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zz500!$G$36:$G$51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<sst xmlns="http://schemas.openxmlformats.org/spreadsheetml/2006/main" count="2995" uniqueCount="1245">
  <si>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</si>
  <si>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</si>
  <si>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</si>
  <si>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</si>
  <si>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</si>
  <si>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</si>
  <si>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</si>
  <si>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</si>
  <si>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</si>
  <si>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</si>
  <si>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</si>
  <si>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</si>
  <si>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</si>
  <si>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</si>
  <si>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</si>
  <si>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</si>
  <si>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</si>
  <si>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</si>
  <si>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</si>
  <si>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</si>
  <si>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</si>
  <si>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</si>
  <si>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</si>
  <si>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</si>
  <si>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</si>
  <si>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</si>
  <si>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</si>
  <si>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</si>
  <si>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</si>
  <si>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</si>
  <si>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</si>
  <si>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</si>
  <si>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</si>
  <si>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</si>
  <si>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</si>
  <si>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</si>
  <si>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</si>
  <si>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</si>
  <si>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</si>
  <si>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</si>
  <si>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</si>
  <si>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</si>
  <si>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</si>
  <si>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</si>
  <si>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</si>
  <si>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</si>
  <si>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</si>
  <si>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</si>
  <si>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</si>
  <si>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</si>
  <si>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</si>
  <si>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</si>
  <si>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</si>
  <si>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</si>
  <si>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</si>
  <si>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</si>
  <si>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</si>
  <si>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</si>
  <si>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</si>
  <si>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</si>
  <si>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</si>
  <si>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</si>
  <si>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</si>
  <si>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</si>
  <si>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</si>
  <si>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</si>
  <si>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</si>
  <si>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</si>
  <si>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</si>
  <si>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</si>
  <si>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</si>
  <si>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</si>
  <si>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</si>
  <si>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</si>
  <si>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</si>
  <si>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</si>
  <si>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</si>
  <si>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</si>
  <si>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</si>
  <si>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</si>
  <si>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</si>
  <si>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</si>
  <si>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</si>
  <si>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</si>
  <si>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</si>
  <si>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</si>
  <si>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</si>
  <si>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</si>
  <si>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</si>
  <si>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</si>
  <si>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</si>
  <si>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</si>
  <si>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</si>
  <si>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</si>
  <si>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</si>
  <si>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</si>
  <si>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</si>
  <si>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</si>
  <si>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</si>
  <si>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</si>
  <si>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</si>
  <si>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</si>
  <si>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</si>
  <si>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</si>
  <si>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</si>
  <si>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</si>
  <si>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</si>
  <si>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</si>
  <si>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</si>
  <si>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</si>
  <si>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</si>
  <si>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</si>
  <si>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</si>
  <si>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</si>
  <si>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</si>
  <si>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</si>
  <si>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</si>
  <si>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</si>
  <si>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</si>
  <si>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</si>
  <si>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</si>
  <si>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</si>
  <si>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</si>
  <si>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</si>
  <si>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</si>
  <si>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</si>
  <si>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</si>
  <si>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</si>
  <si>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</si>
  <si>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</si>
  <si>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</si>
  <si>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</si>
  <si>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</si>
  <si>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</si>
  <si>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</si>
  <si>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</si>
  <si>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</si>
  <si>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</si>
  <si>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</si>
  <si>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</si>
  <si>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</si>
  <si>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</si>
  <si>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</si>
  <si>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</si>
  <si>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</si>
  <si>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</si>
  <si>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</si>
  <si>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</si>
  <si>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</si>
  <si>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</si>
  <si>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</si>
  <si>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</si>
  <si>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</si>
  <si>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</si>
  <si>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</si>
  <si>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</si>
  <si>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</si>
  <si>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</si>
  <si>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</si>
  <si>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</si>
  <si>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</si>
  <si>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</si>
  <si>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</si>
  <si>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</si>
  <si>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</si>
  <si>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</si>
  <si>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</si>
  <si>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</si>
  <si>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</si>
  <si>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</si>
  <si>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</si>
  <si>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</si>
  <si>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</si>
  <si>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</si>
  <si>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</si>
  <si>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</si>
  <si>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</si>
  <si>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</si>
  <si>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</si>
  <si>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</si>
  <si>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</si>
  <si>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</si>
  <si>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</si>
  <si>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</si>
  <si>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</si>
  <si>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</si>
  <si>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</si>
  <si>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</si>
  <si>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</si>
  <si>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</si>
  <si>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</si>
  <si>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</si>
  <si>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</si>
  <si>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</si>
  <si>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</si>
  <si>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</si>
  <si>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</si>
  <si>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</si>
  <si>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</si>
  <si>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</si>
  <si>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</si>
  <si>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</si>
  <si>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</si>
  <si>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</si>
  <si>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</si>
  <si>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</si>
  <si>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</si>
  <si>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</si>
  <si>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</si>
  <si>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C9211E"/>
        <rFont val="DengXian"/>
        <family val="4"/>
        <charset val="134"/>
      </rPr>
      <t xml:space="preserve">20190520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,20200305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</si>
  <si>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</si>
  <si>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</si>
  <si>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</si>
  <si>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</si>
  <si>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</si>
  <si>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</si>
  <si>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</si>
  <si>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</si>
  <si>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</si>
  <si>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</si>
  <si>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</si>
  <si>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</si>
  <si>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</si>
  <si>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</si>
  <si>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</si>
  <si>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</si>
  <si>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</si>
  <si>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</si>
  <si>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</si>
  <si>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</si>
  <si>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</si>
  <si>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C9211E"/>
        <rFont val="DengXian"/>
        <family val="4"/>
        <charset val="134"/>
      </rPr>
      <t xml:space="preserve">20190604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,20200305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</si>
  <si>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DT_HS300_20190605</t>
  </si>
  <si>
    <r>
      <rPr>
        <sz val="8"/>
        <color rgb="FFC9211E"/>
        <rFont val="DengXian"/>
        <family val="4"/>
        <charset val="134"/>
      </rPr>
      <t xml:space="preserve">20190605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,20200305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</si>
  <si>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</si>
  <si>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</si>
  <si>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</si>
  <si>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</si>
  <si>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</si>
  <si>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</si>
  <si>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</si>
  <si>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</si>
  <si>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</si>
  <si>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</si>
  <si>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</si>
  <si>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</si>
  <si>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</si>
  <si>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</si>
  <si>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</si>
  <si>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</si>
  <si>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</si>
  <si>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</si>
  <si>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</si>
  <si>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</si>
  <si>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</si>
  <si>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</si>
  <si>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</si>
  <si>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</si>
  <si>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</si>
  <si>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</si>
  <si>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</si>
  <si>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</si>
  <si>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</si>
  <si>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</si>
  <si>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</si>
  <si>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</si>
  <si>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</si>
  <si>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</si>
  <si>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</si>
  <si>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</si>
  <si>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</si>
  <si>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</si>
  <si>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</si>
  <si>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</si>
  <si>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</si>
  <si>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</si>
  <si>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</si>
  <si>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</si>
  <si>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</si>
  <si>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</si>
  <si>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</si>
  <si>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</si>
  <si>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</si>
  <si>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</si>
  <si>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</si>
  <si>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</si>
  <si>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</si>
  <si>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</si>
  <si>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</si>
  <si>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</si>
  <si>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</si>
  <si>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</si>
  <si>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</si>
  <si>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</si>
  <si>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</si>
  <si>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</si>
  <si>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</si>
  <si>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</si>
  <si>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</si>
  <si>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</si>
  <si>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</si>
  <si>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</si>
  <si>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</si>
  <si>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</si>
  <si>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</si>
  <si>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</si>
  <si>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</si>
  <si>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</si>
  <si>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</si>
  <si>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</si>
  <si>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</si>
  <si>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</si>
  <si>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</si>
  <si>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</si>
  <si>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</si>
  <si>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</si>
  <si>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</si>
  <si>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</si>
  <si>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</si>
  <si>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</si>
  <si>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</si>
  <si>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</si>
  <si>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</si>
  <si>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</si>
  <si>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</si>
  <si>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</si>
  <si>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</si>
  <si>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</si>
  <si>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</si>
  <si>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</si>
  <si>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</si>
  <si>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</si>
  <si>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</si>
  <si>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</si>
  <si>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</si>
  <si>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</si>
  <si>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</si>
  <si>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</si>
  <si>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</si>
  <si>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</si>
  <si>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</si>
  <si>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</si>
  <si>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</si>
  <si>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</si>
  <si>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</si>
  <si>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</si>
  <si>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</si>
  <si>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</si>
  <si>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</si>
  <si>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</si>
  <si>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</si>
  <si>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</si>
  <si>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</si>
  <si>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</si>
  <si>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</si>
  <si>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</si>
  <si>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</si>
  <si>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</si>
  <si>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</si>
  <si>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</si>
  <si>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</si>
  <si>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</si>
  <si>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</si>
  <si>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</si>
  <si>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</si>
  <si>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</si>
  <si>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</si>
  <si>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</si>
  <si>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</si>
  <si>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</si>
  <si>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</si>
  <si>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</si>
  <si>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</si>
  <si>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</si>
  <si>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</si>
  <si>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</si>
  <si>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</si>
  <si>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</si>
  <si>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</si>
  <si>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</si>
  <si>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</si>
  <si>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</si>
  <si>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</si>
  <si>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</si>
  <si>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</si>
  <si>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</si>
  <si>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</si>
  <si>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</si>
  <si>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</si>
  <si>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</si>
  <si>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</si>
  <si>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</si>
  <si>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</si>
  <si>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</si>
  <si>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</si>
  <si>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</si>
  <si>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</si>
  <si>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</si>
  <si>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</si>
  <si>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</si>
  <si>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</si>
  <si>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</si>
  <si>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</si>
  <si>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</si>
  <si>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</si>
  <si>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</si>
  <si>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</si>
  <si>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</si>
  <si>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</si>
  <si>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</si>
  <si>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</si>
  <si>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</si>
  <si>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</si>
  <si>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</si>
  <si>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</si>
  <si>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</si>
  <si>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</si>
  <si>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</si>
  <si>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</si>
  <si>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</si>
  <si>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</si>
  <si>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</si>
  <si>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</si>
  <si>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</si>
  <si>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</si>
  <si>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</si>
  <si>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</si>
  <si>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</si>
  <si>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</si>
  <si>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</si>
  <si>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</si>
  <si>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</si>
  <si>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</si>
  <si>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</si>
  <si>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</si>
  <si>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</si>
  <si>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</si>
  <si>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</si>
  <si>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</si>
  <si>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</si>
  <si>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</si>
  <si>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</si>
  <si>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</si>
  <si>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</si>
  <si>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</si>
  <si>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</si>
  <si>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</si>
  <si>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</si>
  <si>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</si>
  <si>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</si>
  <si>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</si>
  <si>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</si>
  <si>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</si>
  <si>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</si>
  <si>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</si>
  <si>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</si>
  <si>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</si>
  <si>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</si>
  <si>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</si>
  <si>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</si>
  <si>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</si>
  <si>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</si>
  <si>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</si>
  <si>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</si>
  <si>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</si>
  <si>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</si>
  <si>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</si>
  <si>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</si>
  <si>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</si>
  <si>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</si>
  <si>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</si>
  <si>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</si>
  <si>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</si>
  <si>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</si>
  <si>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</si>
  <si>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</si>
  <si>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</si>
  <si>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</si>
  <si>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</si>
  <si>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</si>
  <si>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</si>
  <si>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</si>
  <si>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</si>
  <si>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</si>
  <si>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</si>
  <si>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</si>
  <si>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</si>
  <si>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</si>
  <si>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</si>
  <si>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</si>
  <si>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</si>
  <si>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</si>
  <si>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</si>
  <si>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</si>
  <si>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</si>
  <si>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</si>
  <si>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</si>
  <si>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</si>
  <si>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</si>
  <si>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</si>
  <si>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</si>
  <si>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</si>
  <si>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</si>
  <si>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</si>
  <si>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</si>
  <si>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</si>
  <si>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</si>
  <si>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</si>
  <si>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</si>
  <si>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</si>
  <si>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</si>
  <si>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</si>
  <si>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</si>
  <si>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</si>
  <si>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</si>
  <si>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</si>
  <si>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</si>
  <si>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</si>
  <si>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</si>
  <si>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</si>
  <si>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</si>
  <si>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</si>
  <si>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</si>
  <si>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</si>
  <si>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</si>
  <si>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</si>
  <si>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</si>
  <si>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</si>
  <si>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</si>
  <si>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</si>
  <si>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</si>
  <si>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</si>
  <si>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</si>
  <si>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</si>
  <si>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</si>
  <si>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</si>
  <si>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</si>
  <si>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</si>
  <si>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</si>
  <si>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</si>
  <si>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</si>
  <si>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</si>
  <si>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</si>
  <si>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</si>
  <si>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</si>
  <si>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</si>
  <si>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</si>
  <si>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</si>
  <si>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</si>
  <si>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</si>
  <si>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</si>
  <si>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</si>
  <si>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</si>
  <si>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</si>
  <si>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</si>
  <si>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</si>
  <si>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</si>
  <si>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</si>
  <si>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</si>
  <si>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</si>
  <si>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</si>
  <si>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</si>
  <si>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</si>
  <si>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</si>
  <si>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</si>
  <si>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</si>
  <si>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</si>
  <si>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</si>
  <si>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</si>
  <si>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</si>
  <si>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DT_HS300_20200217</t>
  </si>
  <si>
    <r>
      <rPr>
        <sz val="8"/>
        <color rgb="FF000000"/>
        <rFont val="DengXian"/>
        <family val="4"/>
        <charset val="134"/>
      </rPr>
      <t xml:space="preserve">20200217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</si>
  <si>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DT_HS300_20200218</t>
  </si>
  <si>
    <r>
      <rPr>
        <sz val="8"/>
        <color rgb="FF000000"/>
        <rFont val="DengXian"/>
        <family val="4"/>
        <charset val="134"/>
      </rPr>
      <t xml:space="preserve">20200218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</si>
  <si>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DT_HS300_20200219</t>
  </si>
  <si>
    <r>
      <rPr>
        <sz val="8"/>
        <color rgb="FF000000"/>
        <rFont val="DengXian"/>
        <family val="4"/>
        <charset val="134"/>
      </rPr>
      <t xml:space="preserve">20200219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</si>
  <si>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DT_HS300_20200220</t>
  </si>
  <si>
    <r>
      <rPr>
        <sz val="8"/>
        <color rgb="FF000000"/>
        <rFont val="DengXian"/>
        <family val="4"/>
        <charset val="134"/>
      </rPr>
      <t xml:space="preserve">20200220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</si>
  <si>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DT_HS300_20200221</t>
  </si>
  <si>
    <r>
      <rPr>
        <sz val="8"/>
        <color rgb="FF000000"/>
        <rFont val="DengXian"/>
        <family val="4"/>
        <charset val="134"/>
      </rPr>
      <t xml:space="preserve">20200221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</si>
  <si>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DT_HS300_20200224</t>
  </si>
  <si>
    <r>
      <rPr>
        <sz val="8"/>
        <color rgb="FF000000"/>
        <rFont val="DengXian"/>
        <family val="4"/>
        <charset val="134"/>
      </rPr>
      <t xml:space="preserve">20200224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</si>
  <si>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DT_HS300_20200225</t>
  </si>
  <si>
    <r>
      <rPr>
        <sz val="8"/>
        <color rgb="FF000000"/>
        <rFont val="DengXian"/>
        <family val="4"/>
        <charset val="134"/>
      </rPr>
      <t xml:space="preserve">20200225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</si>
  <si>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DT_HS300_20200226</t>
  </si>
  <si>
    <r>
      <rPr>
        <sz val="8"/>
        <color rgb="FF000000"/>
        <rFont val="DengXian"/>
        <family val="4"/>
        <charset val="134"/>
      </rPr>
      <t xml:space="preserve">20200226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</si>
  <si>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DT_HS300_20200227</t>
  </si>
  <si>
    <r>
      <rPr>
        <sz val="8"/>
        <color rgb="FF000000"/>
        <rFont val="DengXian"/>
        <family val="4"/>
        <charset val="134"/>
      </rPr>
      <t xml:space="preserve">20200227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</si>
  <si>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DT_HS300_20200228</t>
  </si>
  <si>
    <r>
      <rPr>
        <sz val="8"/>
        <color rgb="FF000000"/>
        <rFont val="DengXian"/>
        <family val="4"/>
        <charset val="134"/>
      </rPr>
      <t xml:space="preserve">20200228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</si>
  <si>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DT_HS300_20200302</t>
  </si>
  <si>
    <r>
      <rPr>
        <sz val="8"/>
        <color rgb="FF000000"/>
        <rFont val="DengXian"/>
        <family val="4"/>
        <charset val="134"/>
      </rPr>
      <t xml:space="preserve">20200302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</si>
  <si>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DT_HS300_20200303</t>
  </si>
  <si>
    <r>
      <rPr>
        <sz val="8"/>
        <color rgb="FF000000"/>
        <rFont val="DengXian"/>
        <family val="4"/>
        <charset val="134"/>
      </rPr>
      <t xml:space="preserve">20200303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</si>
  <si>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DT_HS300_20200304</t>
  </si>
  <si>
    <r>
      <rPr>
        <sz val="8"/>
        <color rgb="FF000000"/>
        <rFont val="DengXian"/>
        <family val="4"/>
        <charset val="134"/>
      </rPr>
      <t xml:space="preserve">20200304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</si>
  <si>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DT_HS300_20200305</t>
  </si>
  <si>
    <r>
      <rPr>
        <sz val="8"/>
        <color rgb="FF000000"/>
        <rFont val="DengXian"/>
        <family val="4"/>
        <charset val="134"/>
      </rPr>
      <t xml:space="preserve">20200305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</si>
  <si>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DT_HS300_20200306</t>
  </si>
  <si>
    <r>
      <rPr>
        <sz val="8"/>
        <color rgb="FF000000"/>
        <rFont val="DengXian"/>
        <family val="4"/>
        <charset val="134"/>
      </rPr>
      <t xml:space="preserve">20200306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</si>
  <si>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</si>
  <si>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</si>
  <si>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</si>
  <si>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</si>
  <si>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</si>
  <si>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</si>
  <si>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</si>
  <si>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</si>
  <si>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</si>
  <si>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</si>
  <si>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</si>
  <si>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</si>
  <si>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</si>
  <si>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</si>
  <si>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</si>
  <si>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</si>
  <si>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</si>
  <si>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</si>
  <si>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</si>
  <si>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</si>
  <si>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</si>
  <si>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</si>
  <si>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</si>
  <si>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</si>
  <si>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</si>
  <si>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</si>
  <si>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</si>
  <si>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</si>
  <si>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</si>
  <si>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</si>
  <si>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</si>
  <si>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</si>
  <si>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</si>
  <si>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</si>
  <si>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</si>
  <si>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</si>
  <si>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</si>
  <si>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</si>
  <si>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</si>
  <si>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</si>
  <si>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</si>
  <si>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</si>
  <si>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</si>
  <si>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</si>
  <si>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</si>
  <si>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</si>
  <si>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</si>
  <si>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</si>
  <si>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</si>
  <si>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</si>
  <si>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</si>
  <si>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</si>
  <si>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</si>
  <si>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</si>
  <si>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</si>
  <si>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</si>
  <si>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</si>
  <si>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</si>
  <si>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</si>
  <si>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</si>
  <si>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</si>
  <si>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</si>
  <si>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</si>
  <si>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</si>
  <si>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</si>
  <si>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</si>
  <si>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</si>
  <si>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</si>
  <si>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</si>
  <si>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r>
      <rPr>
        <sz val="8"/>
        <color rgb="FFC9211E"/>
        <rFont val="DengXian"/>
        <family val="4"/>
        <charset val="134"/>
      </rPr>
      <t xml:space="preserve">20190225</t>
    </r>
    <r>
      <rPr>
        <sz val="8"/>
        <color rgb="FFC9211E"/>
        <rFont val="PingFang SC"/>
        <family val="2"/>
        <charset val="1"/>
      </rPr>
      <t xml:space="preserve">购入,20200225售出</t>
    </r>
  </si>
  <si>
    <t xml:space="preserve">DT_ZZ500_20190226</t>
  </si>
  <si>
    <r>
      <rPr>
        <sz val="8"/>
        <color rgb="FFFF0000"/>
        <rFont val="DengXian"/>
        <family val="4"/>
        <charset val="134"/>
      </rPr>
      <t xml:space="preserve">20190226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</si>
  <si>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DT_ZZ500_20190227</t>
  </si>
  <si>
    <r>
      <rPr>
        <sz val="8"/>
        <color rgb="FFFF0000"/>
        <rFont val="DengXian"/>
        <family val="4"/>
        <charset val="134"/>
      </rPr>
      <t xml:space="preserve">20190227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</si>
  <si>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DT_ZZ500_20190228</t>
  </si>
  <si>
    <r>
      <rPr>
        <sz val="8"/>
        <color rgb="FFFF0000"/>
        <rFont val="DengXian"/>
        <family val="4"/>
        <charset val="134"/>
      </rPr>
      <t xml:space="preserve">20190228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</si>
  <si>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DT_ZZ500_20190301</t>
  </si>
  <si>
    <r>
      <rPr>
        <sz val="8"/>
        <color rgb="FFFF0000"/>
        <rFont val="DengXian"/>
        <family val="4"/>
        <charset val="134"/>
      </rPr>
      <t xml:space="preserve">20190301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</si>
  <si>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</si>
  <si>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</si>
  <si>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</si>
  <si>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</si>
  <si>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</si>
  <si>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</si>
  <si>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</si>
  <si>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</si>
  <si>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</si>
  <si>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</si>
  <si>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</si>
  <si>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</si>
  <si>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</si>
  <si>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</si>
  <si>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</si>
  <si>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</si>
  <si>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</si>
  <si>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</si>
  <si>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</si>
  <si>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</si>
  <si>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</si>
  <si>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</si>
  <si>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</si>
  <si>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</si>
  <si>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</si>
  <si>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</si>
  <si>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</si>
  <si>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</si>
  <si>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</si>
  <si>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</si>
  <si>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</si>
  <si>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</si>
  <si>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</si>
  <si>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</si>
  <si>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</si>
  <si>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</si>
  <si>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</si>
  <si>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</si>
  <si>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</si>
  <si>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</si>
  <si>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</si>
  <si>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</si>
  <si>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r>
      <rPr>
        <sz val="8"/>
        <color rgb="FFFF0000"/>
        <rFont val="DengXian"/>
        <family val="4"/>
        <charset val="134"/>
      </rPr>
      <t xml:space="preserve">20190506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</si>
  <si>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DT_ZZ500_20190507</t>
  </si>
  <si>
    <r>
      <rPr>
        <sz val="8"/>
        <color rgb="FFC9211E"/>
        <rFont val="DengXian"/>
        <family val="4"/>
        <charset val="134"/>
      </rPr>
      <t xml:space="preserve">20190507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</si>
  <si>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DT_ZZ500_20190508</t>
  </si>
  <si>
    <r>
      <rPr>
        <sz val="8"/>
        <color rgb="FFC9211E"/>
        <rFont val="DengXian"/>
        <family val="4"/>
        <charset val="134"/>
      </rPr>
      <t xml:space="preserve">20190508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</si>
  <si>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</si>
  <si>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</si>
  <si>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DT_ZZ500_20190510</t>
  </si>
  <si>
    <r>
      <rPr>
        <sz val="8"/>
        <color rgb="FFFF0000"/>
        <rFont val="DengXian"/>
        <family val="4"/>
        <charset val="134"/>
      </rPr>
      <t xml:space="preserve">20190510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</si>
  <si>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</si>
  <si>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</si>
  <si>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</si>
  <si>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</si>
  <si>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</si>
  <si>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r>
      <rPr>
        <sz val="8"/>
        <color rgb="FFC9211E"/>
        <rFont val="DengXian"/>
        <family val="4"/>
        <charset val="134"/>
      </rPr>
      <t xml:space="preserve">20190517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</si>
  <si>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</si>
  <si>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</si>
  <si>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DT_ZZ500_20190521</t>
  </si>
  <si>
    <t xml:space="preserve">DT_ZZ500_20190522</t>
  </si>
  <si>
    <t xml:space="preserve">DT_ZZ500_20190523</t>
  </si>
  <si>
    <r>
      <rPr>
        <sz val="8"/>
        <color rgb="FFFF0000"/>
        <rFont val="DengXian"/>
        <family val="4"/>
        <charset val="134"/>
      </rPr>
      <t xml:space="preserve">20190523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</si>
  <si>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</si>
  <si>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</si>
  <si>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</si>
  <si>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r>
      <rPr>
        <sz val="8"/>
        <color rgb="FFC9211E"/>
        <rFont val="DengXian"/>
        <family val="4"/>
        <charset val="134"/>
      </rPr>
      <t xml:space="preserve">20190527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</si>
  <si>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DT_ZZ500_20190528</t>
  </si>
  <si>
    <t xml:space="preserve">DT_ZZ500_20190529</t>
  </si>
  <si>
    <t xml:space="preserve">DT_ZZ500_20190530</t>
  </si>
  <si>
    <r>
      <rPr>
        <sz val="8"/>
        <color rgb="FFC9211E"/>
        <rFont val="DengXian"/>
        <family val="4"/>
        <charset val="134"/>
      </rPr>
      <t xml:space="preserve">20190530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</si>
  <si>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DT_ZZ500_20190531</t>
  </si>
  <si>
    <r>
      <rPr>
        <sz val="8"/>
        <color rgb="FFFF0000"/>
        <rFont val="DengXian"/>
        <family val="4"/>
        <charset val="134"/>
      </rPr>
      <t xml:space="preserve">20190531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</si>
  <si>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DT_ZZ500_20190603</t>
  </si>
  <si>
    <r>
      <rPr>
        <sz val="8"/>
        <color rgb="FFFF0000"/>
        <rFont val="DengXian"/>
        <family val="4"/>
        <charset val="134"/>
      </rPr>
      <t xml:space="preserve">20190603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</si>
  <si>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</si>
  <si>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</si>
  <si>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</si>
  <si>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</si>
  <si>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</si>
  <si>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</si>
  <si>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</si>
  <si>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</si>
  <si>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r>
      <rPr>
        <sz val="8"/>
        <color rgb="FFC9211E"/>
        <rFont val="DengXian"/>
        <family val="4"/>
        <charset val="134"/>
      </rPr>
      <t xml:space="preserve">20190611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</si>
  <si>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DT_ZZ500_20190612</t>
  </si>
  <si>
    <r>
      <rPr>
        <sz val="8"/>
        <color rgb="FFFF0000"/>
        <rFont val="DengXian"/>
        <family val="4"/>
        <charset val="134"/>
      </rPr>
      <t xml:space="preserve">20190612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</si>
  <si>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</si>
  <si>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</si>
  <si>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</si>
  <si>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</si>
  <si>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</si>
  <si>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</si>
  <si>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</si>
  <si>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</si>
  <si>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</si>
  <si>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</si>
  <si>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</si>
  <si>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</si>
  <si>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</si>
  <si>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</si>
  <si>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</si>
  <si>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</si>
  <si>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</si>
  <si>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</si>
  <si>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</si>
  <si>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r>
      <rPr>
        <sz val="8"/>
        <color rgb="FFC9211E"/>
        <rFont val="DengXian"/>
        <family val="4"/>
        <charset val="134"/>
      </rPr>
      <t xml:space="preserve">20190708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</si>
  <si>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DT_ZZ500_20190709</t>
  </si>
  <si>
    <r>
      <rPr>
        <sz val="8"/>
        <color rgb="FFC9211E"/>
        <rFont val="DengXian"/>
        <family val="4"/>
        <charset val="134"/>
      </rPr>
      <t xml:space="preserve">20190709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</si>
  <si>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DT_ZZ500_20190710</t>
  </si>
  <si>
    <r>
      <rPr>
        <sz val="8"/>
        <color rgb="FFC9211E"/>
        <rFont val="DengXian"/>
        <family val="4"/>
        <charset val="134"/>
      </rPr>
      <t xml:space="preserve">20190710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</si>
  <si>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DT_ZZ500_20190711</t>
  </si>
  <si>
    <r>
      <rPr>
        <sz val="8"/>
        <color rgb="FFC9211E"/>
        <rFont val="DengXian"/>
        <family val="4"/>
        <charset val="134"/>
      </rPr>
      <t xml:space="preserve">20190711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</si>
  <si>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DT_ZZ500_20190712</t>
  </si>
  <si>
    <r>
      <rPr>
        <sz val="8"/>
        <color rgb="FFC9211E"/>
        <rFont val="DengXian"/>
        <family val="4"/>
        <charset val="134"/>
      </rPr>
      <t xml:space="preserve">20190712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</si>
  <si>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DT_ZZ500_20190715</t>
  </si>
  <si>
    <r>
      <rPr>
        <sz val="8"/>
        <color rgb="FFC9211E"/>
        <rFont val="DengXian"/>
        <family val="4"/>
        <charset val="134"/>
      </rPr>
      <t xml:space="preserve">20190715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</si>
  <si>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DT_ZZ500_20190716</t>
  </si>
  <si>
    <r>
      <rPr>
        <sz val="8"/>
        <color rgb="FFC9211E"/>
        <rFont val="DengXian"/>
        <family val="4"/>
        <charset val="134"/>
      </rPr>
      <t xml:space="preserve">20190716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</si>
  <si>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DT_ZZ500_20190717</t>
  </si>
  <si>
    <r>
      <rPr>
        <sz val="8"/>
        <color rgb="FFC9211E"/>
        <rFont val="DengXian"/>
        <family val="4"/>
        <charset val="134"/>
      </rPr>
      <t xml:space="preserve">20190717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</si>
  <si>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DT_ZZ500_20190718</t>
  </si>
  <si>
    <r>
      <rPr>
        <sz val="8"/>
        <color rgb="FFC9211E"/>
        <rFont val="DengXian"/>
        <family val="4"/>
        <charset val="134"/>
      </rPr>
      <t xml:space="preserve">20190718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</si>
  <si>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DT_ZZ500_20190719</t>
  </si>
  <si>
    <r>
      <rPr>
        <sz val="8"/>
        <color rgb="FFC9211E"/>
        <rFont val="DengXian"/>
        <family val="4"/>
        <charset val="134"/>
      </rPr>
      <t xml:space="preserve">20190719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</si>
  <si>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</si>
  <si>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</si>
  <si>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</si>
  <si>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</si>
  <si>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</si>
  <si>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</si>
  <si>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</si>
  <si>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</si>
  <si>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</si>
  <si>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r>
      <rPr>
        <sz val="8"/>
        <color rgb="FFC9211E"/>
        <rFont val="DengXian"/>
        <family val="4"/>
        <charset val="134"/>
      </rPr>
      <t xml:space="preserve">20190801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</si>
  <si>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</si>
  <si>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</si>
  <si>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</si>
  <si>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</si>
  <si>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</si>
  <si>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</si>
  <si>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r>
      <rPr>
        <sz val="8"/>
        <color rgb="FFC9211E"/>
        <rFont val="DengXian"/>
        <family val="4"/>
        <charset val="134"/>
      </rPr>
      <t xml:space="preserve">20190809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</si>
  <si>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</si>
  <si>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</si>
  <si>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</si>
  <si>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</si>
  <si>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</si>
  <si>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</si>
  <si>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</si>
  <si>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r>
      <rPr>
        <sz val="8"/>
        <color rgb="FFFF0000"/>
        <rFont val="DengXian"/>
        <family val="4"/>
        <charset val="134"/>
      </rPr>
      <t xml:space="preserve">20190816</t>
    </r>
    <r>
      <rPr>
        <sz val="8"/>
        <color rgb="FFFF0000"/>
        <rFont val="PingFang SC"/>
        <family val="2"/>
        <charset val="1"/>
      </rPr>
      <t xml:space="preserve">购入,20200221售出</t>
    </r>
  </si>
  <si>
    <t xml:space="preserve">DT_ZZ500_20190819</t>
  </si>
  <si>
    <t xml:space="preserve">DT_ZZ500_20190820</t>
  </si>
  <si>
    <r>
      <rPr>
        <sz val="8"/>
        <color rgb="FFC9211E"/>
        <rFont val="DengXian"/>
        <family val="4"/>
        <charset val="134"/>
      </rPr>
      <t xml:space="preserve">20190820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</si>
  <si>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</si>
  <si>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</si>
  <si>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</si>
  <si>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</si>
  <si>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r>
      <rPr>
        <sz val="8"/>
        <color rgb="FFC9211E"/>
        <rFont val="DengXian"/>
        <family val="4"/>
        <charset val="134"/>
      </rPr>
      <t xml:space="preserve">20190826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</si>
  <si>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</si>
  <si>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</si>
  <si>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</si>
  <si>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</si>
  <si>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</si>
  <si>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</si>
  <si>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</si>
  <si>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</si>
  <si>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</si>
  <si>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</si>
  <si>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</si>
  <si>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</si>
  <si>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</si>
  <si>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</si>
  <si>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</si>
  <si>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</si>
  <si>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</si>
  <si>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</si>
  <si>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</si>
  <si>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</si>
  <si>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</si>
  <si>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</si>
  <si>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</si>
  <si>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</si>
  <si>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</si>
  <si>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</si>
  <si>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</si>
  <si>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</si>
  <si>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</si>
  <si>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</si>
  <si>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</si>
  <si>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</si>
  <si>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</si>
  <si>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</si>
  <si>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</si>
  <si>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</si>
  <si>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</si>
  <si>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</si>
  <si>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</si>
  <si>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</si>
  <si>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</si>
  <si>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</si>
  <si>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</si>
  <si>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</si>
  <si>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</si>
  <si>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</si>
  <si>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</si>
  <si>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</si>
  <si>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</si>
  <si>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</si>
  <si>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</si>
  <si>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</si>
  <si>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</si>
  <si>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</si>
  <si>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</si>
  <si>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</si>
  <si>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</si>
  <si>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</si>
  <si>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</si>
  <si>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</si>
  <si>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</si>
  <si>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</si>
  <si>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</si>
  <si>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</si>
  <si>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</si>
  <si>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</si>
  <si>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</si>
  <si>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</si>
  <si>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</si>
  <si>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</si>
  <si>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</si>
  <si>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</si>
  <si>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</si>
  <si>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</si>
  <si>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</si>
  <si>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</si>
  <si>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</si>
  <si>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</si>
  <si>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</si>
  <si>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</si>
  <si>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</si>
  <si>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</si>
  <si>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</si>
  <si>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</si>
  <si>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</si>
  <si>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</si>
  <si>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</si>
  <si>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</si>
  <si>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</si>
  <si>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</si>
  <si>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</si>
  <si>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</si>
  <si>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</si>
  <si>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</si>
  <si>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</si>
  <si>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</si>
  <si>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</si>
  <si>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</si>
  <si>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</si>
  <si>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</si>
  <si>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</si>
  <si>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</si>
  <si>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</si>
  <si>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</si>
  <si>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</si>
  <si>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</si>
  <si>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</si>
  <si>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</si>
  <si>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</si>
  <si>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</si>
  <si>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</si>
  <si>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DT_ZZ500_20200217</t>
  </si>
  <si>
    <t xml:space="preserve">DT_ZZ500_20200218</t>
  </si>
  <si>
    <t xml:space="preserve">DT_ZZ500_20200219</t>
  </si>
  <si>
    <t xml:space="preserve">DT_ZZ500_20200220</t>
  </si>
  <si>
    <t xml:space="preserve">DT_ZZ500_20200221</t>
  </si>
  <si>
    <t xml:space="preserve">DT_ZZ500_20200224</t>
  </si>
  <si>
    <t xml:space="preserve">DT_ZZ500_20200225</t>
  </si>
  <si>
    <t xml:space="preserve">DT_ZZ500_20200226</t>
  </si>
  <si>
    <t xml:space="preserve">DT_ZZ500_20200227</t>
  </si>
  <si>
    <t xml:space="preserve">DT_ZZ500_20200228</t>
  </si>
  <si>
    <t xml:space="preserve">DT_ZZ500_20200302</t>
  </si>
  <si>
    <t xml:space="preserve">DT_ZZ500_20200303</t>
  </si>
  <si>
    <t xml:space="preserve">DT_ZZ500_20200304</t>
  </si>
  <si>
    <t xml:space="preserve">DT_ZZ500_20200305</t>
  </si>
  <si>
    <t xml:space="preserve">DT_ZZ500_20200306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</si>
  <si>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</si>
  <si>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</si>
  <si>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</si>
  <si>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</si>
  <si>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</si>
  <si>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</si>
  <si>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</si>
  <si>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</si>
  <si>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</si>
  <si>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</si>
  <si>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</si>
  <si>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</si>
  <si>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</si>
  <si>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</si>
  <si>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</si>
  <si>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</si>
  <si>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</si>
  <si>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</si>
  <si>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</si>
  <si>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</si>
  <si>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</si>
  <si>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</si>
  <si>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</si>
  <si>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</si>
  <si>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</si>
  <si>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</si>
  <si>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</si>
  <si>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</si>
  <si>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</si>
  <si>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</si>
  <si>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</si>
  <si>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</si>
  <si>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</si>
  <si>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</si>
  <si>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</si>
  <si>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</si>
  <si>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</si>
  <si>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</si>
  <si>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</si>
  <si>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</si>
  <si>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</si>
  <si>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</si>
  <si>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</si>
  <si>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</si>
  <si>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</si>
  <si>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</si>
  <si>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</si>
  <si>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</si>
  <si>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</si>
  <si>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</si>
  <si>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</si>
  <si>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</si>
  <si>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</si>
  <si>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</si>
  <si>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</si>
  <si>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</si>
  <si>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</si>
  <si>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</si>
  <si>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</si>
  <si>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</si>
  <si>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</si>
  <si>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</si>
  <si>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</si>
  <si>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</si>
  <si>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</si>
  <si>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</si>
  <si>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</si>
  <si>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</si>
  <si>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</si>
  <si>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</si>
  <si>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</si>
  <si>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</si>
  <si>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</si>
  <si>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</si>
  <si>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</si>
  <si>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</si>
  <si>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</si>
  <si>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</si>
  <si>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</si>
  <si>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</si>
  <si>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</si>
  <si>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</si>
  <si>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</si>
  <si>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</si>
  <si>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</si>
  <si>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</si>
  <si>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</si>
  <si>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</si>
  <si>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</si>
  <si>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</si>
  <si>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</si>
  <si>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</si>
  <si>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</si>
  <si>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</si>
  <si>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</si>
  <si>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</si>
  <si>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</si>
  <si>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</si>
  <si>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</si>
  <si>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</si>
  <si>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</si>
  <si>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</si>
  <si>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</si>
  <si>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</si>
  <si>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</si>
  <si>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</si>
  <si>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</si>
  <si>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</si>
  <si>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</si>
  <si>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</si>
  <si>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</si>
  <si>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</si>
  <si>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</si>
  <si>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</si>
  <si>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</si>
  <si>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</si>
  <si>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</si>
  <si>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</si>
  <si>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</si>
  <si>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</si>
  <si>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</si>
  <si>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</si>
  <si>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</si>
  <si>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</si>
  <si>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</si>
  <si>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</si>
  <si>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</si>
  <si>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</si>
  <si>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</si>
  <si>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</si>
  <si>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</si>
  <si>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</si>
  <si>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</si>
  <si>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</si>
  <si>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</si>
  <si>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</si>
  <si>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</si>
  <si>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</si>
  <si>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</si>
  <si>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</si>
  <si>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</si>
  <si>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</si>
  <si>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</si>
  <si>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</si>
  <si>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</si>
  <si>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</si>
  <si>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</si>
  <si>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</si>
  <si>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</si>
  <si>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</si>
  <si>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</si>
  <si>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</si>
  <si>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</si>
  <si>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</si>
  <si>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</si>
  <si>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</si>
  <si>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</si>
  <si>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</si>
  <si>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</si>
  <si>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</si>
  <si>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</si>
  <si>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</si>
  <si>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</si>
  <si>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</si>
  <si>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</si>
  <si>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</si>
  <si>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</si>
  <si>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</si>
  <si>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</si>
  <si>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</si>
  <si>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</si>
  <si>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</si>
  <si>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</si>
  <si>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</si>
  <si>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</si>
  <si>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</si>
  <si>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</si>
  <si>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</si>
  <si>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</si>
  <si>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</si>
  <si>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</si>
  <si>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</si>
  <si>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</si>
  <si>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</si>
  <si>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</si>
  <si>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</si>
  <si>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</si>
  <si>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</si>
  <si>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</si>
  <si>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</si>
  <si>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</si>
  <si>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</si>
  <si>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</si>
  <si>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</si>
  <si>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</si>
  <si>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</si>
  <si>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</si>
  <si>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</si>
  <si>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</si>
  <si>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</si>
  <si>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</si>
  <si>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</si>
  <si>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</si>
  <si>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</si>
  <si>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</si>
  <si>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</si>
  <si>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</si>
  <si>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</si>
  <si>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</si>
  <si>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</si>
  <si>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</si>
  <si>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</si>
  <si>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</si>
  <si>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</si>
  <si>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</si>
  <si>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</si>
  <si>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</si>
  <si>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</si>
  <si>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</si>
  <si>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</si>
  <si>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</si>
  <si>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</si>
  <si>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新春转债</t>
  </si>
  <si>
    <t xml:space="preserve">----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</si>
  <si>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</si>
  <si>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</si>
  <si>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</si>
  <si>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</si>
  <si>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</si>
  <si>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</si>
  <si>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</si>
  <si>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</si>
  <si>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</si>
  <si>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</si>
  <si>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</si>
  <si>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</si>
  <si>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</si>
  <si>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</si>
  <si>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</si>
  <si>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</si>
  <si>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盘子大小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</si>
  <si>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</si>
  <si>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</si>
  <si>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</si>
  <si>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</si>
  <si>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</si>
  <si>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4.99E-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</si>
  <si>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</si>
  <si>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</si>
  <si>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</si>
  <si>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</si>
  <si>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</si>
  <si>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5-19.99E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</si>
  <si>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</si>
  <si>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</si>
  <si>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</si>
  <si>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</si>
  <si>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</si>
  <si>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20E+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</si>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</sst>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General"/>
    <numFmt numFmtId="178" formatCode="[$-804]YYYY\-M\-D"/>
    <numFmt numFmtId="179" formatCode="0_);[RED]\(0\)"/>
    <numFmt numFmtId="180" formatCode="YYYY\-MM\-DD"/>
    <numFmt numFmtId="181" formatCode="[$-804]M\月D\日"/>
    <numFmt numFmtId="182" formatCode="M\月DD\日"/>
  </numFmts>
  <fonts count="46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8"/>
      <color rgb="FFFF0000"/>
      <name val="DengXian"/>
      <family val="4"/>
      <charset val="1"/>
    </font>
    <font>
      <sz val="8"/>
      <color rgb="FFC9211E"/>
      <name val="DengXian"/>
      <family val="4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sz val="12"/>
      <color rgb="FFC9211E"/>
      <name val="等线"/>
      <family val="0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3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1.4042</v>
      </c>
      <c r="G1" s="12" t="s">
        <v>5</v>
      </c>
      <c r="H1" s="13" t="str">
        <f aca="false">ROUND(SUM(H2:H19915),2)&amp;"盈利"</f>
        <v>3392.33盈利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TEXT(ROUND(SUM(H2:H19915)/SUM(M2:M19915)*365,4),"0.00%" &amp;  " 
年化")</f>
        <v>17.03%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Z2-AB2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Z3-AB3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Z4-AB4</f>
        <v>0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Z5-AB5</f>
        <v>-2.1163626406917E-016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Z6-AB6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Z7-AB7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Z8-AB8</f>
        <v>4.68375338513738E-017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Z9-AB9</f>
        <v>-2.53269627492614E-016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Z10-AB10</f>
        <v>-2.18575157973078E-016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Z11-AB11</f>
        <v>1.90819582357449E-016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Z12-AB12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Z13-AB13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Z14-AB14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Z15-AB15</f>
        <v>2.42861286636753E-016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Z16-AB16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Z17-AB17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Z18-AB18</f>
        <v>2.53269627492614E-016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Z19-AB19</f>
        <v>1.73472347597681E-016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Z20-AB20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Z21-AB21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Z22-AB22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Z23-AB23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Z24-AB24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Z25-AB25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Z26-AB26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Z27-AB27</f>
        <v>-3.88578058618805E-016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Z28-AB28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Z29-AB29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Z30-AB30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Z31-AB31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Z32-AB32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Z33-AB33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Z34-AB34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0.138338133333333</v>
      </c>
      <c r="H35" s="5" t="n">
        <f aca="false">IF(G35="",$F$1*C35-B35,G35-B35)</f>
        <v>18.675648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2020-03-09</v>
      </c>
      <c r="M35" s="31" t="n">
        <f aca="false">(L35-K35+1)*B35</f>
        <v>51165</v>
      </c>
      <c r="N35" s="32" t="n">
        <f aca="false">H35/M35*365</f>
        <v>0.13322801759015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Z35-AB35</f>
        <v>-0.00741663580952415</v>
      </c>
      <c r="AD35" s="57" t="n">
        <f aca="false">IF(E35-F35&lt;0,"达成",E35-F35)</f>
        <v>0.0815412906666667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0.151339985185185</v>
      </c>
      <c r="H36" s="5" t="n">
        <f aca="false">IF(G36="",$F$1*C36-B36,G36-B36)</f>
        <v>20.430898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2020-03-09</v>
      </c>
      <c r="M36" s="31" t="n">
        <f aca="false">(L36-K36+1)*B36</f>
        <v>51030</v>
      </c>
      <c r="N36" s="32" t="n">
        <f aca="false">H36/M36*365</f>
        <v>0.146135170879875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Z36-AB36</f>
        <v>-0.0063710974930358</v>
      </c>
      <c r="AD36" s="57" t="n">
        <f aca="false">IF(E36-F36&lt;0,"达成",E36-F36)</f>
        <v>0.0685402948148149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0.153420281481481</v>
      </c>
      <c r="H37" s="5" t="n">
        <f aca="false">IF(G37="",$F$1*C37-B37,G37-B37)</f>
        <v>20.711738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2020-03-09</v>
      </c>
      <c r="M37" s="31" t="n">
        <f aca="false">(L37-K37+1)*B37</f>
        <v>50895</v>
      </c>
      <c r="N37" s="32" t="n">
        <f aca="false">H37/M37*365</f>
        <v>0.148536877296395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Z37-AB37</f>
        <v>-0.0060825572463771</v>
      </c>
      <c r="AD37" s="57" t="n">
        <f aca="false">IF(E37-F37&lt;0,"达成",E37-F37)</f>
        <v>0.0664597598518516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0.156228681481481</v>
      </c>
      <c r="H38" s="5" t="n">
        <f aca="false">IF(G38="",$F$1*C38-B38,G38-B38)</f>
        <v>21.090872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2020-03-09</v>
      </c>
      <c r="M38" s="31" t="n">
        <f aca="false">(L38-K38+1)*B38</f>
        <v>50760</v>
      </c>
      <c r="N38" s="32" t="n">
        <f aca="false">H38/M38*365</f>
        <v>0.151658161544523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Z38-AB38</f>
        <v>-0.00576657082228096</v>
      </c>
      <c r="AD38" s="57" t="n">
        <f aca="false">IF(E38-F38&lt;0,"达成",E38-F38)</f>
        <v>0.0636552945185186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0.132721333333333</v>
      </c>
      <c r="H39" s="5" t="n">
        <f aca="false">IF(G39="",$F$1*C39-B39,G39-B39)</f>
        <v>17.91738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2020-03-09</v>
      </c>
      <c r="M39" s="31" t="n">
        <f aca="false">(L39-K39+1)*B39</f>
        <v>50625</v>
      </c>
      <c r="N39" s="32" t="n">
        <f aca="false">H39/M39*365</f>
        <v>0.129182097777778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Z39-AB39</f>
        <v>-0.00708153056994856</v>
      </c>
      <c r="AD39" s="57" t="n">
        <f aca="false">IF(E39-F39&lt;0,"达成",E39-F39)</f>
        <v>0.0871647266666666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0.120239555555556</v>
      </c>
      <c r="H40" s="5" t="n">
        <f aca="false">IF(G40="",$F$1*C40-B40,G40-B40)</f>
        <v>16.23234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2020-03-09</v>
      </c>
      <c r="M40" s="31" t="n">
        <f aca="false">(L40-K40+1)*B40</f>
        <v>50220</v>
      </c>
      <c r="N40" s="32" t="n">
        <f aca="false">H40/M40*365</f>
        <v>0.117976983273596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Z40-AB40</f>
        <v>-0.0109599723206756</v>
      </c>
      <c r="AD40" s="57" t="n">
        <f aca="false">IF(E40-F40&lt;0,"达成",E40-F40)</f>
        <v>0.0996396844444445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0.114102681481481</v>
      </c>
      <c r="H41" s="5" t="n">
        <f aca="false">IF(G41="",$F$1*C41-B41,G41-B41)</f>
        <v>15.403862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2020-03-09</v>
      </c>
      <c r="M41" s="31" t="n">
        <f aca="false">(L41-K41+1)*B41</f>
        <v>50085</v>
      </c>
      <c r="N41" s="32" t="n">
        <f aca="false">H41/M41*365</f>
        <v>0.112257355096336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Z41-AB41</f>
        <v>-0.0176902910891091</v>
      </c>
      <c r="AD41" s="57" t="n">
        <f aca="false">IF(E41-F41&lt;0,"达成",E41-F41)</f>
        <v>0.105784030518519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0.105053392592592</v>
      </c>
      <c r="H42" s="5" t="n">
        <f aca="false">IF(G42="",$F$1*C42-B42,G42-B42)</f>
        <v>14.182208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2020-03-09</v>
      </c>
      <c r="M42" s="31" t="n">
        <f aca="false">(L42-K42+1)*B42</f>
        <v>49950</v>
      </c>
      <c r="N42" s="32" t="n">
        <f aca="false">H42/M42*365</f>
        <v>0.103633752152152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Z42-AB42</f>
        <v>-0.0280763430185631</v>
      </c>
      <c r="AD42" s="57" t="n">
        <f aca="false">IF(E42-F42&lt;0,"达成",E42-F42)</f>
        <v>0.114832730074075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0.115766918518518</v>
      </c>
      <c r="H43" s="5" t="n">
        <f aca="false">IF(G43="",$F$1*C43-B43,G43-B43)</f>
        <v>15.628534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2020-03-09</v>
      </c>
      <c r="M43" s="31" t="n">
        <f aca="false">(L43-K43+1)*B43</f>
        <v>49815</v>
      </c>
      <c r="N43" s="32" t="n">
        <f aca="false">H43/M43*365</f>
        <v>0.114511992572518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Z43-AB43</f>
        <v>-0.0249644162717227</v>
      </c>
      <c r="AD43" s="57" t="n">
        <f aca="false">IF(E43-F43&lt;0,"达成",E43-F43)</f>
        <v>0.104118190148149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0.1598692</v>
      </c>
      <c r="H44" s="5" t="n">
        <f aca="false">IF(G44="",$F$1*C44-B44,G44-B44)</f>
        <v>21.582342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2020-03-09</v>
      </c>
      <c r="M44" s="31" t="n">
        <f aca="false">(L44-K44+1)*B44</f>
        <v>49680</v>
      </c>
      <c r="N44" s="32" t="n">
        <f aca="false">H44/M44*365</f>
        <v>0.158565918478261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Z44-AB44</f>
        <v>-0.0148021569992267</v>
      </c>
      <c r="AD44" s="57" t="n">
        <f aca="false">IF(E44-F44&lt;0,"达成",E44-F44)</f>
        <v>0.0600152940000001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0.138130103703704</v>
      </c>
      <c r="H45" s="5" t="n">
        <f aca="false">IF(G45="",$F$1*C45-B45,G45-B45)</f>
        <v>18.647564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2020-03-09</v>
      </c>
      <c r="M45" s="31" t="n">
        <f aca="false">(L45-K45+1)*B45</f>
        <v>49275</v>
      </c>
      <c r="N45" s="32" t="n">
        <f aca="false">H45/M45*365</f>
        <v>0.138130103703704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Z45-AB45</f>
        <v>-0.0190632106060606</v>
      </c>
      <c r="AD45" s="57" t="n">
        <f aca="false">IF(E45-F45&lt;0,"达成",E45-F45)</f>
        <v>0.0817547789629634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0.130849066666666</v>
      </c>
      <c r="H46" s="5" t="n">
        <f aca="false">IF(G46="",$F$1*C46-B46,G46-B46)</f>
        <v>17.664624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2020-03-09</v>
      </c>
      <c r="M46" s="31" t="n">
        <f aca="false">(L46-K46+1)*B46</f>
        <v>49140</v>
      </c>
      <c r="N46" s="32" t="n">
        <f aca="false">H46/M46*365</f>
        <v>0.131208542124542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Z46-AB46</f>
        <v>-0.0202299613956942</v>
      </c>
      <c r="AD46" s="57" t="n">
        <f aca="false">IF(E46-F46&lt;0,"达成",E46-F46)</f>
        <v>0.0890406293333335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0.139898355555556</v>
      </c>
      <c r="H47" s="5" t="n">
        <f aca="false">IF(G47="",$F$1*C47-B47,G47-B47)</f>
        <v>18.886278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2020-03-09</v>
      </c>
      <c r="M47" s="31" t="n">
        <f aca="false">(L47-K47+1)*B47</f>
        <v>49005</v>
      </c>
      <c r="N47" s="32" t="n">
        <f aca="false">H47/M47*365</f>
        <v>0.140669145393327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Z47-AB47</f>
        <v>-0.0179533748180502</v>
      </c>
      <c r="AD47" s="57" t="n">
        <f aca="false">IF(E47-F47&lt;0,"达成",E47-F47)</f>
        <v>0.0799873624444444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0.147387422222222</v>
      </c>
      <c r="H48" s="5" t="n">
        <f aca="false">IF(G48="",$F$1*C48-B48,G48-B48)</f>
        <v>19.897302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2020-03-09</v>
      </c>
      <c r="M48" s="31" t="n">
        <f aca="false">(L48-K48+1)*B48</f>
        <v>48870</v>
      </c>
      <c r="N48" s="32" t="n">
        <f aca="false">H48/M48*365</f>
        <v>0.148608864947821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Z48-AB48</f>
        <v>-0.0160995988579593</v>
      </c>
      <c r="AD48" s="57" t="n">
        <f aca="false">IF(E48-F48&lt;0,"达成",E48-F48)</f>
        <v>0.0724931657777778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0.133761481481481</v>
      </c>
      <c r="H49" s="5" t="n">
        <f aca="false">IF(G49="",$F$1*C49-B49,G49-B49)</f>
        <v>18.0578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2020-03-09</v>
      </c>
      <c r="M49" s="31" t="n">
        <f aca="false">(L49-K49+1)*B49</f>
        <v>48735</v>
      </c>
      <c r="N49" s="32" t="n">
        <f aca="false">H49/M49*365</f>
        <v>0.135243603159947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Z49-AB49</f>
        <v>-0.0184980602240901</v>
      </c>
      <c r="AD49" s="57" t="n">
        <f aca="false">IF(E49-F49&lt;0,"达成",E49-F49)</f>
        <v>0.0861271851851856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0.103805214814815</v>
      </c>
      <c r="H50" s="5" t="n">
        <f aca="false">IF(G50="",$F$1*C50-B50,G50-B50)</f>
        <v>14.013704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2020-03-09</v>
      </c>
      <c r="M50" s="31" t="n">
        <f aca="false">(L50-K50+1)*B50</f>
        <v>48330</v>
      </c>
      <c r="N50" s="32" t="n">
        <f aca="false">H50/M50*365</f>
        <v>0.105834925719015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Z50-AB50</f>
        <v>-0.0241771642611683</v>
      </c>
      <c r="AD50" s="57" t="n">
        <f aca="false">IF(E50-F50&lt;0,"达成",E50-F50)</f>
        <v>0.116085499851852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0.108901940740741</v>
      </c>
      <c r="H51" s="5" t="n">
        <f aca="false">IF(G51="",$F$1*C51-B51,G51-B51)</f>
        <v>14.701762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2020-03-09</v>
      </c>
      <c r="M51" s="31" t="n">
        <f aca="false">(L51-K51+1)*B51</f>
        <v>48195</v>
      </c>
      <c r="N51" s="32" t="n">
        <f aca="false">H51/M51*365</f>
        <v>0.111342320365183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Z51-AB51</f>
        <v>-0.0226984568151145</v>
      </c>
      <c r="AD51" s="57" t="n">
        <f aca="false">IF(E51-F51&lt;0,"达成",E51-F51)</f>
        <v>0.110984503925926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0.108485881481481</v>
      </c>
      <c r="H52" s="5" t="n">
        <f aca="false">IF(G52="",$F$1*C52-B52,G52-B52)</f>
        <v>14.645594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2020-03-09</v>
      </c>
      <c r="M52" s="31" t="n">
        <f aca="false">(L52-K52+1)*B52</f>
        <v>48060</v>
      </c>
      <c r="N52" s="32" t="n">
        <f aca="false">H52/M52*365</f>
        <v>0.111228502080732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Z52-AB52</f>
        <v>-0.0223787329357187</v>
      </c>
      <c r="AD52" s="57" t="n">
        <f aca="false">IF(E52-F52&lt;0,"达成",E52-F52)</f>
        <v>0.111402361185186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0.108173837037037</v>
      </c>
      <c r="H53" s="5" t="n">
        <f aca="false">IF(G53="",$F$1*C53-B53,G53-B53)</f>
        <v>14.603468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2020-03-09</v>
      </c>
      <c r="M53" s="31" t="n">
        <f aca="false">(L53-K53+1)*B53</f>
        <v>47925</v>
      </c>
      <c r="N53" s="32" t="n">
        <f aca="false">H53/M53*365</f>
        <v>0.111220987376108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Z53-AB53</f>
        <v>-0.0220532708333334</v>
      </c>
      <c r="AD53" s="57" t="n">
        <f aca="false">IF(E53-F53&lt;0,"达成",E53-F53)</f>
        <v>0.111717512296296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0.108901940740741</v>
      </c>
      <c r="H54" s="5" t="n">
        <f aca="false">IF(G54="",$F$1*C54-B54,G54-B54)</f>
        <v>14.701762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2020-03-09</v>
      </c>
      <c r="M54" s="31" t="n">
        <f aca="false">(L54-K54+1)*B54</f>
        <v>47790</v>
      </c>
      <c r="N54" s="32" t="n">
        <f aca="false">H54/M54*365</f>
        <v>0.112285899351329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Z54-AB54</f>
        <v>-0.0215221452335249</v>
      </c>
      <c r="AD54" s="57" t="n">
        <f aca="false">IF(E54-F54&lt;0,"达成",E54-F54)</f>
        <v>0.110984503925926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0.13438557037037</v>
      </c>
      <c r="H55" s="5" t="n">
        <f aca="false">IF(G55="",$F$1*C55-B55,G55-B55)</f>
        <v>18.142052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2020-03-09</v>
      </c>
      <c r="M55" s="31" t="n">
        <f aca="false">(L55-K55+1)*B55</f>
        <v>47385</v>
      </c>
      <c r="N55" s="32" t="n">
        <f aca="false">H55/M55*365</f>
        <v>0.139745678590271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Z55-AB55</f>
        <v>-0.0164821371069186</v>
      </c>
      <c r="AD55" s="57" t="n">
        <f aca="false">IF(E55-F55&lt;0,"达成",E55-F55)</f>
        <v>0.0854944109629628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0.146763333333333</v>
      </c>
      <c r="H56" s="5" t="n">
        <f aca="false">IF(G56="",$F$1*C56-B56,G56-B56)</f>
        <v>19.81305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2020-03-09</v>
      </c>
      <c r="M56" s="31" t="n">
        <f aca="false">(L56-K56+1)*B56</f>
        <v>47250</v>
      </c>
      <c r="N56" s="32" t="n">
        <f aca="false">H56/M56*365</f>
        <v>0.15305319047619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Z56-AB56</f>
        <v>-0.0140618991960422</v>
      </c>
      <c r="AD56" s="57" t="n">
        <f aca="false">IF(E56-F56&lt;0,"达成",E56-F56)</f>
        <v>0.0731198166666668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0.1345936</v>
      </c>
      <c r="H57" s="5" t="n">
        <f aca="false">IF(G57="",$F$1*C57-B57,G57-B57)</f>
        <v>18.170136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2020-03-09</v>
      </c>
      <c r="M57" s="31" t="n">
        <f aca="false">(L57-K57+1)*B57</f>
        <v>47115</v>
      </c>
      <c r="N57" s="32" t="n">
        <f aca="false">H57/M57*365</f>
        <v>0.140764080229226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Z57-AB57</f>
        <v>-0.0159090267639907</v>
      </c>
      <c r="AD57" s="57" t="n">
        <f aca="false">IF(E57-F57&lt;0,"达成",E57-F57)</f>
        <v>0.0852883200000001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0.138650177777778</v>
      </c>
      <c r="H58" s="5" t="n">
        <f aca="false">IF(G58="",$F$1*C58-B58,G58-B58)</f>
        <v>18.717774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2020-03-09</v>
      </c>
      <c r="M58" s="31" t="n">
        <f aca="false">(L58-K58+1)*B58</f>
        <v>46980</v>
      </c>
      <c r="N58" s="32" t="n">
        <f aca="false">H58/M58*365</f>
        <v>0.145423318646232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Z58-AB58</f>
        <v>-0.0149652687013768</v>
      </c>
      <c r="AD58" s="57" t="n">
        <f aca="false">IF(E58-F58&lt;0,"达成",E58-F58)</f>
        <v>0.0812319902222223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0.0985004592592592</v>
      </c>
      <c r="H59" s="5" t="n">
        <f aca="false">IF(G59="",$F$1*C59-B59,G59-B59)</f>
        <v>13.297562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2020-03-09</v>
      </c>
      <c r="M59" s="31" t="n">
        <f aca="false">(L59-K59+1)*B59</f>
        <v>46845</v>
      </c>
      <c r="N59" s="32" t="n">
        <f aca="false">H59/M59*365</f>
        <v>0.103609993168961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Z59-AB59</f>
        <v>-0.0239419435806832</v>
      </c>
      <c r="AD59" s="57" t="n">
        <f aca="false">IF(E59-F59&lt;0,"达成",E59-F59)</f>
        <v>0.121387732074074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0.0714566074074073</v>
      </c>
      <c r="H60" s="5" t="n">
        <f aca="false">IF(G60="",$F$1*C60-B60,G60-B60)</f>
        <v>9.64664199999999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2020-03-09</v>
      </c>
      <c r="M60" s="31" t="n">
        <f aca="false">(L60-K60+1)*B60</f>
        <v>46440</v>
      </c>
      <c r="N60" s="32" t="n">
        <f aca="false">H60/M60*365</f>
        <v>0.0758187840223944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Z60-AB60</f>
        <v>-0.0494864695652174</v>
      </c>
      <c r="AD60" s="57" t="n">
        <f aca="false">IF(E60-F60&lt;0,"达成",E60-F60)</f>
        <v>0.148436785925926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0.0719766814814814</v>
      </c>
      <c r="H61" s="5" t="n">
        <f aca="false">IF(G61="",$F$1*C61-B61,G61-B61)</f>
        <v>9.71685199999999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2020-03-09</v>
      </c>
      <c r="M61" s="31" t="n">
        <f aca="false">(L61-K61+1)*B61</f>
        <v>46305</v>
      </c>
      <c r="N61" s="32" t="n">
        <f aca="false">H61/M61*365</f>
        <v>0.0765932616348126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Z61-AB61</f>
        <v>-0.0484936027397263</v>
      </c>
      <c r="AD61" s="57" t="n">
        <f aca="false">IF(E61-F61&lt;0,"达成",E61-F61)</f>
        <v>0.147912250518519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0.0590788444444444</v>
      </c>
      <c r="H62" s="5" t="n">
        <f aca="false">IF(G62="",$F$1*C62-B62,G62-B62)</f>
        <v>7.97564399999999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2020-03-09</v>
      </c>
      <c r="M62" s="31" t="n">
        <f aca="false">(L62-K62+1)*B62</f>
        <v>46170</v>
      </c>
      <c r="N62" s="32" t="n">
        <f aca="false">H62/M62*365</f>
        <v>0.0630519831059129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Z62-AB62</f>
        <v>-0.0542074241708825</v>
      </c>
      <c r="AD62" s="57" t="n">
        <f aca="false">IF(E62-F62&lt;0,"达成",E62-F62)</f>
        <v>0.160814639555556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0.0490544166666666</v>
      </c>
      <c r="H63" s="5" t="n">
        <f aca="false">IF(G63="",$F$1*C63-B63,G63-B63)</f>
        <v>5.88652999999999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2020-03-09</v>
      </c>
      <c r="M63" s="31" t="n">
        <f aca="false">(L63-K63+1)*B63</f>
        <v>40920</v>
      </c>
      <c r="N63" s="32" t="n">
        <f aca="false">H63/M63*365</f>
        <v>0.0525069269305962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Z63-AB63</f>
        <v>-0.0576708175263448</v>
      </c>
      <c r="AD63" s="57" t="n">
        <f aca="false">IF(E63-F63&lt;0,"达成",E63-F63)</f>
        <v>0.160853616666666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0.0498735333333332</v>
      </c>
      <c r="H64" s="5" t="n">
        <f aca="false">IF(G64="",$F$1*C64-B64,G64-B64)</f>
        <v>5.98482399999999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2020-03-09</v>
      </c>
      <c r="M64" s="31" t="n">
        <f aca="false">(L64-K64+1)*B64</f>
        <v>40440</v>
      </c>
      <c r="N64" s="32" t="n">
        <f aca="false">H64/M64*365</f>
        <v>0.0540173283877348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Z64-AB64</f>
        <v>-0.0580105694581284</v>
      </c>
      <c r="AD64" s="57" t="n">
        <f aca="false">IF(E64-F64&lt;0,"达成",E64-F64)</f>
        <v>0.160031098666667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0.0455439166666665</v>
      </c>
      <c r="H65" s="5" t="n">
        <f aca="false">IF(G65="",$F$1*C65-B65,G65-B65)</f>
        <v>5.46526999999998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2020-03-09</v>
      </c>
      <c r="M65" s="31" t="n">
        <f aca="false">(L65-K65+1)*B65</f>
        <v>40320</v>
      </c>
      <c r="N65" s="32" t="n">
        <f aca="false">H65/M65*365</f>
        <v>0.0494747904265871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Z65-AB65</f>
        <v>-0.0591191917882227</v>
      </c>
      <c r="AD65" s="57" t="n">
        <f aca="false">IF(E65-F65&lt;0,"达成",E65-F65)</f>
        <v>0.164364766666667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0.0429695499999999</v>
      </c>
      <c r="H66" s="5" t="n">
        <f aca="false">IF(G66="",$F$1*C66-B66,G66-B66)</f>
        <v>5.15634599999999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2020-03-09</v>
      </c>
      <c r="M66" s="31" t="n">
        <f aca="false">(L66-K66+1)*B66</f>
        <v>40200</v>
      </c>
      <c r="N66" s="32" t="n">
        <f aca="false">H66/M66*365</f>
        <v>0.046817569402985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Z66-AB66</f>
        <v>-0.059444964693333</v>
      </c>
      <c r="AD66" s="57" t="n">
        <f aca="false">IF(E66-F66&lt;0,"达成",E66-F66)</f>
        <v>0.166938466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0.0647346499999999</v>
      </c>
      <c r="H67" s="5" t="n">
        <f aca="false">IF(G67="",$F$1*C67-B67,G67-B67)</f>
        <v>7.76815799999999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2020-03-09</v>
      </c>
      <c r="M67" s="31" t="n">
        <f aca="false">(L67-K67+1)*B67</f>
        <v>40080</v>
      </c>
      <c r="N67" s="32" t="n">
        <f aca="false">H67/M67*365</f>
        <v>0.0707429558383233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Z67-AB67</f>
        <v>-0.0497868714060029</v>
      </c>
      <c r="AD67" s="57" t="n">
        <f aca="false">IF(E67-F67&lt;0,"达成",E67-F67)</f>
        <v>0.145172768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0.0670749833333332</v>
      </c>
      <c r="H68" s="5" t="n">
        <f aca="false">IF(G68="",$F$1*C68-B68,G68-B68)</f>
        <v>8.04899799999998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2020-03-09</v>
      </c>
      <c r="M68" s="31" t="n">
        <f aca="false">(L68-K68+1)*B68</f>
        <v>39960</v>
      </c>
      <c r="N68" s="32" t="n">
        <f aca="false">H68/M68*365</f>
        <v>0.0735206273773772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Z68-AB68</f>
        <v>-0.0482379648465935</v>
      </c>
      <c r="AD68" s="57" t="n">
        <f aca="false">IF(E68-F68&lt;0,"达成",E68-F68)</f>
        <v>0.142831774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0.07035145</v>
      </c>
      <c r="H69" s="5" t="n">
        <f aca="false">IF(G69="",$F$1*C69-B69,G69-B69)</f>
        <v>8.44217399999999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2020-03-09</v>
      </c>
      <c r="M69" s="31" t="n">
        <f aca="false">(L69-K69+1)*B69</f>
        <v>39600</v>
      </c>
      <c r="N69" s="32" t="n">
        <f aca="false">H69/M69*365</f>
        <v>0.0778129674242423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Z69-AB69</f>
        <v>-0.0463797546995382</v>
      </c>
      <c r="AD69" s="57" t="n">
        <f aca="false">IF(E69-F69&lt;0,"达成",E69-F69)</f>
        <v>0.139556742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0.0432685925925924</v>
      </c>
      <c r="H70" s="5" t="n">
        <f aca="false">IF(G70="",$F$1*C70-B70,G70-B70)</f>
        <v>5.84125999999998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2020-03-09</v>
      </c>
      <c r="M70" s="31" t="n">
        <f aca="false">(L70-K70+1)*B70</f>
        <v>44415</v>
      </c>
      <c r="N70" s="32" t="n">
        <f aca="false">H70/M70*365</f>
        <v>0.0480031498367667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Z70-AB70</f>
        <v>-0.0563390508611952</v>
      </c>
      <c r="AD70" s="57" t="n">
        <f aca="false">IF(E70-F70&lt;0,"达成",E70-F70)</f>
        <v>0.176626954074075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0.0428525333333333</v>
      </c>
      <c r="H71" s="5" t="n">
        <f aca="false">IF(G71="",$F$1*C71-B71,G71-B71)</f>
        <v>5.142304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2020-03-09</v>
      </c>
      <c r="M71" s="31" t="n">
        <f aca="false">(L71-K71+1)*B71</f>
        <v>39360</v>
      </c>
      <c r="N71" s="32" t="n">
        <f aca="false">H71/M71*365</f>
        <v>0.0476865081300813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Z71-AB71</f>
        <v>-0.0558162234234233</v>
      </c>
      <c r="AD71" s="57" t="n">
        <f aca="false">IF(E71-F71&lt;0,"达成",E71-F71)</f>
        <v>0.167052458666667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0.04648005</v>
      </c>
      <c r="H72" s="5" t="n">
        <f aca="false">IF(G72="",$F$1*C72-B72,G72-B72)</f>
        <v>5.577606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2020-03-09</v>
      </c>
      <c r="M72" s="31" t="n">
        <f aca="false">(L72-K72+1)*B72</f>
        <v>39240</v>
      </c>
      <c r="N72" s="32" t="n">
        <f aca="false">H72/M72*365</f>
        <v>0.0518814013761468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Z72-AB72</f>
        <v>-0.0537544791295744</v>
      </c>
      <c r="AD72" s="57" t="n">
        <f aca="false">IF(E72-F72&lt;0,"达成",E72-F72)</f>
        <v>0.163428636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0.0347783833333333</v>
      </c>
      <c r="H73" s="5" t="n">
        <f aca="false">IF(G73="",$F$1*C73-B73,G73-B73)</f>
        <v>4.173406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2020-03-09</v>
      </c>
      <c r="M73" s="31" t="n">
        <f aca="false">(L73-K73+1)*B73</f>
        <v>39120</v>
      </c>
      <c r="N73" s="32" t="n">
        <f aca="false">H73/M73*365</f>
        <v>0.0389389874744376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Z73-AB73</f>
        <v>-0.0587713214076253</v>
      </c>
      <c r="AD73" s="57" t="n">
        <f aca="false">IF(E73-F73&lt;0,"达成",E73-F73)</f>
        <v>0.175126964666667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0.0579476833333332</v>
      </c>
      <c r="H74" s="5" t="n">
        <f aca="false">IF(G74="",$F$1*C74-B74,G74-B74)</f>
        <v>6.95372199999999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2020-03-09</v>
      </c>
      <c r="M74" s="31" t="n">
        <f aca="false">(L74-K74+1)*B74</f>
        <v>38760</v>
      </c>
      <c r="N74" s="32" t="n">
        <f aca="false">H74/M74*365</f>
        <v>0.0654826762125902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Z74-AB74</f>
        <v>-0.0490129921739131</v>
      </c>
      <c r="AD74" s="57" t="n">
        <f aca="false">IF(E74-F74&lt;0,"达成",E74-F74)</f>
        <v>0.151956674666667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0.0594689</v>
      </c>
      <c r="H75" s="5" t="n">
        <f aca="false">IF(G75="",$F$1*C75-B75,G75-B75)</f>
        <v>7.136268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2020-03-09</v>
      </c>
      <c r="M75" s="31" t="n">
        <f aca="false">(L75-K75+1)*B75</f>
        <v>38640</v>
      </c>
      <c r="N75" s="32" t="n">
        <f aca="false">H75/M75*365</f>
        <v>0.067410399068323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Z75-AB75</f>
        <v>-0.0478772154727796</v>
      </c>
      <c r="AD75" s="57" t="n">
        <f aca="false">IF(E75-F75&lt;0,"达成",E75-F75)</f>
        <v>0.150435668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0.0568945333333332</v>
      </c>
      <c r="H76" s="5" t="n">
        <f aca="false">IF(G76="",$F$1*C76-B76,G76-B76)</f>
        <v>6.82734399999998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2020-03-09</v>
      </c>
      <c r="M76" s="31" t="n">
        <f aca="false">(L76-K76+1)*B76</f>
        <v>38520</v>
      </c>
      <c r="N76" s="32" t="n">
        <f aca="false">H76/M76*365</f>
        <v>0.0646931609553477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Z76-AB76</f>
        <v>-0.0483203878186974</v>
      </c>
      <c r="AD76" s="57" t="n">
        <f aca="false">IF(E76-F76&lt;0,"达成",E76-F76)</f>
        <v>0.153014581333334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0.0792447166666667</v>
      </c>
      <c r="H77" s="5" t="n">
        <f aca="false">IF(G77="",$F$1*C77-B77,G77-B77)</f>
        <v>9.509366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2020-03-09</v>
      </c>
      <c r="M77" s="31" t="n">
        <f aca="false">(L77-K77+1)*B77</f>
        <v>38400</v>
      </c>
      <c r="N77" s="32" t="n">
        <f aca="false">H77/M77*365</f>
        <v>0.0903885049479167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Z77-AB77</f>
        <v>-0.0396569310924368</v>
      </c>
      <c r="AD77" s="57" t="n">
        <f aca="false">IF(E77-F77&lt;0,"达成",E77-F77)</f>
        <v>0.130663355333333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0.0928836592592591</v>
      </c>
      <c r="H78" s="5" t="n">
        <f aca="false">IF(G78="",$F$1*C78-B78,G78-B78)</f>
        <v>12.539294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2020-03-09</v>
      </c>
      <c r="M78" s="31" t="n">
        <f aca="false">(L78-K78+1)*B78</f>
        <v>43065</v>
      </c>
      <c r="N78" s="32" t="n">
        <f aca="false">H78/M78*365</f>
        <v>0.106277541158714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Z78-AB78</f>
        <v>-0.0344090420470261</v>
      </c>
      <c r="AD78" s="57" t="n">
        <f aca="false">IF(E78-F78&lt;0,"达成",E78-F78)</f>
        <v>0.127007228074074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0.0899712444444445</v>
      </c>
      <c r="H79" s="5" t="n">
        <f aca="false">IF(G79="",$F$1*C79-B79,G79-B79)</f>
        <v>12.146118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2020-03-09</v>
      </c>
      <c r="M79" s="31" t="n">
        <f aca="false">(L79-K79+1)*B79</f>
        <v>42660</v>
      </c>
      <c r="N79" s="32" t="n">
        <f aca="false">H79/M79*365</f>
        <v>0.103922481715893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Z79-AB79</f>
        <v>-0.034965468032787</v>
      </c>
      <c r="AD79" s="57" t="n">
        <f aca="false">IF(E79-F79&lt;0,"达成",E79-F79)</f>
        <v>0.129917617555556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0.0865387555555555</v>
      </c>
      <c r="H80" s="5" t="n">
        <f aca="false">IF(G80="",$F$1*C80-B80,G80-B80)</f>
        <v>11.682732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2020-03-09</v>
      </c>
      <c r="M80" s="31" t="n">
        <f aca="false">(L80-K80+1)*B80</f>
        <v>42525</v>
      </c>
      <c r="N80" s="32" t="n">
        <f aca="false">H80/M80*365</f>
        <v>0.100275065961199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Z80-AB80</f>
        <v>-0.0356791290148442</v>
      </c>
      <c r="AD80" s="57" t="n">
        <f aca="false">IF(E80-F80&lt;0,"达成",E80-F80)</f>
        <v>0.133345592444445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0.149883777777778</v>
      </c>
      <c r="H81" s="5" t="n">
        <f aca="false">IF(G81="",$F$1*C81-B81,G81-B81)</f>
        <v>20.23431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2020-03-09</v>
      </c>
      <c r="M81" s="31" t="n">
        <f aca="false">(L81-K81+1)*B81</f>
        <v>41715</v>
      </c>
      <c r="N81" s="32" t="n">
        <f aca="false">H81/M81*365</f>
        <v>0.177047180870191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Z81-AB81</f>
        <v>-0.015259745066667</v>
      </c>
      <c r="AD81" s="57" t="n">
        <f aca="false">IF(E81-F81&lt;0,"达成",E81-F81)</f>
        <v>0.0700007422222223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0.139274266666667</v>
      </c>
      <c r="H82" s="5" t="n">
        <f aca="false">IF(G82="",$F$1*C82-B82,G82-B82)</f>
        <v>18.802026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2020-03-09</v>
      </c>
      <c r="M82" s="31" t="n">
        <f aca="false">(L82-K82+1)*B82</f>
        <v>41580</v>
      </c>
      <c r="N82" s="32" t="n">
        <f aca="false">H82/M82*365</f>
        <v>0.16504904978355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Z82-AB82</f>
        <v>-0.018218353359684</v>
      </c>
      <c r="AD82" s="57" t="n">
        <f aca="false">IF(E82-F82&lt;0,"达成",E82-F82)</f>
        <v>0.0806060513333335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0.154668459259259</v>
      </c>
      <c r="H83" s="5" t="n">
        <f aca="false">IF(G83="",$F$1*C83-B83,G83-B83)</f>
        <v>20.880242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2020-03-09</v>
      </c>
      <c r="M83" s="31" t="n">
        <f aca="false">(L83-K83+1)*B83</f>
        <v>41445</v>
      </c>
      <c r="N83" s="32" t="n">
        <f aca="false">H83/M83*365</f>
        <v>0.183889210519966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Z83-AB83</f>
        <v>-0.0135017330729168</v>
      </c>
      <c r="AD83" s="57" t="n">
        <f aca="false">IF(E83-F83&lt;0,"达成",E83-F83)</f>
        <v>0.0652126374074079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Z84-AB84</f>
        <v>-0.00761879691119666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0.136257837037037</v>
      </c>
      <c r="H85" s="5" t="n">
        <f aca="false">IF(G85="",$F$1*C85-B85,G85-B85)</f>
        <v>18.394808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2020-03-09</v>
      </c>
      <c r="M85" s="31" t="n">
        <f aca="false">(L85-K85+1)*B85</f>
        <v>41175</v>
      </c>
      <c r="N85" s="32" t="n">
        <f aca="false">H85/M85*365</f>
        <v>0.163062657437766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Z85-AB85</f>
        <v>-0.0184778977099231</v>
      </c>
      <c r="AD85" s="57" t="n">
        <f aca="false">IF(E85-F85&lt;0,"达成",E85-F85)</f>
        <v>0.0836248349629631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0.1542524</v>
      </c>
      <c r="H86" s="5" t="n">
        <f aca="false">IF(G86="",$F$1*C86-B86,G86-B86)</f>
        <v>20.824074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2020-03-09</v>
      </c>
      <c r="M86" s="31" t="n">
        <f aca="false">(L86-K86+1)*B86</f>
        <v>40770</v>
      </c>
      <c r="N86" s="32" t="n">
        <f aca="false">H86/M86*365</f>
        <v>0.186430880794702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Z86-AB86</f>
        <v>-0.013149285786163</v>
      </c>
      <c r="AD86" s="57" t="n">
        <f aca="false">IF(E86-F86&lt;0,"达成",E86-F86)</f>
        <v>0.065625902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0.161429422222222</v>
      </c>
      <c r="H87" s="5" t="n">
        <f aca="false">IF(G87="",$F$1*C87-B87,G87-B87)</f>
        <v>21.792972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2020-03-09</v>
      </c>
      <c r="M87" s="31" t="n">
        <f aca="false">(L87-K87+1)*B87</f>
        <v>40635</v>
      </c>
      <c r="N87" s="32" t="n">
        <f aca="false">H87/M87*365</f>
        <v>0.195753286083426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Z87-AB87</f>
        <v>-0.0111136325870642</v>
      </c>
      <c r="AD87" s="57" t="n">
        <f aca="false">IF(E87-F87&lt;0,"达成",E87-F87)</f>
        <v>0.0584717657777779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0.136777911111111</v>
      </c>
      <c r="H88" s="5" t="n">
        <f aca="false">IF(G88="",$F$1*C88-B88,G88-B88)</f>
        <v>18.465018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2020-03-09</v>
      </c>
      <c r="M88" s="31" t="n">
        <f aca="false">(L88-K88+1)*B88</f>
        <v>40500</v>
      </c>
      <c r="N88" s="32" t="n">
        <f aca="false">H88/M88*365</f>
        <v>0.166413125185185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Z88-AB88</f>
        <v>-0.0177345493234931</v>
      </c>
      <c r="AD88" s="57" t="n">
        <f aca="false">IF(E88-F88&lt;0,"达成",E88-F88)</f>
        <v>0.083109470888889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0.132097244444444</v>
      </c>
      <c r="H89" s="5" t="n">
        <f aca="false">IF(G89="",$F$1*C89-B89,G89-B89)</f>
        <v>17.833128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2020-03-09</v>
      </c>
      <c r="M89" s="31" t="n">
        <f aca="false">(L89-K89+1)*B89</f>
        <v>40365</v>
      </c>
      <c r="N89" s="32" t="n">
        <f aca="false">H89/M89*365</f>
        <v>0.161255833519138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Z89-AB89</f>
        <v>-0.0188230883211675</v>
      </c>
      <c r="AD89" s="57" t="n">
        <f aca="false">IF(E89-F89&lt;0,"达成",E89-F89)</f>
        <v>0.0877828275555557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0.160285259259259</v>
      </c>
      <c r="H90" s="5" t="n">
        <f aca="false">IF(G90="",$F$1*C90-B90,G90-B90)</f>
        <v>21.63851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2020-03-09</v>
      </c>
      <c r="M90" s="31" t="n">
        <f aca="false">(L90-K90+1)*B90</f>
        <v>40230</v>
      </c>
      <c r="N90" s="32" t="n">
        <f aca="false">H90/M90*365</f>
        <v>0.196322549092717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Z90-AB90</f>
        <v>-0.0109809275571598</v>
      </c>
      <c r="AD90" s="57" t="n">
        <f aca="false">IF(E90-F90&lt;0,"达成",E90-F90)</f>
        <v>0.0595942940740738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0.21362962962963</v>
      </c>
      <c r="G91" s="64" t="n">
        <v>163.84</v>
      </c>
      <c r="H91" s="65" t="n">
        <f aca="false">IF(G91="",$F$1*C91-B91,G91-B91)</f>
        <v>28.84</v>
      </c>
      <c r="I91" s="59" t="s">
        <v>28</v>
      </c>
      <c r="J91" s="66" t="s">
        <v>209</v>
      </c>
      <c r="K91" s="51" t="n">
        <f aca="false">DATE(MID(J91,1,4),MID(J91,5,2),MID(J91,7,2))</f>
        <v>43605</v>
      </c>
      <c r="L91" s="51" t="n">
        <f aca="true">IF(LEN(J91) &gt; 15,DATE(MID(J91,12,4),MID(J91,16,2),MID(J91,18,2)),TEXT(TODAY(),"yyyy-mm-dd"))</f>
        <v>43895</v>
      </c>
      <c r="M91" s="31" t="n">
        <f aca="false">(L91-K91+1)*B91</f>
        <v>39285</v>
      </c>
      <c r="N91" s="32" t="n">
        <f aca="false">H91/M91*365</f>
        <v>0.267954690085274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Z91-AB91</f>
        <v>-0.00847834499999989</v>
      </c>
      <c r="AD91" s="57" t="n">
        <f aca="false">IF(E91-F91&lt;0,"达成",E91-F91)</f>
        <v>0.00625490637037038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0.154772474074074</v>
      </c>
      <c r="H92" s="5" t="n">
        <f aca="false">IF(G92="",$F$1*C92-B92,G92-B92)</f>
        <v>20.894284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2020-03-09</v>
      </c>
      <c r="M92" s="31" t="n">
        <f aca="false">(L92-K92+1)*B92</f>
        <v>39690</v>
      </c>
      <c r="N92" s="32" t="n">
        <f aca="false">H92/M92*365</f>
        <v>0.192149500125976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Z92-AB92</f>
        <v>-0.0121887434628974</v>
      </c>
      <c r="AD92" s="57" t="n">
        <f aca="false">IF(E92-F92&lt;0,"达成",E92-F92)</f>
        <v>0.0651093179259262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0.1598692</v>
      </c>
      <c r="H93" s="5" t="n">
        <f aca="false">IF(G93="",$F$1*C93-B93,G93-B93)</f>
        <v>21.582342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2020-03-09</v>
      </c>
      <c r="M93" s="31" t="n">
        <f aca="false">(L93-K93+1)*B93</f>
        <v>39555</v>
      </c>
      <c r="N93" s="32" t="n">
        <f aca="false">H93/M93*365</f>
        <v>0.199154464163823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Z93-AB93</f>
        <v>-0.010758263170163</v>
      </c>
      <c r="AD93" s="57" t="n">
        <f aca="false">IF(E93-F93&lt;0,"达成",E93-F93)</f>
        <v>0.0600152940000001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Z94-AB94</f>
        <v>-0.00602526851211074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Z95-AB95</f>
        <v>-0.00678184132420064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0.161221392592593</v>
      </c>
      <c r="H96" s="5" t="n">
        <f aca="false">IF(G96="",$F$1*C96-B96,G96-B96)</f>
        <v>21.764888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2020-03-09</v>
      </c>
      <c r="M96" s="31" t="n">
        <f aca="false">(L96-K96+1)*B96</f>
        <v>38880</v>
      </c>
      <c r="N96" s="32" t="n">
        <f aca="false">H96/M96*365</f>
        <v>0.204325723251029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Z96-AB96</f>
        <v>-0.0100726246327684</v>
      </c>
      <c r="AD96" s="57" t="n">
        <f aca="false">IF(E96-F96&lt;0,"达成",E96-F96)</f>
        <v>0.0586562500740745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0.150403851851852</v>
      </c>
      <c r="H97" s="5" t="n">
        <f aca="false">IF(G97="",$F$1*C97-B97,G97-B97)</f>
        <v>20.30452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2020-03-09</v>
      </c>
      <c r="M97" s="31" t="n">
        <f aca="false">(L97-K97+1)*B97</f>
        <v>38745</v>
      </c>
      <c r="N97" s="32" t="n">
        <f aca="false">H97/M97*365</f>
        <v>0.191280160020648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Z97-AB97</f>
        <v>-0.0126602706935126</v>
      </c>
      <c r="AD97" s="57" t="n">
        <f aca="false">IF(E97-F97&lt;0,"达成",E97-F97)</f>
        <v>0.0694770814814814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0.152692177777778</v>
      </c>
      <c r="H98" s="5" t="n">
        <f aca="false">IF(G98="",$F$1*C98-B98,G98-B98)</f>
        <v>20.613444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2020-03-09</v>
      </c>
      <c r="M98" s="31" t="n">
        <f aca="false">(L98-K98+1)*B98</f>
        <v>38610</v>
      </c>
      <c r="N98" s="32" t="n">
        <f aca="false">H98/M98*365</f>
        <v>0.194869387723388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Z98-AB98</f>
        <v>-0.0119736155038759</v>
      </c>
      <c r="AD98" s="57" t="n">
        <f aca="false">IF(E98-F98&lt;0,"达成",E98-F98)</f>
        <v>0.0671902302222223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0.158829051851852</v>
      </c>
      <c r="H99" s="5" t="n">
        <f aca="false">IF(G99="",$F$1*C99-B99,G99-B99)</f>
        <v>21.441922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2020-03-09</v>
      </c>
      <c r="M99" s="31" t="n">
        <f aca="false">(L99-K99+1)*B99</f>
        <v>38475</v>
      </c>
      <c r="N99" s="32" t="n">
        <f aca="false">H99/M99*365</f>
        <v>0.203412645354126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Z99-AB99</f>
        <v>-0.0103756092105265</v>
      </c>
      <c r="AD99" s="57" t="n">
        <f aca="false">IF(E99-F99&lt;0,"达成",E99-F99)</f>
        <v>0.0610565361481484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0.161533437037037</v>
      </c>
      <c r="H100" s="5" t="n">
        <f aca="false">IF(G100="",$F$1*C100-B100,G100-B100)</f>
        <v>21.807014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2020-03-09</v>
      </c>
      <c r="M100" s="31" t="n">
        <f aca="false">(L100-K100+1)*B100</f>
        <v>38340</v>
      </c>
      <c r="N100" s="32" t="n">
        <f aca="false">H100/M100*365</f>
        <v>0.207604593375065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Z100-AB100</f>
        <v>-0.00961021650380039</v>
      </c>
      <c r="AD100" s="57" t="n">
        <f aca="false">IF(E100-F100&lt;0,"达成",E100-F100)</f>
        <v>0.0583460236296301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0.160389274074074</v>
      </c>
      <c r="H101" s="5" t="n">
        <f aca="false">IF(G101="",$F$1*C101-B101,G101-B101)</f>
        <v>21.652552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2020-03-09</v>
      </c>
      <c r="M101" s="31" t="n">
        <f aca="false">(L101-K101+1)*B101</f>
        <v>37935</v>
      </c>
      <c r="N101" s="32" t="n">
        <f aca="false">H101/M101*365</f>
        <v>0.208334822195861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Z101-AB101</f>
        <v>-0.00978931505376338</v>
      </c>
      <c r="AD101" s="57" t="n">
        <f aca="false">IF(E101-F101&lt;0,"达成",E101-F101)</f>
        <v>0.0594908992592591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62" t="n">
        <f aca="false">10%*Q102+13%</f>
        <v>0.219881462</v>
      </c>
      <c r="F102" s="63" t="n">
        <f aca="false">IF(G102="",($F$1*C102-B102)/B102,H102/B102)</f>
        <v>0.214666666666667</v>
      </c>
      <c r="G102" s="64" t="n">
        <v>163.98</v>
      </c>
      <c r="H102" s="65" t="n">
        <f aca="false">IF(G102="",$F$1*C102-B102,G102-B102)</f>
        <v>28.98</v>
      </c>
      <c r="I102" s="59" t="s">
        <v>28</v>
      </c>
      <c r="J102" s="66" t="s">
        <v>231</v>
      </c>
      <c r="K102" s="51" t="n">
        <f aca="false">DATE(MID(J102,1,4),MID(J102,5,2),MID(J102,7,2))</f>
        <v>43620</v>
      </c>
      <c r="L102" s="51" t="n">
        <f aca="true">IF(LEN(J102) &gt; 15,DATE(MID(J102,12,4),MID(J102,16,2),MID(J102,18,2)),TEXT(TODAY(),"yyyy-mm-dd"))</f>
        <v>43895</v>
      </c>
      <c r="M102" s="31" t="n">
        <f aca="false">(L102-K102+1)*B102</f>
        <v>37260</v>
      </c>
      <c r="N102" s="32" t="n">
        <f aca="false">H102/M102*365</f>
        <v>0.283888888888889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Z102-AB102</f>
        <v>-0.00735988477103322</v>
      </c>
      <c r="AD102" s="57" t="n">
        <f aca="false">IF(E102-F102&lt;0,"达成",E102-F102)</f>
        <v>0.00521479533333344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62" t="n">
        <f aca="false">10%*Q103+13%</f>
        <v>0.219881946666667</v>
      </c>
      <c r="F103" s="63" t="n">
        <f aca="false">IF(G103="",($F$1*C103-B103)/B103,H103/B103)</f>
        <v>0.214740740740741</v>
      </c>
      <c r="G103" s="64" t="n">
        <v>163.99</v>
      </c>
      <c r="H103" s="65" t="n">
        <f aca="false">IF(G103="",$F$1*C103-B103,G103-B103)</f>
        <v>28.99</v>
      </c>
      <c r="I103" s="59" t="s">
        <v>28</v>
      </c>
      <c r="J103" s="66" t="s">
        <v>233</v>
      </c>
      <c r="K103" s="51" t="n">
        <f aca="false">DATE(MID(J103,1,4),MID(J103,5,2),MID(J103,7,2))</f>
        <v>43621</v>
      </c>
      <c r="L103" s="51" t="n">
        <f aca="true">IF(LEN(J103) &gt; 15,DATE(MID(J103,12,4),MID(J103,16,2),MID(J103,18,2)),TEXT(TODAY(),"yyyy-mm-dd"))</f>
        <v>43895</v>
      </c>
      <c r="M103" s="31" t="n">
        <f aca="false">(L103-K103+1)*B103</f>
        <v>37125</v>
      </c>
      <c r="N103" s="32" t="n">
        <f aca="false">H103/M103*365</f>
        <v>0.285019528619529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Z103-AB103</f>
        <v>-0.00726776793248949</v>
      </c>
      <c r="AD103" s="57" t="n">
        <f aca="false">IF(E103-F103&lt;0,"达成",E103-F103)</f>
        <v>0.00514120592592621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Z104-AB104</f>
        <v>-0.00501792246603965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0.22</v>
      </c>
      <c r="F105" s="26" t="n">
        <f aca="false">IF(G105="",($F$1*C105-B105)/B105,H105/B105)</f>
        <v>0.166318118518518</v>
      </c>
      <c r="H105" s="5" t="n">
        <f aca="false">IF(G105="",$F$1*C105-B105,G105-B105)</f>
        <v>22.452946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2020-03-09</v>
      </c>
      <c r="M105" s="31" t="n">
        <f aca="false">(L105-K105+1)*B105</f>
        <v>36990</v>
      </c>
      <c r="N105" s="32" t="n">
        <f aca="false">H105/M105*365</f>
        <v>0.221555157880508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B105/150</f>
        <v>0.9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Z105-AB105</f>
        <v>-0.00809286459627323</v>
      </c>
      <c r="AD105" s="57" t="n">
        <f aca="false">IF(E105-F105&lt;0,"达成",E105-F105)</f>
        <v>0.0536818814814817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0.22</v>
      </c>
      <c r="F106" s="26" t="n">
        <f aca="false">IF(G106="",($F$1*C106-B106)/B106,H106/B106)</f>
        <v>0.133033377777778</v>
      </c>
      <c r="H106" s="5" t="n">
        <f aca="false">IF(G106="",$F$1*C106-B106,G106-B106)</f>
        <v>17.959506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2020-03-09</v>
      </c>
      <c r="M106" s="31" t="n">
        <f aca="false">(L106-K106+1)*B106</f>
        <v>36855</v>
      </c>
      <c r="N106" s="32" t="n">
        <f aca="false">H106/M106*365</f>
        <v>0.177865138787139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B106/150</f>
        <v>0.9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Z106-AB106</f>
        <v>-0.015674654769231</v>
      </c>
      <c r="AD106" s="57" t="n">
        <f aca="false">IF(E106-F106&lt;0,"达成",E106-F106)</f>
        <v>0.0869666222222222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0.22</v>
      </c>
      <c r="F107" s="26" t="n">
        <f aca="false">IF(G107="",($F$1*C107-B107)/B107,H107/B107)</f>
        <v>0.141042518518519</v>
      </c>
      <c r="H107" s="5" t="n">
        <f aca="false">IF(G107="",$F$1*C107-B107,G107-B107)</f>
        <v>19.04074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2020-03-09</v>
      </c>
      <c r="M107" s="31" t="n">
        <f aca="false">(L107-K107+1)*B107</f>
        <v>36720</v>
      </c>
      <c r="N107" s="32" t="n">
        <f aca="false">H107/M107*365</f>
        <v>0.189266614923747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B107/150</f>
        <v>0.9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Z107-AB107</f>
        <v>-0.0136668189024389</v>
      </c>
      <c r="AD107" s="57" t="n">
        <f aca="false">IF(E107-F107&lt;0,"达成",E107-F107)</f>
        <v>0.0789574814814815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0.22</v>
      </c>
      <c r="F108" s="26" t="n">
        <f aca="false">IF(G108="",($F$1*C108-B108)/B108,H108/B108)</f>
        <v>0.142914785185185</v>
      </c>
      <c r="H108" s="5" t="n">
        <f aca="false">IF(G108="",$F$1*C108-B108,G108-B108)</f>
        <v>19.293496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2020-03-09</v>
      </c>
      <c r="M108" s="31" t="n">
        <f aca="false">(L108-K108+1)*B108</f>
        <v>36585</v>
      </c>
      <c r="N108" s="32" t="n">
        <f aca="false">H108/M108*365</f>
        <v>0.1924867032937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B108/150</f>
        <v>0.9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Z108-AB108</f>
        <v>-0.013181930715005</v>
      </c>
      <c r="AD108" s="57" t="n">
        <f aca="false">IF(E108-F108&lt;0,"达成",E108-F108)</f>
        <v>0.077085214814815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0.22</v>
      </c>
      <c r="F109" s="26" t="n">
        <f aca="false">IF(G109="",($F$1*C109-B109)/B109,H109/B109)</f>
        <v>0.150819911111111</v>
      </c>
      <c r="H109" s="5" t="n">
        <f aca="false">IF(G109="",$F$1*C109-B109,G109-B109)</f>
        <v>20.360688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2020-03-09</v>
      </c>
      <c r="M109" s="31" t="n">
        <f aca="false">(L109-K109+1)*B109</f>
        <v>36450</v>
      </c>
      <c r="N109" s="32" t="n">
        <f aca="false">H109/M109*365</f>
        <v>0.203886176131687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B109/150</f>
        <v>0.9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Z109-AB109</f>
        <v>-0.0112115077844306</v>
      </c>
      <c r="AD109" s="57" t="n">
        <f aca="false">IF(E109-F109&lt;0,"达成",E109-F109)</f>
        <v>0.069180088888889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0.22</v>
      </c>
      <c r="F110" s="26" t="n">
        <f aca="false">IF(G110="",($F$1*C110-B110)/B110,H110/B110)</f>
        <v>0.151027940740741</v>
      </c>
      <c r="H110" s="5" t="n">
        <f aca="false">IF(G110="",$F$1*C110-B110,G110-B110)</f>
        <v>20.388772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2020-03-09</v>
      </c>
      <c r="M110" s="31" t="n">
        <f aca="false">(L110-K110+1)*B110</f>
        <v>36045</v>
      </c>
      <c r="N110" s="32" t="n">
        <f aca="false">H110/M110*365</f>
        <v>0.206461417117492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B110/150</f>
        <v>0.9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Z110-AB110</f>
        <v>-0.0110699853610283</v>
      </c>
      <c r="AD110" s="57" t="n">
        <f aca="false">IF(E110-F110&lt;0,"达成",E110-F110)</f>
        <v>0.0689720592592594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0.22</v>
      </c>
      <c r="F111" s="26" t="n">
        <f aca="false">IF(G111="",($F$1*C111-B111)/B111,H111/B111)</f>
        <v>0.147283407407407</v>
      </c>
      <c r="H111" s="5" t="n">
        <f aca="false">IF(G111="",$F$1*C111-B111,G111-B111)</f>
        <v>19.88326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2020-03-09</v>
      </c>
      <c r="M111" s="31" t="n">
        <f aca="false">(L111-K111+1)*B111</f>
        <v>35910</v>
      </c>
      <c r="N111" s="32" t="n">
        <f aca="false">H111/M111*365</f>
        <v>0.202099412419939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B111/150</f>
        <v>0.9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Z111-AB111</f>
        <v>-0.0117786072549013</v>
      </c>
      <c r="AD111" s="57" t="n">
        <f aca="false">IF(E111-F111&lt;0,"达成",E111-F111)</f>
        <v>0.0727165925925928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0.22</v>
      </c>
      <c r="F112" s="26" t="n">
        <f aca="false">IF(G112="",($F$1*C112-B112)/B112,H112/B112)</f>
        <v>0.131161111111111</v>
      </c>
      <c r="H112" s="5" t="n">
        <f aca="false">IF(G112="",$F$1*C112-B112,G112-B112)</f>
        <v>17.70675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2020-03-09</v>
      </c>
      <c r="M112" s="31" t="n">
        <f aca="false">(L112-K112+1)*B112</f>
        <v>35775</v>
      </c>
      <c r="N112" s="32" t="n">
        <f aca="false">H112/M112*365</f>
        <v>0.180655870020964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B112/150</f>
        <v>0.9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Z112-AB112</f>
        <v>-0.0152414544217685</v>
      </c>
      <c r="AD112" s="57" t="n">
        <f aca="false">IF(E112-F112&lt;0,"达成",E112-F112)</f>
        <v>0.0888388888888889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0.22</v>
      </c>
      <c r="F113" s="26" t="n">
        <f aca="false">IF(G113="",($F$1*C113-B113)/B113,H113/B113)</f>
        <v>0.0995406074074072</v>
      </c>
      <c r="H113" s="5" t="n">
        <f aca="false">IF(G113="",$F$1*C113-B113,G113-B113)</f>
        <v>13.437982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2020-03-09</v>
      </c>
      <c r="M113" s="31" t="n">
        <f aca="false">(L113-K113+1)*B113</f>
        <v>35640</v>
      </c>
      <c r="N113" s="32" t="n">
        <f aca="false">H113/M113*365</f>
        <v>0.137622430695847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B113/150</f>
        <v>0.9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Z113-AB113</f>
        <v>-0.0223823593448935</v>
      </c>
      <c r="AD113" s="57" t="n">
        <f aca="false">IF(E113-F113&lt;0,"达成",E113-F113)</f>
        <v>0.120459392592593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0.22</v>
      </c>
      <c r="F114" s="26" t="n">
        <f aca="false">IF(G114="",($F$1*C114-B114)/B114,H114/B114)</f>
        <v>0.0980843999999999</v>
      </c>
      <c r="H114" s="5" t="n">
        <f aca="false">IF(G114="",$F$1*C114-B114,G114-B114)</f>
        <v>13.241394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2020-03-09</v>
      </c>
      <c r="M114" s="31" t="n">
        <f aca="false">(L114-K114+1)*B114</f>
        <v>35505</v>
      </c>
      <c r="N114" s="32" t="n">
        <f aca="false">H114/M114*365</f>
        <v>0.136124737642586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B114/150</f>
        <v>0.9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Z114-AB114</f>
        <v>-0.0225323606494743</v>
      </c>
      <c r="AD114" s="57" t="n">
        <f aca="false">IF(E114-F114&lt;0,"达成",E114-F114)</f>
        <v>0.1219156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0.22</v>
      </c>
      <c r="F115" s="26" t="n">
        <f aca="false">IF(G115="",($F$1*C115-B115)/B115,H115/B115)</f>
        <v>0.0960041037037037</v>
      </c>
      <c r="H115" s="5" t="n">
        <f aca="false">IF(G115="",$F$1*C115-B115,G115-B115)</f>
        <v>12.960554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2020-03-09</v>
      </c>
      <c r="M115" s="31" t="n">
        <f aca="false">(L115-K115+1)*B115</f>
        <v>35100</v>
      </c>
      <c r="N115" s="32" t="n">
        <f aca="false">H115/M115*365</f>
        <v>0.134774991737892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B115/150</f>
        <v>0.9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Z115-AB115</f>
        <v>-0.0228195916666667</v>
      </c>
      <c r="AD115" s="57" t="n">
        <f aca="false">IF(E115-F115&lt;0,"达成",E115-F115)</f>
        <v>0.123995896296296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0.22</v>
      </c>
      <c r="F116" s="26" t="n">
        <f aca="false">IF(G116="",($F$1*C116-B116)/B116,H116/B116)</f>
        <v>0.106821644444444</v>
      </c>
      <c r="H116" s="5" t="n">
        <f aca="false">IF(G116="",$F$1*C116-B116,G116-B116)</f>
        <v>14.420922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2020-03-09</v>
      </c>
      <c r="M116" s="31" t="n">
        <f aca="false">(L116-K116+1)*B116</f>
        <v>34965</v>
      </c>
      <c r="N116" s="32" t="n">
        <f aca="false">H116/M116*365</f>
        <v>0.150540155298155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B116/150</f>
        <v>0.9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Z116-AB116</f>
        <v>-0.0201516561502348</v>
      </c>
      <c r="AD116" s="57" t="n">
        <f aca="false">IF(E116-F116&lt;0,"达成",E116-F116)</f>
        <v>0.113178355555556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0.22</v>
      </c>
      <c r="F117" s="26" t="n">
        <f aca="false">IF(G117="",($F$1*C117-B117)/B117,H117/B117)</f>
        <v>0.108381866666667</v>
      </c>
      <c r="H117" s="5" t="n">
        <f aca="false">IF(G117="",$F$1*C117-B117,G117-B117)</f>
        <v>14.631552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2020-03-09</v>
      </c>
      <c r="M117" s="31" t="n">
        <f aca="false">(L117-K117+1)*B117</f>
        <v>34830</v>
      </c>
      <c r="N117" s="32" t="n">
        <f aca="false">H117/M117*365</f>
        <v>0.153330935400517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B117/150</f>
        <v>0.9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Z117-AB117</f>
        <v>-0.019629360707635</v>
      </c>
      <c r="AD117" s="57" t="n">
        <f aca="false">IF(E117-F117&lt;0,"达成",E117-F117)</f>
        <v>0.111618133333333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0.22</v>
      </c>
      <c r="F118" s="26" t="n">
        <f aca="false">IF(G118="",($F$1*C118-B118)/B118,H118/B118)</f>
        <v>0.0968362222222222</v>
      </c>
      <c r="H118" s="5" t="n">
        <f aca="false">IF(G118="",$F$1*C118-B118,G118-B118)</f>
        <v>13.07289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2020-03-09</v>
      </c>
      <c r="M118" s="31" t="n">
        <f aca="false">(L118-K118+1)*B118</f>
        <v>34695</v>
      </c>
      <c r="N118" s="32" t="n">
        <f aca="false">H118/M118*365</f>
        <v>0.137530043233895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B118/150</f>
        <v>0.9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Z118-AB118</f>
        <v>-0.0220559656509698</v>
      </c>
      <c r="AD118" s="57" t="n">
        <f aca="false">IF(E118-F118&lt;0,"达成",E118-F118)</f>
        <v>0.123163777777778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0.22</v>
      </c>
      <c r="F119" s="26" t="n">
        <f aca="false">IF(G119="",($F$1*C119-B119)/B119,H119/B119)</f>
        <v>0.0983964444444443</v>
      </c>
      <c r="H119" s="5" t="n">
        <f aca="false">IF(G119="",$F$1*C119-B119,G119-B119)</f>
        <v>13.28352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2020-03-09</v>
      </c>
      <c r="M119" s="31" t="n">
        <f aca="false">(L119-K119+1)*B119</f>
        <v>34560</v>
      </c>
      <c r="N119" s="32" t="n">
        <f aca="false">H119/M119*365</f>
        <v>0.140291805555556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B119/150</f>
        <v>0.9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Z119-AB119</f>
        <v>-0.0215265846153847</v>
      </c>
      <c r="AD119" s="57" t="n">
        <f aca="false">IF(E119-F119&lt;0,"达成",E119-F119)</f>
        <v>0.121603555555556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0.22</v>
      </c>
      <c r="F120" s="26" t="n">
        <f aca="false">IF(G120="",($F$1*C120-B120)/B120,H120/B120)</f>
        <v>0.0693763111111111</v>
      </c>
      <c r="H120" s="5" t="n">
        <f aca="false">IF(G120="",$F$1*C120-B120,G120-B120)</f>
        <v>9.365802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2020-03-09</v>
      </c>
      <c r="M120" s="31" t="n">
        <f aca="false">(L120-K120+1)*B120</f>
        <v>34155</v>
      </c>
      <c r="N120" s="32" t="n">
        <f aca="false">H120/M120*365</f>
        <v>0.100088353974528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B120/150</f>
        <v>0.9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Z120-AB120</f>
        <v>-0.0279968183469574</v>
      </c>
      <c r="AD120" s="57" t="n">
        <f aca="false">IF(E120-F120&lt;0,"达成",E120-F120)</f>
        <v>0.150623688888889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0.22</v>
      </c>
      <c r="F121" s="26" t="n">
        <f aca="false">IF(G121="",($F$1*C121-B121)/B121,H121/B121)</f>
        <v>0.0690642666666665</v>
      </c>
      <c r="H121" s="5" t="n">
        <f aca="false">IF(G121="",$F$1*C121-B121,G121-B121)</f>
        <v>9.32367599999998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2020-03-09</v>
      </c>
      <c r="M121" s="31" t="n">
        <f aca="false">(L121-K121+1)*B121</f>
        <v>34020</v>
      </c>
      <c r="N121" s="32" t="n">
        <f aca="false">H121/M121*365</f>
        <v>0.100033560846561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B121/150</f>
        <v>0.9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Z121-AB121</f>
        <v>-0.0278458091891893</v>
      </c>
      <c r="AD121" s="57" t="n">
        <f aca="false">IF(E121-F121&lt;0,"达成",E121-F121)</f>
        <v>0.150935733333334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0.22</v>
      </c>
      <c r="F122" s="26" t="n">
        <f aca="false">IF(G122="",($F$1*C122-B122)/B122,H122/B122)</f>
        <v>0.0798818074074072</v>
      </c>
      <c r="H122" s="5" t="n">
        <f aca="false">IF(G122="",$F$1*C122-B122,G122-B122)</f>
        <v>10.784044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2020-03-09</v>
      </c>
      <c r="M122" s="31" t="n">
        <f aca="false">(L122-K122+1)*B122</f>
        <v>33885</v>
      </c>
      <c r="N122" s="32" t="n">
        <f aca="false">H122/M122*365</f>
        <v>0.116162787664158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B122/150</f>
        <v>0.9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Z122-AB122</f>
        <v>-0.0251342793565683</v>
      </c>
      <c r="AD122" s="57" t="n">
        <f aca="false">IF(E122-F122&lt;0,"达成",E122-F122)</f>
        <v>0.140118192592593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0.22</v>
      </c>
      <c r="F123" s="26" t="n">
        <f aca="false">IF(G123="",($F$1*C123-B123)/B123,H123/B123)</f>
        <v>0.0851865629629629</v>
      </c>
      <c r="H123" s="5" t="n">
        <f aca="false">IF(G123="",$F$1*C123-B123,G123-B123)</f>
        <v>11.500186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2020-03-09</v>
      </c>
      <c r="M123" s="31" t="n">
        <f aca="false">(L123-K123+1)*B123</f>
        <v>33750</v>
      </c>
      <c r="N123" s="32" t="n">
        <f aca="false">H123/M123*365</f>
        <v>0.124372381925926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B123/150</f>
        <v>0.9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Z123-AB123</f>
        <v>-0.0237559638297873</v>
      </c>
      <c r="AD123" s="57" t="n">
        <f aca="false">IF(E123-F123&lt;0,"达成",E123-F123)</f>
        <v>0.134813437037037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0.22</v>
      </c>
      <c r="F124" s="26" t="n">
        <f aca="false">IF(G124="",($F$1*C124-B124)/B124,H124/B124)</f>
        <v>0.0795697629629629</v>
      </c>
      <c r="H124" s="5" t="n">
        <f aca="false">IF(G124="",$F$1*C124-B124,G124-B124)</f>
        <v>10.741918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2020-03-09</v>
      </c>
      <c r="M124" s="31" t="n">
        <f aca="false">(L124-K124+1)*B124</f>
        <v>33615</v>
      </c>
      <c r="N124" s="32" t="n">
        <f aca="false">H124/M124*365</f>
        <v>0.116638407556151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B124/150</f>
        <v>0.9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Z124-AB124</f>
        <v>-0.0248105627088833</v>
      </c>
      <c r="AD124" s="57" t="n">
        <f aca="false">IF(E124-F124&lt;0,"达成",E124-F124)</f>
        <v>0.140430237037037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0.22</v>
      </c>
      <c r="F125" s="26" t="n">
        <f aca="false">IF(G125="",($F$1*C125-B125)/B125,H125/B125)</f>
        <v>0.103389155555555</v>
      </c>
      <c r="H125" s="5" t="n">
        <f aca="false">IF(G125="",$F$1*C125-B125,G125-B125)</f>
        <v>13.957536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2020-03-09</v>
      </c>
      <c r="M125" s="31" t="n">
        <f aca="false">(L125-K125+1)*B125</f>
        <v>33210</v>
      </c>
      <c r="N125" s="32" t="n">
        <f aca="false">H125/M125*365</f>
        <v>0.153402608852755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B125/150</f>
        <v>0.9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Z125-AB125</f>
        <v>-0.0194633732984295</v>
      </c>
      <c r="AD125" s="57" t="n">
        <f aca="false">IF(E125-F125&lt;0,"达成",E125-F125)</f>
        <v>0.116610844444445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0.22</v>
      </c>
      <c r="F126" s="26" t="n">
        <f aca="false">IF(G126="",($F$1*C126-B126)/B126,H126/B126)</f>
        <v>0.105053392592592</v>
      </c>
      <c r="H126" s="5" t="n">
        <f aca="false">IF(G126="",$F$1*C126-B126,G126-B126)</f>
        <v>14.182208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2020-03-09</v>
      </c>
      <c r="M126" s="31" t="n">
        <f aca="false">(L126-K126+1)*B126</f>
        <v>33075</v>
      </c>
      <c r="N126" s="32" t="n">
        <f aca="false">H126/M126*365</f>
        <v>0.156508115495087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B126/150</f>
        <v>0.9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Z126-AB126</f>
        <v>-0.0189465539393936</v>
      </c>
      <c r="AD126" s="57" t="n">
        <f aca="false">IF(E126-F126&lt;0,"达成",E126-F126)</f>
        <v>0.114946607407408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0.22</v>
      </c>
      <c r="F127" s="26" t="n">
        <f aca="false">IF(G127="",($F$1*C127-B127)/B127,H127/B127)</f>
        <v>0.10630157037037</v>
      </c>
      <c r="H127" s="5" t="n">
        <f aca="false">IF(G127="",$F$1*C127-B127,G127-B127)</f>
        <v>14.350712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2020-03-09</v>
      </c>
      <c r="M127" s="31" t="n">
        <f aca="false">(L127-K127+1)*B127</f>
        <v>32940</v>
      </c>
      <c r="N127" s="32" t="n">
        <f aca="false">H127/M127*365</f>
        <v>0.159016693381907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B127/150</f>
        <v>0.9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Z127-AB127</f>
        <v>-0.0185283099656359</v>
      </c>
      <c r="AD127" s="57" t="n">
        <f aca="false">IF(E127-F127&lt;0,"达成",E127-F127)</f>
        <v>0.11369842962963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0.22</v>
      </c>
      <c r="F128" s="26" t="n">
        <f aca="false">IF(G128="",($F$1*C128-B128)/B128,H128/B128)</f>
        <v>0.105781496296296</v>
      </c>
      <c r="H128" s="5" t="n">
        <f aca="false">IF(G128="",$F$1*C128-B128,G128-B128)</f>
        <v>14.280502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2020-03-09</v>
      </c>
      <c r="M128" s="31" t="n">
        <f aca="false">(L128-K128+1)*B128</f>
        <v>32805</v>
      </c>
      <c r="N128" s="32" t="n">
        <f aca="false">H128/M128*365</f>
        <v>0.158889901844231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B128/150</f>
        <v>0.9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Z128-AB128</f>
        <v>-0.0185119926683717</v>
      </c>
      <c r="AD128" s="57" t="n">
        <f aca="false">IF(E128-F128&lt;0,"达成",E128-F128)</f>
        <v>0.114218503703704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0.22</v>
      </c>
      <c r="F129" s="26" t="n">
        <f aca="false">IF(G129="",($F$1*C129-B129)/B129,H129/B129)</f>
        <v>0.0976683407407407</v>
      </c>
      <c r="H129" s="5" t="n">
        <f aca="false">IF(G129="",$F$1*C129-B129,G129-B129)</f>
        <v>13.185226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2020-03-09</v>
      </c>
      <c r="M129" s="31" t="n">
        <f aca="false">(L129-K129+1)*B129</f>
        <v>32670</v>
      </c>
      <c r="N129" s="32" t="n">
        <f aca="false">H129/M129*365</f>
        <v>0.147309687480869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B129/150</f>
        <v>0.9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Z129-AB129</f>
        <v>-0.0200302307952622</v>
      </c>
      <c r="AD129" s="57" t="n">
        <f aca="false">IF(E129-F129&lt;0,"达成",E129-F129)</f>
        <v>0.122331659259259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0.22</v>
      </c>
      <c r="F130" s="26" t="n">
        <f aca="false">IF(G130="",($F$1*C130-B130)/B130,H130/B130)</f>
        <v>0.093507748148148</v>
      </c>
      <c r="H130" s="5" t="n">
        <f aca="false">IF(G130="",$F$1*C130-B130,G130-B130)</f>
        <v>12.623546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2020-03-09</v>
      </c>
      <c r="M130" s="31" t="n">
        <f aca="false">(L130-K130+1)*B130</f>
        <v>32265</v>
      </c>
      <c r="N130" s="32" t="n">
        <f aca="false">H130/M130*365</f>
        <v>0.142804719975205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B130/150</f>
        <v>0.9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Z130-AB130</f>
        <v>-0.0207464609571788</v>
      </c>
      <c r="AD130" s="57" t="n">
        <f aca="false">IF(E130-F130&lt;0,"达成",E130-F130)</f>
        <v>0.126492251851852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0.22</v>
      </c>
      <c r="F131" s="26" t="n">
        <f aca="false">IF(G131="",($F$1*C131-B131)/B131,H131/B131)</f>
        <v>0.0981884148148146</v>
      </c>
      <c r="H131" s="5" t="n">
        <f aca="false">IF(G131="",$F$1*C131-B131,G131-B131)</f>
        <v>13.255436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2020-03-09</v>
      </c>
      <c r="M131" s="31" t="n">
        <f aca="false">(L131-K131+1)*B131</f>
        <v>32130</v>
      </c>
      <c r="N131" s="32" t="n">
        <f aca="false">H131/M131*365</f>
        <v>0.150583073140367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B131/150</f>
        <v>0.9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Z131-AB131</f>
        <v>-0.0196419114999997</v>
      </c>
      <c r="AD131" s="57" t="n">
        <f aca="false">IF(E131-F131&lt;0,"达成",E131-F131)</f>
        <v>0.121811585185185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0.22</v>
      </c>
      <c r="F132" s="26" t="n">
        <f aca="false">IF(G132="",($F$1*C132-B132)/B132,H132/B132)</f>
        <v>0.0985004592592592</v>
      </c>
      <c r="H132" s="5" t="n">
        <f aca="false">IF(G132="",$F$1*C132-B132,G132-B132)</f>
        <v>13.297562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2020-03-09</v>
      </c>
      <c r="M132" s="31" t="n">
        <f aca="false">(L132-K132+1)*B132</f>
        <v>31995</v>
      </c>
      <c r="N132" s="32" t="n">
        <f aca="false">H132/M132*365</f>
        <v>0.151699019534302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B132/150</f>
        <v>0.9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Z132-AB132</f>
        <v>-0.0194259244003305</v>
      </c>
      <c r="AD132" s="57" t="n">
        <f aca="false">IF(E132-F132&lt;0,"达成",E132-F132)</f>
        <v>0.121499540740741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0.22</v>
      </c>
      <c r="F133" s="26" t="n">
        <f aca="false">IF(G133="",($F$1*C133-B133)/B133,H133/B133)</f>
        <v>0.108069822222222</v>
      </c>
      <c r="H133" s="5" t="n">
        <f aca="false">IF(G133="",$F$1*C133-B133,G133-B133)</f>
        <v>14.589426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2020-03-09</v>
      </c>
      <c r="M133" s="31" t="n">
        <f aca="false">(L133-K133+1)*B133</f>
        <v>31860</v>
      </c>
      <c r="N133" s="32" t="n">
        <f aca="false">H133/M133*365</f>
        <v>0.16714188606403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B133/150</f>
        <v>0.9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Z133-AB133</f>
        <v>-0.0173779019704432</v>
      </c>
      <c r="AD133" s="57" t="n">
        <f aca="false">IF(E133-F133&lt;0,"达成",E133-F133)</f>
        <v>0.111930177777778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0.22</v>
      </c>
      <c r="F134" s="26" t="n">
        <f aca="false">IF(G134="",($F$1*C134-B134)/B134,H134/B134)</f>
        <v>0.096940237037037</v>
      </c>
      <c r="H134" s="5" t="n">
        <f aca="false">IF(G134="",$F$1*C134-B134,G134-B134)</f>
        <v>13.086932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2020-03-09</v>
      </c>
      <c r="M134" s="31" t="n">
        <f aca="false">(L134-K134+1)*B134</f>
        <v>31725</v>
      </c>
      <c r="N134" s="32" t="n">
        <f aca="false">H134/M134*365</f>
        <v>0.150566751142632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B134/150</f>
        <v>0.9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Z134-AB134</f>
        <v>-0.0194503039934797</v>
      </c>
      <c r="AD134" s="57" t="n">
        <f aca="false">IF(E134-F134&lt;0,"达成",E134-F134)</f>
        <v>0.123059762962963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0.22</v>
      </c>
      <c r="F135" s="26" t="n">
        <f aca="false">IF(G135="",($F$1*C135-B135)/B135,H135/B135)</f>
        <v>0.0975643259259258</v>
      </c>
      <c r="H135" s="5" t="n">
        <f aca="false">IF(G135="",$F$1*C135-B135,G135-B135)</f>
        <v>13.171184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2020-03-09</v>
      </c>
      <c r="M135" s="31" t="n">
        <f aca="false">(L135-K135+1)*B135</f>
        <v>31320</v>
      </c>
      <c r="N135" s="32" t="n">
        <f aca="false">H135/M135*365</f>
        <v>0.153495598978289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B135/150</f>
        <v>0.9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Z135-AB135</f>
        <v>-0.0190527556634301</v>
      </c>
      <c r="AD135" s="57" t="n">
        <f aca="false">IF(E135-F135&lt;0,"达成",E135-F135)</f>
        <v>0.122435674074074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0.22</v>
      </c>
      <c r="F136" s="26" t="n">
        <f aca="false">IF(G136="",($F$1*C136-B136)/B136,H136/B136)</f>
        <v>0.0623033037037037</v>
      </c>
      <c r="H136" s="5" t="n">
        <f aca="false">IF(G136="",$F$1*C136-B136,G136-B136)</f>
        <v>8.410946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2020-03-09</v>
      </c>
      <c r="M136" s="31" t="n">
        <f aca="false">(L136-K136+1)*B136</f>
        <v>31185</v>
      </c>
      <c r="N136" s="32" t="n">
        <f aca="false">H136/M136*365</f>
        <v>0.0984446140772807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B136/150</f>
        <v>0.9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Z136-AB136</f>
        <v>-0.0262491754216865</v>
      </c>
      <c r="AD136" s="57" t="n">
        <f aca="false">IF(E136-F136&lt;0,"达成",E136-F136)</f>
        <v>0.157696696296296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0.22</v>
      </c>
      <c r="F137" s="26" t="n">
        <f aca="false">IF(G137="",($F$1*C137-B137)/B137,H137/B137)</f>
        <v>0.0543981777777777</v>
      </c>
      <c r="H137" s="5" t="n">
        <f aca="false">IF(G137="",$F$1*C137-B137,G137-B137)</f>
        <v>7.34375399999999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2020-03-09</v>
      </c>
      <c r="M137" s="31" t="n">
        <f aca="false">(L137-K137+1)*B137</f>
        <v>31050</v>
      </c>
      <c r="N137" s="32" t="n">
        <f aca="false">H137/M137*365</f>
        <v>0.086327542995169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B137/150</f>
        <v>0.9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Z137-AB137</f>
        <v>-0.0277256105263155</v>
      </c>
      <c r="AD137" s="57" t="n">
        <f aca="false">IF(E137-F137&lt;0,"达成",E137-F137)</f>
        <v>0.165601822222222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0.22</v>
      </c>
      <c r="F138" s="26" t="n">
        <f aca="false">IF(G138="",($F$1*C138-B138)/B138,H138/B138)</f>
        <v>0.0462850222222223</v>
      </c>
      <c r="H138" s="5" t="n">
        <f aca="false">IF(G138="",$F$1*C138-B138,G138-B138)</f>
        <v>6.24847800000001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2020-03-09</v>
      </c>
      <c r="M138" s="31" t="n">
        <f aca="false">(L138-K138+1)*B138</f>
        <v>30915</v>
      </c>
      <c r="N138" s="32" t="n">
        <f aca="false">H138/M138*365</f>
        <v>0.0737730703541971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B138/150</f>
        <v>0.9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Z138-AB138</f>
        <v>-0.029247790182106</v>
      </c>
      <c r="AD138" s="57" t="n">
        <f aca="false">IF(E138-F138&lt;0,"达成",E138-F138)</f>
        <v>0.173714977777778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0.22</v>
      </c>
      <c r="F139" s="26" t="n">
        <f aca="false">IF(G139="",($F$1*C139-B139)/B139,H139/B139)</f>
        <v>0.0441007111111109</v>
      </c>
      <c r="H139" s="5" t="n">
        <f aca="false">IF(G139="",$F$1*C139-B139,G139-B139)</f>
        <v>5.95359599999998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2020-03-09</v>
      </c>
      <c r="M139" s="31" t="n">
        <f aca="false">(L139-K139+1)*B139</f>
        <v>30780</v>
      </c>
      <c r="N139" s="32" t="n">
        <f aca="false">H139/M139*365</f>
        <v>0.0705998226120855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B139/150</f>
        <v>0.9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Z139-AB139</f>
        <v>-0.0295050451257861</v>
      </c>
      <c r="AD139" s="57" t="n">
        <f aca="false">IF(E139-F139&lt;0,"达成",E139-F139)</f>
        <v>0.175899288888889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0.22</v>
      </c>
      <c r="F140" s="26" t="n">
        <f aca="false">IF(G140="",($F$1*C140-B140)/B140,H140/B140)</f>
        <v>0.0452448740740739</v>
      </c>
      <c r="H140" s="5" t="n">
        <f aca="false">IF(G140="",$F$1*C140-B140,G140-B140)</f>
        <v>6.10805799999997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2020-03-09</v>
      </c>
      <c r="M140" s="31" t="n">
        <f aca="false">(L140-K140+1)*B140</f>
        <v>30375</v>
      </c>
      <c r="N140" s="32" t="n">
        <f aca="false">H140/M140*365</f>
        <v>0.0733972401646087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B140/150</f>
        <v>0.9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Z140-AB140</f>
        <v>-0.0290508199843869</v>
      </c>
      <c r="AD140" s="57" t="n">
        <f aca="false">IF(E140-F140&lt;0,"达成",E140-F140)</f>
        <v>0.174755125925926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0.22</v>
      </c>
      <c r="F141" s="26" t="n">
        <f aca="false">IF(G141="",($F$1*C141-B141)/B141,H141/B141)</f>
        <v>0.0411882962962963</v>
      </c>
      <c r="H141" s="5" t="n">
        <f aca="false">IF(G141="",$F$1*C141-B141,G141-B141)</f>
        <v>5.56041999999999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2020-03-09</v>
      </c>
      <c r="M141" s="31" t="n">
        <f aca="false">(L141-K141+1)*B141</f>
        <v>30240</v>
      </c>
      <c r="N141" s="32" t="n">
        <f aca="false">H141/M141*365</f>
        <v>0.0671148578042327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B141/150</f>
        <v>0.9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Z141-AB141</f>
        <v>-0.0297145378294572</v>
      </c>
      <c r="AD141" s="57" t="n">
        <f aca="false">IF(E141-F141&lt;0,"达成",E141-F141)</f>
        <v>0.178811703703704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0.22</v>
      </c>
      <c r="F142" s="26" t="n">
        <f aca="false">IF(G142="",($F$1*C142-B142)/B142,H142/B142)</f>
        <v>0.0506536444444445</v>
      </c>
      <c r="H142" s="5" t="n">
        <f aca="false">IF(G142="",$F$1*C142-B142,G142-B142)</f>
        <v>6.83824200000001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2020-03-09</v>
      </c>
      <c r="M142" s="31" t="n">
        <f aca="false">(L142-K142+1)*B142</f>
        <v>30105</v>
      </c>
      <c r="N142" s="32" t="n">
        <f aca="false">H142/M142*365</f>
        <v>0.0829084314897859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B142/150</f>
        <v>0.9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Z142-AB142</f>
        <v>-0.0275281310238644</v>
      </c>
      <c r="AD142" s="57" t="n">
        <f aca="false">IF(E142-F142&lt;0,"达成",E142-F142)</f>
        <v>0.169346355555556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0.22</v>
      </c>
      <c r="F143" s="26" t="n">
        <f aca="false">IF(G143="",($F$1*C143-B143)/B143,H143/B143)</f>
        <v>0.0591828592592591</v>
      </c>
      <c r="H143" s="5" t="n">
        <f aca="false">IF(G143="",$F$1*C143-B143,G143-B143)</f>
        <v>7.98968599999998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2020-03-09</v>
      </c>
      <c r="M143" s="31" t="n">
        <f aca="false">(L143-K143+1)*B143</f>
        <v>29970</v>
      </c>
      <c r="N143" s="32" t="n">
        <f aca="false">H143/M143*365</f>
        <v>0.0973051514848179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B143/150</f>
        <v>0.9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Z143-AB143</f>
        <v>-0.0256136449541282</v>
      </c>
      <c r="AD143" s="57" t="n">
        <f aca="false">IF(E143-F143&lt;0,"达成",E143-F143)</f>
        <v>0.160817140740741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0.22</v>
      </c>
      <c r="F144" s="26" t="n">
        <f aca="false">IF(G144="",($F$1*C144-B144)/B144,H144/B144)</f>
        <v>0.0738489481481481</v>
      </c>
      <c r="H144" s="5" t="n">
        <f aca="false">IF(G144="",$F$1*C144-B144,G144-B144)</f>
        <v>9.96960799999999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2020-03-09</v>
      </c>
      <c r="M144" s="31" t="n">
        <f aca="false">(L144-K144+1)*B144</f>
        <v>29835</v>
      </c>
      <c r="N144" s="32" t="n">
        <f aca="false">H144/M144*365</f>
        <v>0.12196771979219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B144/150</f>
        <v>0.9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Z144-AB144</f>
        <v>-0.0225404372057707</v>
      </c>
      <c r="AD144" s="57" t="n">
        <f aca="false">IF(E144-F144&lt;0,"达成",E144-F144)</f>
        <v>0.146151051851852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0.22</v>
      </c>
      <c r="F145" s="26" t="n">
        <f aca="false">IF(G145="",($F$1*C145-B145)/B145,H145/B145)</f>
        <v>0.0934037333333332</v>
      </c>
      <c r="H145" s="5" t="n">
        <f aca="false">IF(G145="",$F$1*C145-B145,G145-B145)</f>
        <v>12.609504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2020-03-09</v>
      </c>
      <c r="M145" s="31" t="n">
        <f aca="false">(L145-K145+1)*B145</f>
        <v>29430</v>
      </c>
      <c r="N145" s="32" t="n">
        <f aca="false">H145/M145*365</f>
        <v>0.15638698470948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B145/150</f>
        <v>0.9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Z145-AB145</f>
        <v>-0.018666071342383</v>
      </c>
      <c r="AD145" s="57" t="n">
        <f aca="false">IF(E145-F145&lt;0,"达成",E145-F145)</f>
        <v>0.126596266666667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0.22</v>
      </c>
      <c r="F146" s="26" t="n">
        <f aca="false">IF(G146="",($F$1*C146-B146)/B146,H146/B146)</f>
        <v>0.103909229629629</v>
      </c>
      <c r="H146" s="5" t="n">
        <f aca="false">IF(G146="",$F$1*C146-B146,G146-B146)</f>
        <v>14.027746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2020-03-09</v>
      </c>
      <c r="M146" s="31" t="n">
        <f aca="false">(L146-K146+1)*B146</f>
        <v>29295</v>
      </c>
      <c r="N146" s="32" t="n">
        <f aca="false">H146/M146*365</f>
        <v>0.174778197303294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B146/150</f>
        <v>0.9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Z146-AB146</f>
        <v>-0.0166131078651686</v>
      </c>
      <c r="AD146" s="57" t="n">
        <f aca="false">IF(E146-F146&lt;0,"达成",E146-F146)</f>
        <v>0.116090770370371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0.22</v>
      </c>
      <c r="F147" s="26" t="n">
        <f aca="false">IF(G147="",($F$1*C147-B147)/B147,H147/B147)</f>
        <v>0.108277851851852</v>
      </c>
      <c r="H147" s="5" t="n">
        <f aca="false">IF(G147="",$F$1*C147-B147,G147-B147)</f>
        <v>14.61751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2020-03-09</v>
      </c>
      <c r="M147" s="31" t="n">
        <f aca="false">(L147-K147+1)*B147</f>
        <v>29160</v>
      </c>
      <c r="N147" s="32" t="n">
        <f aca="false">H147/M147*365</f>
        <v>0.182969518175583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B147/150</f>
        <v>0.9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Z147-AB147</f>
        <v>-0.0157173430059525</v>
      </c>
      <c r="AD147" s="57" t="n">
        <f aca="false">IF(E147-F147&lt;0,"达成",E147-F147)</f>
        <v>0.111722148148148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0.22</v>
      </c>
      <c r="F148" s="26" t="n">
        <f aca="false">IF(G148="",($F$1*C148-B148)/B148,H148/B148)</f>
        <v>0.0945478962962962</v>
      </c>
      <c r="H148" s="5" t="n">
        <f aca="false">IF(G148="",$F$1*C148-B148,G148-B148)</f>
        <v>12.763966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2020-03-09</v>
      </c>
      <c r="M148" s="31" t="n">
        <f aca="false">(L148-K148+1)*B148</f>
        <v>29025</v>
      </c>
      <c r="N148" s="32" t="n">
        <f aca="false">H148/M148*365</f>
        <v>0.160511544875108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B148/150</f>
        <v>0.9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Z148-AB148</f>
        <v>-0.0180909602365114</v>
      </c>
      <c r="AD148" s="57" t="n">
        <f aca="false">IF(E148-F148&lt;0,"达成",E148-F148)</f>
        <v>0.125452103703704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0.22</v>
      </c>
      <c r="F149" s="26" t="n">
        <f aca="false">IF(G149="",($F$1*C149-B149)/B149,H149/B149)</f>
        <v>0.104533318518518</v>
      </c>
      <c r="H149" s="5" t="n">
        <f aca="false">IF(G149="",$F$1*C149-B149,G149-B149)</f>
        <v>14.111998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2020-03-09</v>
      </c>
      <c r="M149" s="31" t="n">
        <f aca="false">(L149-K149+1)*B149</f>
        <v>28890</v>
      </c>
      <c r="N149" s="32" t="n">
        <f aca="false">H149/M149*365</f>
        <v>0.178292809622707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B149/150</f>
        <v>0.9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Z149-AB149</f>
        <v>-0.0161753923641701</v>
      </c>
      <c r="AD149" s="57" t="n">
        <f aca="false">IF(E149-F149&lt;0,"达成",E149-F149)</f>
        <v>0.115466681481482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0.22</v>
      </c>
      <c r="F150" s="26" t="n">
        <f aca="false">IF(G150="",($F$1*C150-B150)/B150,H150/B150)</f>
        <v>0.0860186814814814</v>
      </c>
      <c r="H150" s="5" t="n">
        <f aca="false">IF(G150="",$F$1*C150-B150,G150-B150)</f>
        <v>11.612522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2020-03-09</v>
      </c>
      <c r="M150" s="31" t="n">
        <f aca="false">(L150-K150+1)*B150</f>
        <v>28485</v>
      </c>
      <c r="N150" s="32" t="n">
        <f aca="false">H150/M150*365</f>
        <v>0.148800088818676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B150/150</f>
        <v>0.9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Z150-AB150</f>
        <v>-0.0194069562363239</v>
      </c>
      <c r="AD150" s="57" t="n">
        <f aca="false">IF(E150-F150&lt;0,"达成",E150-F150)</f>
        <v>0.133981318518519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0.22</v>
      </c>
      <c r="F151" s="26" t="n">
        <f aca="false">IF(G151="",($F$1*C151-B151)/B151,H151/B151)</f>
        <v>0.0952759999999999</v>
      </c>
      <c r="H151" s="5" t="n">
        <f aca="false">IF(G151="",$F$1*C151-B151,G151-B151)</f>
        <v>12.86226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2020-03-09</v>
      </c>
      <c r="M151" s="31" t="n">
        <f aca="false">(L151-K151+1)*B151</f>
        <v>28350</v>
      </c>
      <c r="N151" s="32" t="n">
        <f aca="false">H151/M151*365</f>
        <v>0.165598761904762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B151/150</f>
        <v>0.9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Z151-AB151</f>
        <v>-0.0175994775362316</v>
      </c>
      <c r="AD151" s="57" t="n">
        <f aca="false">IF(E151-F151&lt;0,"达成",E151-F151)</f>
        <v>0.124724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0.22</v>
      </c>
      <c r="F152" s="26" t="n">
        <f aca="false">IF(G152="",($F$1*C152-B152)/B152,H152/B152)</f>
        <v>0.0904913185185185</v>
      </c>
      <c r="H152" s="5" t="n">
        <f aca="false">IF(G152="",$F$1*C152-B152,G152-B152)</f>
        <v>12.216328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2020-03-09</v>
      </c>
      <c r="M152" s="31" t="n">
        <f aca="false">(L152-K152+1)*B152</f>
        <v>28215</v>
      </c>
      <c r="N152" s="32" t="n">
        <f aca="false">H152/M152*365</f>
        <v>0.158035077795499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B152/150</f>
        <v>0.9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Z152-AB152</f>
        <v>-0.0183356341252698</v>
      </c>
      <c r="AD152" s="57" t="n">
        <f aca="false">IF(E152-F152&lt;0,"达成",E152-F152)</f>
        <v>0.129508681481481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0.22</v>
      </c>
      <c r="F153" s="26" t="n">
        <f aca="false">IF(G153="",($F$1*C153-B153)/B153,H153/B153)</f>
        <v>0.0867467851851851</v>
      </c>
      <c r="H153" s="5" t="n">
        <f aca="false">IF(G153="",$F$1*C153-B153,G153-B153)</f>
        <v>11.710816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2020-03-09</v>
      </c>
      <c r="M153" s="31" t="n">
        <f aca="false">(L153-K153+1)*B153</f>
        <v>28080</v>
      </c>
      <c r="N153" s="32" t="n">
        <f aca="false">H153/M153*365</f>
        <v>0.152223925925926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B153/150</f>
        <v>0.9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Z153-AB153</f>
        <v>-0.0188963854077249</v>
      </c>
      <c r="AD153" s="57" t="n">
        <f aca="false">IF(E153-F153&lt;0,"达成",E153-F153)</f>
        <v>0.133253214814815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0.22</v>
      </c>
      <c r="F154" s="26" t="n">
        <f aca="false">IF(G154="",($F$1*C154-B154)/B154,H154/B154)</f>
        <v>0.0821701333333332</v>
      </c>
      <c r="H154" s="5" t="n">
        <f aca="false">IF(G154="",$F$1*C154-B154,G154-B154)</f>
        <v>11.092968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2020-03-09</v>
      </c>
      <c r="M154" s="31" t="n">
        <f aca="false">(L154-K154+1)*B154</f>
        <v>27945</v>
      </c>
      <c r="N154" s="32" t="n">
        <f aca="false">H154/M154*365</f>
        <v>0.144889365539452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B154/150</f>
        <v>0.9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Z154-AB154</f>
        <v>-0.0195998406538733</v>
      </c>
      <c r="AD154" s="57" t="n">
        <f aca="false">IF(E154-F154&lt;0,"达成",E154-F154)</f>
        <v>0.137829866666667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0.22</v>
      </c>
      <c r="F155" s="26" t="n">
        <f aca="false">IF(G155="",($F$1*C155-B155)/B155,H155/B155)</f>
        <v>0.0601189925925926</v>
      </c>
      <c r="H155" s="5" t="n">
        <f aca="false">IF(G155="",$F$1*C155-B155,G155-B155)</f>
        <v>8.11606399999999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2020-03-09</v>
      </c>
      <c r="M155" s="31" t="n">
        <f aca="false">(L155-K155+1)*B155</f>
        <v>27540</v>
      </c>
      <c r="N155" s="32" t="n">
        <f aca="false">H155/M155*365</f>
        <v>0.107565844589688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B155/150</f>
        <v>0.9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Z155-AB155</f>
        <v>-0.0234813516949151</v>
      </c>
      <c r="AD155" s="57" t="n">
        <f aca="false">IF(E155-F155&lt;0,"达成",E155-F155)</f>
        <v>0.159881007407407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0.22</v>
      </c>
      <c r="F156" s="26" t="n">
        <f aca="false">IF(G156="",($F$1*C156-B156)/B156,H156/B156)</f>
        <v>0.0610551259259258</v>
      </c>
      <c r="H156" s="5" t="n">
        <f aca="false">IF(G156="",$F$1*C156-B156,G156-B156)</f>
        <v>8.24244199999998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2020-03-09</v>
      </c>
      <c r="M156" s="31" t="n">
        <f aca="false">(L156-K156+1)*B156</f>
        <v>27405</v>
      </c>
      <c r="N156" s="32" t="n">
        <f aca="false">H156/M156*365</f>
        <v>0.109778920999817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B156/150</f>
        <v>0.9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Z156-AB156</f>
        <v>-0.0231554669473681</v>
      </c>
      <c r="AD156" s="57" t="n">
        <f aca="false">IF(E156-F156&lt;0,"达成",E156-F156)</f>
        <v>0.158944874074074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0.22</v>
      </c>
      <c r="F157" s="26" t="n">
        <f aca="false">IF(G157="",($F$1*C157-B157)/B157,H157/B157)</f>
        <v>0.0626153481481481</v>
      </c>
      <c r="H157" s="5" t="n">
        <f aca="false">IF(G157="",$F$1*C157-B157,G157-B157)</f>
        <v>8.45307199999999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2020-03-09</v>
      </c>
      <c r="M157" s="31" t="n">
        <f aca="false">(L157-K157+1)*B157</f>
        <v>27270</v>
      </c>
      <c r="N157" s="32" t="n">
        <f aca="false">H157/M157*365</f>
        <v>0.113141594426109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B157/150</f>
        <v>0.9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Z157-AB157</f>
        <v>-0.0227307337517433</v>
      </c>
      <c r="AD157" s="57" t="n">
        <f aca="false">IF(E157-F157&lt;0,"达成",E157-F157)</f>
        <v>0.157384651851852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0.22</v>
      </c>
      <c r="F158" s="26" t="n">
        <f aca="false">IF(G158="",($F$1*C158-B158)/B158,H158/B158)</f>
        <v>0.0593908888888888</v>
      </c>
      <c r="H158" s="5" t="n">
        <f aca="false">IF(G158="",$F$1*C158-B158,G158-B158)</f>
        <v>8.01776999999998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2020-03-09</v>
      </c>
      <c r="M158" s="31" t="n">
        <f aca="false">(L158-K158+1)*B158</f>
        <v>27135</v>
      </c>
      <c r="N158" s="32" t="n">
        <f aca="false">H158/M158*365</f>
        <v>0.107849126589276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B158/150</f>
        <v>0.9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Z158-AB158</f>
        <v>-0.0231735164241162</v>
      </c>
      <c r="AD158" s="57" t="n">
        <f aca="false">IF(E158-F158&lt;0,"达成",E158-F158)</f>
        <v>0.160609111111111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0.22</v>
      </c>
      <c r="F159" s="26" t="n">
        <f aca="false">IF(G159="",($F$1*C159-B159)/B159,H159/B159)</f>
        <v>0.0522138666666666</v>
      </c>
      <c r="H159" s="5" t="n">
        <f aca="false">IF(G159="",$F$1*C159-B159,G159-B159)</f>
        <v>7.04887199999999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2020-03-09</v>
      </c>
      <c r="M159" s="31" t="n">
        <f aca="false">(L159-K159+1)*B159</f>
        <v>27000</v>
      </c>
      <c r="N159" s="32" t="n">
        <f aca="false">H159/M159*365</f>
        <v>0.0952903066666665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B159/150</f>
        <v>0.9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Z159-AB159</f>
        <v>-0.0243514972451788</v>
      </c>
      <c r="AD159" s="57" t="n">
        <f aca="false">IF(E159-F159&lt;0,"达成",E159-F159)</f>
        <v>0.167786133333333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0.22</v>
      </c>
      <c r="F160" s="26" t="n">
        <f aca="false">IF(G160="",($F$1*C160-B160)/B160,H160/B160)</f>
        <v>0.0663598814814813</v>
      </c>
      <c r="H160" s="5" t="n">
        <f aca="false">IF(G160="",$F$1*C160-B160,G160-B160)</f>
        <v>8.95858399999997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2020-03-09</v>
      </c>
      <c r="M160" s="31" t="n">
        <f aca="false">(L160-K160+1)*B160</f>
        <v>26595</v>
      </c>
      <c r="N160" s="32" t="n">
        <f aca="false">H160/M160*365</f>
        <v>0.122951049445384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B160/150</f>
        <v>0.9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Z160-AB160</f>
        <v>-0.021632269404517</v>
      </c>
      <c r="AD160" s="57" t="n">
        <f aca="false">IF(E160-F160&lt;0,"达成",E160-F160)</f>
        <v>0.153640118518519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0.22</v>
      </c>
      <c r="F161" s="26" t="n">
        <f aca="false">IF(G161="",($F$1*C161-B161)/B161,H161/B161)</f>
        <v>0.0528379555555554</v>
      </c>
      <c r="H161" s="5" t="n">
        <f aca="false">IF(G161="",$F$1*C161-B161,G161-B161)</f>
        <v>7.13312399999998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2020-03-09</v>
      </c>
      <c r="M161" s="31" t="n">
        <f aca="false">(L161-K161+1)*B161</f>
        <v>26460</v>
      </c>
      <c r="N161" s="32" t="n">
        <f aca="false">H161/M161*365</f>
        <v>0.0983972131519272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B161/150</f>
        <v>0.9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Z161-AB161</f>
        <v>-0.0239242066666665</v>
      </c>
      <c r="AD161" s="57" t="n">
        <f aca="false">IF(E161-F161&lt;0,"达成",E161-F161)</f>
        <v>0.167162044444445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0.22</v>
      </c>
      <c r="F162" s="26" t="n">
        <f aca="false">IF(G162="",($F$1*C162-B162)/B162,H162/B162)</f>
        <v>0.0565824888888888</v>
      </c>
      <c r="H162" s="5" t="n">
        <f aca="false">IF(G162="",$F$1*C162-B162,G162-B162)</f>
        <v>7.63863599999999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2020-03-09</v>
      </c>
      <c r="M162" s="31" t="n">
        <f aca="false">(L162-K162+1)*B162</f>
        <v>26325</v>
      </c>
      <c r="N162" s="32" t="n">
        <f aca="false">H162/M162*365</f>
        <v>0.105910812535612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B162/150</f>
        <v>0.9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Z162-AB162</f>
        <v>-0.0231084903313048</v>
      </c>
      <c r="AD162" s="57" t="n">
        <f aca="false">IF(E162-F162&lt;0,"达成",E162-F162)</f>
        <v>0.163417511111111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0.22</v>
      </c>
      <c r="F163" s="26" t="n">
        <f aca="false">IF(G163="",($F$1*C163-B163)/B163,H163/B163)</f>
        <v>0.0598069481481481</v>
      </c>
      <c r="H163" s="5" t="n">
        <f aca="false">IF(G163="",$F$1*C163-B163,G163-B163)</f>
        <v>8.073938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2020-03-09</v>
      </c>
      <c r="M163" s="31" t="n">
        <f aca="false">(L163-K163+1)*B163</f>
        <v>26190</v>
      </c>
      <c r="N163" s="32" t="n">
        <f aca="false">H163/M163*365</f>
        <v>0.112523381825124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B163/150</f>
        <v>0.9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Z163-AB163</f>
        <v>-0.0224018448924728</v>
      </c>
      <c r="AD163" s="57" t="n">
        <f aca="false">IF(E163-F163&lt;0,"达成",E163-F163)</f>
        <v>0.160193051851852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0.22</v>
      </c>
      <c r="F164" s="26" t="n">
        <f aca="false">IF(G164="",($F$1*C164-B164)/B164,H164/B164)</f>
        <v>0.0573105925925926</v>
      </c>
      <c r="H164" s="5" t="n">
        <f aca="false">IF(G164="",$F$1*C164-B164,G164-B164)</f>
        <v>7.73693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2020-03-09</v>
      </c>
      <c r="M164" s="31" t="n">
        <f aca="false">(L164-K164+1)*B164</f>
        <v>26055</v>
      </c>
      <c r="N164" s="32" t="n">
        <f aca="false">H164/M164*365</f>
        <v>0.10838531759739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B164/150</f>
        <v>0.9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Z164-AB164</f>
        <v>-0.0227038523714091</v>
      </c>
      <c r="AD164" s="57" t="n">
        <f aca="false">IF(E164-F164&lt;0,"达成",E164-F164)</f>
        <v>0.162689407407407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0.22</v>
      </c>
      <c r="F165" s="26" t="n">
        <f aca="false">IF(G165="",($F$1*C165-B165)/B165,H165/B165)</f>
        <v>0.0446207851851852</v>
      </c>
      <c r="H165" s="5" t="n">
        <f aca="false">IF(G165="",$F$1*C165-B165,G165-B165)</f>
        <v>6.02380600000001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2020-03-09</v>
      </c>
      <c r="M165" s="31" t="n">
        <f aca="false">(L165-K165+1)*B165</f>
        <v>25650</v>
      </c>
      <c r="N165" s="32" t="n">
        <f aca="false">H165/M165*365</f>
        <v>0.0857188768031191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B165/150</f>
        <v>0.9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Z165-AB165</f>
        <v>-0.0248225782204512</v>
      </c>
      <c r="AD165" s="57" t="n">
        <f aca="false">IF(E165-F165&lt;0,"达成",E165-F165)</f>
        <v>0.175379214814815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0.22</v>
      </c>
      <c r="F166" s="26" t="n">
        <f aca="false">IF(G166="",($F$1*C166-B166)/B166,H166/B166)</f>
        <v>0.0433726074074074</v>
      </c>
      <c r="H166" s="5" t="n">
        <f aca="false">IF(G166="",$F$1*C166-B166,G166-B166)</f>
        <v>5.855302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2020-03-09</v>
      </c>
      <c r="M166" s="31" t="n">
        <f aca="false">(L166-K166+1)*B166</f>
        <v>25515</v>
      </c>
      <c r="N166" s="32" t="n">
        <f aca="false">H166/M166*365</f>
        <v>0.0837619137762101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B166/150</f>
        <v>0.9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Z166-AB166</f>
        <v>-0.0248978267986797</v>
      </c>
      <c r="AD166" s="57" t="n">
        <f aca="false">IF(E166-F166&lt;0,"达成",E166-F166)</f>
        <v>0.176627392592593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0.22</v>
      </c>
      <c r="F167" s="26" t="n">
        <f aca="false">IF(G167="",($F$1*C167-B167)/B167,H167/B167)</f>
        <v>0.0344273333333332</v>
      </c>
      <c r="H167" s="5" t="n">
        <f aca="false">IF(G167="",$F$1*C167-B167,G167-B167)</f>
        <v>4.64768999999998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2020-03-09</v>
      </c>
      <c r="M167" s="31" t="n">
        <f aca="false">(L167-K167+1)*B167</f>
        <v>25380</v>
      </c>
      <c r="N167" s="32" t="n">
        <f aca="false">H167/M167*365</f>
        <v>0.0668403014184394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B167/150</f>
        <v>0.9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Z167-AB167</f>
        <v>-0.0263559005249343</v>
      </c>
      <c r="AD167" s="57" t="n">
        <f aca="false">IF(E167-F167&lt;0,"达成",E167-F167)</f>
        <v>0.185572666666667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0.22</v>
      </c>
      <c r="F168" s="26" t="n">
        <f aca="false">IF(G168="",($F$1*C168-B168)/B168,H168/B168)</f>
        <v>0.0247539555555555</v>
      </c>
      <c r="H168" s="5" t="n">
        <f aca="false">IF(G168="",$F$1*C168-B168,G168-B168)</f>
        <v>3.34178399999999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2020-03-09</v>
      </c>
      <c r="M168" s="31" t="n">
        <f aca="false">(L168-K168+1)*B168</f>
        <v>25245</v>
      </c>
      <c r="N168" s="32" t="n">
        <f aca="false">H168/M168*365</f>
        <v>0.0483165442661912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B168/150</f>
        <v>0.9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Z168-AB168</f>
        <v>-0.0280832227005872</v>
      </c>
      <c r="AD168" s="57" t="n">
        <f aca="false">IF(E168-F168&lt;0,"达成",E168-F168)</f>
        <v>0.195246044444445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0.22</v>
      </c>
      <c r="F169" s="26" t="n">
        <f aca="false">IF(G169="",($F$1*C169-B169)/B169,H169/B169)</f>
        <v>0.0189291259259257</v>
      </c>
      <c r="H169" s="5" t="n">
        <f aca="false">IF(G169="",$F$1*C169-B169,G169-B169)</f>
        <v>2.55543199999997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2020-03-09</v>
      </c>
      <c r="M169" s="31" t="n">
        <f aca="false">(L169-K169+1)*B169</f>
        <v>25110</v>
      </c>
      <c r="N169" s="32" t="n">
        <f aca="false">H169/M169*365</f>
        <v>0.0371458653922736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B169/150</f>
        <v>0.9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Z169-AB169</f>
        <v>-0.0292105994379592</v>
      </c>
      <c r="AD169" s="57" t="n">
        <f aca="false">IF(E169-F169&lt;0,"达成",E169-F169)</f>
        <v>0.201070874074074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0.22</v>
      </c>
      <c r="F170" s="26" t="n">
        <f aca="false">IF(G170="",($F$1*C170-B170)/B170,H170/B170)</f>
        <v>0.0131042962962963</v>
      </c>
      <c r="H170" s="5" t="n">
        <f aca="false">IF(G170="",$F$1*C170-B170,G170-B170)</f>
        <v>1.76908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2020-03-09</v>
      </c>
      <c r="M170" s="31" t="n">
        <f aca="false">(L170-K170+1)*B170</f>
        <v>24705</v>
      </c>
      <c r="N170" s="32" t="n">
        <f aca="false">H170/M170*365</f>
        <v>0.0261369844161101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B170/150</f>
        <v>0.9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Z170-AB170</f>
        <v>-0.0303353915323448</v>
      </c>
      <c r="AD170" s="57" t="n">
        <f aca="false">IF(E170-F170&lt;0,"达成",E170-F170)</f>
        <v>0.206895703703704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0.22</v>
      </c>
      <c r="F171" s="26" t="n">
        <f aca="false">IF(G171="",($F$1*C171-B171)/B171,H171/B171)</f>
        <v>0.0164327703703704</v>
      </c>
      <c r="H171" s="5" t="n">
        <f aca="false">IF(G171="",$F$1*C171-B171,G171-B171)</f>
        <v>2.218424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2020-03-09</v>
      </c>
      <c r="M171" s="31" t="n">
        <f aca="false">(L171-K171+1)*B171</f>
        <v>24570</v>
      </c>
      <c r="N171" s="32" t="n">
        <f aca="false">H171/M171*365</f>
        <v>0.0329558306878307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B171/150</f>
        <v>0.9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Z171-AB171</f>
        <v>-0.0294273777350422</v>
      </c>
      <c r="AD171" s="57" t="n">
        <f aca="false">IF(E171-F171&lt;0,"达成",E171-F171)</f>
        <v>0.20356722962963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0.22</v>
      </c>
      <c r="F172" s="26" t="n">
        <f aca="false">IF(G172="",($F$1*C172-B172)/B172,H172/B172)</f>
        <v>0.0234017629629629</v>
      </c>
      <c r="H172" s="5" t="n">
        <f aca="false">IF(G172="",$F$1*C172-B172,G172-B172)</f>
        <v>3.15923799999999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2020-03-09</v>
      </c>
      <c r="M172" s="31" t="n">
        <f aca="false">(L172-K172+1)*B172</f>
        <v>24435</v>
      </c>
      <c r="N172" s="32" t="n">
        <f aca="false">H172/M172*365</f>
        <v>0.0471914004501738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B172/150</f>
        <v>0.9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Z172-AB172</f>
        <v>-0.0277200061185467</v>
      </c>
      <c r="AD172" s="57" t="n">
        <f aca="false">IF(E172-F172&lt;0,"达成",E172-F172)</f>
        <v>0.196598237037037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0.22</v>
      </c>
      <c r="F173" s="26" t="n">
        <f aca="false">IF(G173="",($F$1*C173-B173)/B173,H173/B173)</f>
        <v>0.013208311111111</v>
      </c>
      <c r="H173" s="5" t="n">
        <f aca="false">IF(G173="",$F$1*C173-B173,G173-B173)</f>
        <v>1.78312199999999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2020-03-09</v>
      </c>
      <c r="M173" s="31" t="n">
        <f aca="false">(L173-K173+1)*B173</f>
        <v>24300</v>
      </c>
      <c r="N173" s="32" t="n">
        <f aca="false">H173/M173*365</f>
        <v>0.0267835197530863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B173/150</f>
        <v>0.9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Z173-AB173</f>
        <v>-0.0298002417828473</v>
      </c>
      <c r="AD173" s="57" t="n">
        <f aca="false">IF(E173-F173&lt;0,"达成",E173-F173)</f>
        <v>0.206791688888889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0.22</v>
      </c>
      <c r="F174" s="26" t="n">
        <f aca="false">IF(G174="",($F$1*C174-B174)/B174,H174/B174)</f>
        <v>0.0167448148148148</v>
      </c>
      <c r="H174" s="5" t="n">
        <f aca="false">IF(G174="",$F$1*C174-B174,G174-B174)</f>
        <v>2.26054999999999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2020-03-09</v>
      </c>
      <c r="M174" s="31" t="n">
        <f aca="false">(L174-K174+1)*B174</f>
        <v>23760</v>
      </c>
      <c r="N174" s="32" t="n">
        <f aca="false">H174/M174*365</f>
        <v>0.0347264625420874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B174/150</f>
        <v>0.9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Z174-AB174</f>
        <v>-0.0288466638941396</v>
      </c>
      <c r="AD174" s="57" t="n">
        <f aca="false">IF(E174-F174&lt;0,"达成",E174-F174)</f>
        <v>0.203255185185185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0.22</v>
      </c>
      <c r="F175" s="26" t="n">
        <f aca="false">IF(G175="",($F$1*C175-B175)/B175,H175/B175)</f>
        <v>0.0330751407407406</v>
      </c>
      <c r="H175" s="5" t="n">
        <f aca="false">IF(G175="",$F$1*C175-B175,G175-B175)</f>
        <v>4.46514399999998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2020-03-09</v>
      </c>
      <c r="M175" s="31" t="n">
        <f aca="false">(L175-K175+1)*B175</f>
        <v>23625</v>
      </c>
      <c r="N175" s="32" t="n">
        <f aca="false">H175/M175*365</f>
        <v>0.0689852935449732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B175/150</f>
        <v>0.9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Z175-AB175</f>
        <v>-0.0252290266081869</v>
      </c>
      <c r="AD175" s="57" t="n">
        <f aca="false">IF(E175-F175&lt;0,"达成",E175-F175)</f>
        <v>0.186924859259259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0.22</v>
      </c>
      <c r="F176" s="26" t="n">
        <f aca="false">IF(G176="",($F$1*C176-B176)/B176,H176/B176)</f>
        <v>0.0282904592592592</v>
      </c>
      <c r="H176" s="5" t="n">
        <f aca="false">IF(G176="",$F$1*C176-B176,G176-B176)</f>
        <v>3.81921199999999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2020-03-09</v>
      </c>
      <c r="M176" s="31" t="n">
        <f aca="false">(L176-K176+1)*B176</f>
        <v>23490</v>
      </c>
      <c r="N176" s="32" t="n">
        <f aca="false">H176/M176*365</f>
        <v>0.0593449289059173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B176/150</f>
        <v>0.9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Z176-AB176</f>
        <v>-0.0260691538525437</v>
      </c>
      <c r="AD176" s="57" t="n">
        <f aca="false">IF(E176-F176&lt;0,"达成",E176-F176)</f>
        <v>0.191709540740741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0.22</v>
      </c>
      <c r="F177" s="26" t="n">
        <f aca="false">IF(G177="",($F$1*C177-B177)/B177,H177/B177)</f>
        <v>0.0248579703703702</v>
      </c>
      <c r="H177" s="5" t="n">
        <f aca="false">IF(G177="",$F$1*C177-B177,G177-B177)</f>
        <v>3.35582599999998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2020-03-09</v>
      </c>
      <c r="M177" s="31" t="n">
        <f aca="false">(L177-K177+1)*B177</f>
        <v>23355</v>
      </c>
      <c r="N177" s="32" t="n">
        <f aca="false">H177/M177*365</f>
        <v>0.0524460068507811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B177/150</f>
        <v>0.9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Z177-AB177</f>
        <v>-0.0266480084675751</v>
      </c>
      <c r="AD177" s="57" t="n">
        <f aca="false">IF(E177-F177&lt;0,"达成",E177-F177)</f>
        <v>0.19514202962963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0.22</v>
      </c>
      <c r="F178" s="26" t="n">
        <f aca="false">IF(G178="",($F$1*C178-B178)/B178,H178/B178)</f>
        <v>0.022153585185185</v>
      </c>
      <c r="H178" s="5" t="n">
        <f aca="false">IF(G178="",$F$1*C178-B178,G178-B178)</f>
        <v>2.99073399999997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2020-03-09</v>
      </c>
      <c r="M178" s="31" t="n">
        <f aca="false">(L178-K178+1)*B178</f>
        <v>23220</v>
      </c>
      <c r="N178" s="32" t="n">
        <f aca="false">H178/M178*365</f>
        <v>0.0470119685615844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B178/150</f>
        <v>0.9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Z178-AB178</f>
        <v>-0.0270795334565617</v>
      </c>
      <c r="AD178" s="57" t="n">
        <f aca="false">IF(E178-F178&lt;0,"达成",E178-F178)</f>
        <v>0.197846414814815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0.22</v>
      </c>
      <c r="F179" s="26" t="n">
        <f aca="false">IF(G179="",($F$1*C179-B179)/B179,H179/B179)</f>
        <v>0.033387185185185</v>
      </c>
      <c r="H179" s="5" t="n">
        <f aca="false">IF(G179="",$F$1*C179-B179,G179-B179)</f>
        <v>4.50726999999998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2020-03-09</v>
      </c>
      <c r="M179" s="31" t="n">
        <f aca="false">(L179-K179+1)*B179</f>
        <v>22815</v>
      </c>
      <c r="N179" s="32" t="n">
        <f aca="false">H179/M179*365</f>
        <v>0.0721084177076481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B179/150</f>
        <v>0.9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Z179-AB179</f>
        <v>-0.0245946524509801</v>
      </c>
      <c r="AD179" s="57" t="n">
        <f aca="false">IF(E179-F179&lt;0,"达成",E179-F179)</f>
        <v>0.186612814814815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0.22</v>
      </c>
      <c r="F180" s="26" t="n">
        <f aca="false">IF(G180="",($F$1*C180-B180)/B180,H180/B180)</f>
        <v>0.0306828</v>
      </c>
      <c r="H180" s="5" t="n">
        <f aca="false">IF(G180="",$F$1*C180-B180,G180-B180)</f>
        <v>4.142178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2020-03-09</v>
      </c>
      <c r="M180" s="31" t="n">
        <f aca="false">(L180-K180+1)*B180</f>
        <v>22680</v>
      </c>
      <c r="N180" s="32" t="n">
        <f aca="false">H180/M180*365</f>
        <v>0.0666620357142857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B180/150</f>
        <v>0.9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Z180-AB180</f>
        <v>-0.0250172207190735</v>
      </c>
      <c r="AD180" s="57" t="n">
        <f aca="false">IF(E180-F180&lt;0,"达成",E180-F180)</f>
        <v>0.1893172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0.22</v>
      </c>
      <c r="F181" s="26" t="n">
        <f aca="false">IF(G181="",($F$1*C181-B181)/B181,H181/B181)</f>
        <v>0.0380678518518517</v>
      </c>
      <c r="H181" s="5" t="n">
        <f aca="false">IF(G181="",$F$1*C181-B181,G181-B181)</f>
        <v>5.13915999999998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2020-03-09</v>
      </c>
      <c r="M181" s="31" t="n">
        <f aca="false">(L181-K181+1)*B181</f>
        <v>22545</v>
      </c>
      <c r="N181" s="32" t="n">
        <f aca="false">H181/M181*365</f>
        <v>0.0832021911732088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B181/150</f>
        <v>0.9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Z181-AB181</f>
        <v>-0.0233869200404038</v>
      </c>
      <c r="AD181" s="57" t="n">
        <f aca="false">IF(E181-F181&lt;0,"达成",E181-F181)</f>
        <v>0.181932148148148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0.22</v>
      </c>
      <c r="F182" s="26" t="n">
        <f aca="false">IF(G182="",($F$1*C182-B182)/B182,H182/B182)</f>
        <v>0.0456609333333332</v>
      </c>
      <c r="H182" s="5" t="n">
        <f aca="false">IF(G182="",$F$1*C182-B182,G182-B182)</f>
        <v>6.16422599999999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2020-03-09</v>
      </c>
      <c r="M182" s="31" t="n">
        <f aca="false">(L182-K182+1)*B182</f>
        <v>22410</v>
      </c>
      <c r="N182" s="32" t="n">
        <f aca="false">H182/M182*365</f>
        <v>0.100399040160642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B182/150</f>
        <v>0.9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Z182-AB182</f>
        <v>-0.0217589910789631</v>
      </c>
      <c r="AD182" s="57" t="n">
        <f aca="false">IF(E182-F182&lt;0,"达成",E182-F182)</f>
        <v>0.174339066666667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0.22</v>
      </c>
      <c r="F183" s="26" t="n">
        <f aca="false">IF(G183="",($F$1*C183-B183)/B183,H183/B183)</f>
        <v>0.0427485185185185</v>
      </c>
      <c r="H183" s="5" t="n">
        <f aca="false">IF(G183="",$F$1*C183-B183,G183-B183)</f>
        <v>5.77105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2020-03-09</v>
      </c>
      <c r="M183" s="31" t="n">
        <f aca="false">(L183-K183+1)*B183</f>
        <v>22275</v>
      </c>
      <c r="N183" s="32" t="n">
        <f aca="false">H183/M183*365</f>
        <v>0.0945649046015713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B183/150</f>
        <v>0.9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Z183-AB183</f>
        <v>-0.02222048804956</v>
      </c>
      <c r="AD183" s="57" t="n">
        <f aca="false">IF(E183-F183&lt;0,"达成",E183-F183)</f>
        <v>0.177251481481481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0.22</v>
      </c>
      <c r="F184" s="26" t="n">
        <f aca="false">IF(G184="",($F$1*C184-B184)/B184,H184/B184)</f>
        <v>0.0524218962962963</v>
      </c>
      <c r="H184" s="5" t="n">
        <f aca="false">IF(G184="",$F$1*C184-B184,G184-B184)</f>
        <v>7.076956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2020-03-09</v>
      </c>
      <c r="M184" s="31" t="n">
        <f aca="false">(L184-K184+1)*B184</f>
        <v>21870</v>
      </c>
      <c r="N184" s="32" t="n">
        <f aca="false">H184/M184*365</f>
        <v>0.11811106264289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B184/150</f>
        <v>0.9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Z184-AB184</f>
        <v>-0.020222327449811</v>
      </c>
      <c r="AD184" s="57" t="n">
        <f aca="false">IF(E184-F184&lt;0,"达成",E184-F184)</f>
        <v>0.167578103703704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0.22</v>
      </c>
      <c r="F185" s="26" t="n">
        <f aca="false">IF(G185="",($F$1*C185-B185)/B185,H185/B185)</f>
        <v>0.0465970666666667</v>
      </c>
      <c r="H185" s="5" t="n">
        <f aca="false">IF(G185="",$F$1*C185-B185,G185-B185)</f>
        <v>6.290604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2020-03-09</v>
      </c>
      <c r="M185" s="31" t="n">
        <f aca="false">(L185-K185+1)*B185</f>
        <v>20790</v>
      </c>
      <c r="N185" s="32" t="n">
        <f aca="false">H185/M185*365</f>
        <v>0.1104410995671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B185/150</f>
        <v>0.9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Z185-AB185</f>
        <v>-0.0212296781731909</v>
      </c>
      <c r="AD185" s="57" t="n">
        <f aca="false">IF(E185-F185&lt;0,"达成",E185-F185)</f>
        <v>0.173402933333333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0.22</v>
      </c>
      <c r="F186" s="26" t="n">
        <f aca="false">IF(G186="",($F$1*C186-B186)/B186,H186/B186)</f>
        <v>0.0452448740740739</v>
      </c>
      <c r="H186" s="5" t="n">
        <f aca="false">IF(G186="",$F$1*C186-B186,G186-B186)</f>
        <v>6.10805799999997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2020-03-09</v>
      </c>
      <c r="M186" s="31" t="n">
        <f aca="false">(L186-K186+1)*B186</f>
        <v>20655</v>
      </c>
      <c r="N186" s="32" t="n">
        <f aca="false">H186/M186*365</f>
        <v>0.10793711788913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B186/150</f>
        <v>0.9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Z186-AB186</f>
        <v>-0.0213718111307768</v>
      </c>
      <c r="AD186" s="57" t="n">
        <f aca="false">IF(E186-F186&lt;0,"达成",E186-F186)</f>
        <v>0.174755125925926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0.22</v>
      </c>
      <c r="F187" s="26" t="n">
        <f aca="false">IF(G187="",($F$1*C187-B187)/B187,H187/B187)</f>
        <v>0.0372357333333332</v>
      </c>
      <c r="H187" s="5" t="n">
        <f aca="false">IF(G187="",$F$1*C187-B187,G187-B187)</f>
        <v>5.02682399999998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2020-03-09</v>
      </c>
      <c r="M187" s="31" t="n">
        <f aca="false">(L187-K187+1)*B187</f>
        <v>20520</v>
      </c>
      <c r="N187" s="32" t="n">
        <f aca="false">H187/M187*365</f>
        <v>0.0894147543859646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B187/150</f>
        <v>0.9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Z187-AB187</f>
        <v>-0.0228098216744914</v>
      </c>
      <c r="AD187" s="57" t="n">
        <f aca="false">IF(E187-F187&lt;0,"达成",E187-F187)</f>
        <v>0.182764266666667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0.22</v>
      </c>
      <c r="F188" s="26" t="n">
        <f aca="false">IF(G188="",($F$1*C188-B188)/B188,H188/B188)</f>
        <v>0.0277703851851851</v>
      </c>
      <c r="H188" s="5" t="n">
        <f aca="false">IF(G188="",$F$1*C188-B188,G188-B188)</f>
        <v>3.74900199999999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2020-03-09</v>
      </c>
      <c r="M188" s="31" t="n">
        <f aca="false">(L188-K188+1)*B188</f>
        <v>20385</v>
      </c>
      <c r="N188" s="32" t="n">
        <f aca="false">H188/M188*365</f>
        <v>0.0671270900171693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B188/150</f>
        <v>0.9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Z188-AB188</f>
        <v>-0.0245294028410199</v>
      </c>
      <c r="AD188" s="57" t="n">
        <f aca="false">IF(E188-F188&lt;0,"达成",E188-F188)</f>
        <v>0.192229614814815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0.22</v>
      </c>
      <c r="F189" s="26" t="n">
        <f aca="false">IF(G189="",($F$1*C189-B189)/B189,H189/B189)</f>
        <v>0.017680948148148</v>
      </c>
      <c r="H189" s="5" t="n">
        <f aca="false">IF(G189="",$F$1*C189-B189,G189-B189)</f>
        <v>2.38692799999998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2020-03-09</v>
      </c>
      <c r="M189" s="31" t="n">
        <f aca="false">(L189-K189+1)*B189</f>
        <v>19980</v>
      </c>
      <c r="N189" s="32" t="n">
        <f aca="false">H189/M189*365</f>
        <v>0.0436050410410407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B189/150</f>
        <v>0.9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Z189-AB189</f>
        <v>-0.0264080875725901</v>
      </c>
      <c r="AD189" s="57" t="n">
        <f aca="false">IF(E189-F189&lt;0,"达成",E189-F189)</f>
        <v>0.202319051851852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0.22</v>
      </c>
      <c r="F190" s="26" t="n">
        <f aca="false">IF(G190="",($F$1*C190-B190)/B190,H190/B190)</f>
        <v>0.0216335111111111</v>
      </c>
      <c r="H190" s="5" t="n">
        <f aca="false">IF(G190="",$F$1*C190-B190,G190-B190)</f>
        <v>2.920524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2020-03-09</v>
      </c>
      <c r="M190" s="31" t="n">
        <f aca="false">(L190-K190+1)*B190</f>
        <v>19845</v>
      </c>
      <c r="N190" s="32" t="n">
        <f aca="false">H190/M190*365</f>
        <v>0.0537158609221466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B190/150</f>
        <v>0.9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Z190-AB190</f>
        <v>-0.0254780746389369</v>
      </c>
      <c r="AD190" s="57" t="n">
        <f aca="false">IF(E190-F190&lt;0,"达成",E190-F190)</f>
        <v>0.198366488888889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0.22</v>
      </c>
      <c r="F191" s="26" t="n">
        <f aca="false">IF(G191="",($F$1*C191-B191)/B191,H191/B191)</f>
        <v>0.0250659999999999</v>
      </c>
      <c r="H191" s="5" t="n">
        <f aca="false">IF(G191="",$F$1*C191-B191,G191-B191)</f>
        <v>3.38390999999999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2020-03-09</v>
      </c>
      <c r="M191" s="31" t="n">
        <f aca="false">(L191-K191+1)*B191</f>
        <v>19710</v>
      </c>
      <c r="N191" s="32" t="n">
        <f aca="false">H191/M191*365</f>
        <v>0.0626649999999998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B191/150</f>
        <v>0.9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Z191-AB191</f>
        <v>-0.02467451348659</v>
      </c>
      <c r="AD191" s="57" t="n">
        <f aca="false">IF(E191-F191&lt;0,"达成",E191-F191)</f>
        <v>0.194934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0.22</v>
      </c>
      <c r="F192" s="26" t="n">
        <f aca="false">IF(G192="",($F$1*C192-B192)/B192,H192/B192)</f>
        <v>0.0245459259259258</v>
      </c>
      <c r="H192" s="5" t="n">
        <f aca="false">IF(G192="",$F$1*C192-B192,G192-B192)</f>
        <v>3.31369999999998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2020-03-09</v>
      </c>
      <c r="M192" s="31" t="n">
        <f aca="false">(L192-K192+1)*B192</f>
        <v>19575</v>
      </c>
      <c r="N192" s="32" t="n">
        <f aca="false">H192/M192*365</f>
        <v>0.061788020434227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B192/150</f>
        <v>0.9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Z192-AB192</f>
        <v>-0.0246637732037356</v>
      </c>
      <c r="AD192" s="57" t="n">
        <f aca="false">IF(E192-F192&lt;0,"达成",E192-F192)</f>
        <v>0.195454074074074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0.22</v>
      </c>
      <c r="F193" s="26" t="n">
        <f aca="false">IF(G193="",($F$1*C193-B193)/B193,H193/B193)</f>
        <v>0.038483911111111</v>
      </c>
      <c r="H193" s="5" t="n">
        <f aca="false">IF(G193="",$F$1*C193-B193,G193-B193)</f>
        <v>5.19532799999999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2020-03-09</v>
      </c>
      <c r="M193" s="31" t="n">
        <f aca="false">(L193-K193+1)*B193</f>
        <v>19440</v>
      </c>
      <c r="N193" s="32" t="n">
        <f aca="false">H193/M193*365</f>
        <v>0.0975460246913578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B193/150</f>
        <v>0.9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Z193-AB193</f>
        <v>-0.0218634548729617</v>
      </c>
      <c r="AD193" s="57" t="n">
        <f aca="false">IF(E193-F193&lt;0,"达成",E193-F193)</f>
        <v>0.181516088888889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0.22</v>
      </c>
      <c r="F194" s="26" t="n">
        <f aca="false">IF(G194="",($F$1*C194-B194)/B194,H194/B194)</f>
        <v>0.0357795259259258</v>
      </c>
      <c r="H194" s="5" t="n">
        <f aca="false">IF(G194="",$F$1*C194-B194,G194-B194)</f>
        <v>4.83023599999999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2020-03-09</v>
      </c>
      <c r="M194" s="31" t="n">
        <f aca="false">(L194-K194+1)*B194</f>
        <v>19035</v>
      </c>
      <c r="N194" s="32" t="n">
        <f aca="false">H194/M194*365</f>
        <v>0.092620758602574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B194/150</f>
        <v>0.9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Z194-AB194</f>
        <v>-0.0222698019618943</v>
      </c>
      <c r="AD194" s="57" t="n">
        <f aca="false">IF(E194-F194&lt;0,"达成",E194-F194)</f>
        <v>0.184220474074074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0.22</v>
      </c>
      <c r="F195" s="26" t="n">
        <f aca="false">IF(G195="",($F$1*C195-B195)/B195,H195/B195)</f>
        <v>0.0319309777777777</v>
      </c>
      <c r="H195" s="5" t="n">
        <f aca="false">IF(G195="",$F$1*C195-B195,G195-B195)</f>
        <v>4.31068199999999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2020-03-09</v>
      </c>
      <c r="M195" s="31" t="n">
        <f aca="false">(L195-K195+1)*B195</f>
        <v>18900</v>
      </c>
      <c r="N195" s="32" t="n">
        <f aca="false">H195/M195*365</f>
        <v>0.0832486206349205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B195/150</f>
        <v>0.9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Z195-AB195</f>
        <v>-0.0228723405030027</v>
      </c>
      <c r="AD195" s="57" t="n">
        <f aca="false">IF(E195-F195&lt;0,"达成",E195-F195)</f>
        <v>0.188069022222222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0.22</v>
      </c>
      <c r="F196" s="26" t="n">
        <f aca="false">IF(G196="",($F$1*C196-B196)/B196,H196/B196)</f>
        <v>0.0381718666666666</v>
      </c>
      <c r="H196" s="5" t="n">
        <f aca="false">IF(G196="",$F$1*C196-B196,G196-B196)</f>
        <v>5.15320199999999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2020-03-09</v>
      </c>
      <c r="M196" s="31" t="n">
        <f aca="false">(L196-K196+1)*B196</f>
        <v>18765</v>
      </c>
      <c r="N196" s="32" t="n">
        <f aca="false">H196/M196*365</f>
        <v>0.100235477218225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B196/150</f>
        <v>0.9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Z196-AB196</f>
        <v>-0.0216039256769374</v>
      </c>
      <c r="AD196" s="57" t="n">
        <f aca="false">IF(E196-F196&lt;0,"达成",E196-F196)</f>
        <v>0.181828133333333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0.22</v>
      </c>
      <c r="F197" s="26" t="n">
        <f aca="false">IF(G197="",($F$1*C197-B197)/B197,H197/B197)</f>
        <v>0.0382758814814813</v>
      </c>
      <c r="H197" s="5" t="n">
        <f aca="false">IF(G197="",$F$1*C197-B197,G197-B197)</f>
        <v>5.16724399999998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2020-03-09</v>
      </c>
      <c r="M197" s="31" t="n">
        <f aca="false">(L197-K197+1)*B197</f>
        <v>18630</v>
      </c>
      <c r="N197" s="32" t="n">
        <f aca="false">H197/M197*365</f>
        <v>0.101236932903918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B197/150</f>
        <v>0.9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Z197-AB197</f>
        <v>-0.0214672162021552</v>
      </c>
      <c r="AD197" s="57" t="n">
        <f aca="false">IF(E197-F197&lt;0,"达成",E197-F197)</f>
        <v>0.181724118518519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0.22</v>
      </c>
      <c r="F198" s="26" t="n">
        <f aca="false">IF(G198="",($F$1*C198-B198)/B198,H198/B198)</f>
        <v>0.0316189333333333</v>
      </c>
      <c r="H198" s="5" t="n">
        <f aca="false">IF(G198="",$F$1*C198-B198,G198-B198)</f>
        <v>4.26855599999999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2020-03-09</v>
      </c>
      <c r="M198" s="31" t="n">
        <f aca="false">(L198-K198+1)*B198</f>
        <v>18495</v>
      </c>
      <c r="N198" s="32" t="n">
        <f aca="false">H198/M198*365</f>
        <v>0.084240223844282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B198/150</f>
        <v>0.9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Z198-AB198</f>
        <v>-0.0225862005916067</v>
      </c>
      <c r="AD198" s="57" t="n">
        <f aca="false">IF(E198-F198&lt;0,"达成",E198-F198)</f>
        <v>0.188381066666667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0.22</v>
      </c>
      <c r="F199" s="26" t="n">
        <f aca="false">IF(G199="",($F$1*C199-B199)/B199,H199/B199)</f>
        <v>0.0243378962962963</v>
      </c>
      <c r="H199" s="5" t="n">
        <f aca="false">IF(G199="",$F$1*C199-B199,G199-B199)</f>
        <v>3.285616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2020-03-09</v>
      </c>
      <c r="M199" s="31" t="n">
        <f aca="false">(L199-K199+1)*B199</f>
        <v>18090</v>
      </c>
      <c r="N199" s="32" t="n">
        <f aca="false">H199/M199*365</f>
        <v>0.0662935234936429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B199/150</f>
        <v>0.9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Z199-AB199</f>
        <v>-0.0238343050772627</v>
      </c>
      <c r="AD199" s="57" t="n">
        <f aca="false">IF(E199-F199&lt;0,"达成",E199-F199)</f>
        <v>0.195662103703704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0.22</v>
      </c>
      <c r="F200" s="26" t="n">
        <f aca="false">IF(G200="",($F$1*C200-B200)/B200,H200/B200)</f>
        <v>0.0283944740740739</v>
      </c>
      <c r="H200" s="5" t="n">
        <f aca="false">IF(G200="",$F$1*C200-B200,G200-B200)</f>
        <v>3.83325399999998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2020-03-09</v>
      </c>
      <c r="M200" s="31" t="n">
        <f aca="false">(L200-K200+1)*B200</f>
        <v>17955</v>
      </c>
      <c r="N200" s="32" t="n">
        <f aca="false">H200/M200*365</f>
        <v>0.0779246844889999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B200/150</f>
        <v>0.9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Z200-AB200</f>
        <v>-0.0229629770455793</v>
      </c>
      <c r="AD200" s="57" t="n">
        <f aca="false">IF(E200-F200&lt;0,"达成",E200-F200)</f>
        <v>0.191605525925926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0.22</v>
      </c>
      <c r="F201" s="26" t="n">
        <f aca="false">IF(G201="",($F$1*C201-B201)/B201,H201/B201)</f>
        <v>0.0330751407407406</v>
      </c>
      <c r="H201" s="5" t="n">
        <f aca="false">IF(G201="",$F$1*C201-B201,G201-B201)</f>
        <v>4.46514399999998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2020-03-09</v>
      </c>
      <c r="M201" s="31" t="n">
        <f aca="false">(L201-K201+1)*B201</f>
        <v>17820</v>
      </c>
      <c r="N201" s="32" t="n">
        <f aca="false">H201/M201*365</f>
        <v>0.0914577755331085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B201/150</f>
        <v>0.9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Z201-AB201</f>
        <v>-0.0219891342805096</v>
      </c>
      <c r="AD201" s="57" t="n">
        <f aca="false">IF(E201-F201&lt;0,"达成",E201-F201)</f>
        <v>0.186924859259259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0.22</v>
      </c>
      <c r="F202" s="26" t="n">
        <f aca="false">IF(G202="",($F$1*C202-B202)/B202,H202/B202)</f>
        <v>0.0342193037037037</v>
      </c>
      <c r="H202" s="5" t="n">
        <f aca="false">IF(G202="",$F$1*C202-B202,G202-B202)</f>
        <v>4.619606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2020-03-09</v>
      </c>
      <c r="M202" s="31" t="n">
        <f aca="false">(L202-K202+1)*B202</f>
        <v>17685</v>
      </c>
      <c r="N202" s="32" t="n">
        <f aca="false">H202/M202*365</f>
        <v>0.095343861464518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B202/150</f>
        <v>0.9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Z202-AB202</f>
        <v>-0.0216742548849009</v>
      </c>
      <c r="AD202" s="57" t="n">
        <f aca="false">IF(E202-F202&lt;0,"达成",E202-F202)</f>
        <v>0.185780696296296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0.22</v>
      </c>
      <c r="F203" s="26" t="n">
        <f aca="false">IF(G203="",($F$1*C203-B203)/B203,H203/B203)</f>
        <v>0.0179929925925927</v>
      </c>
      <c r="H203" s="5" t="n">
        <f aca="false">IF(G203="",$F$1*C203-B203,G203-B203)</f>
        <v>2.42905400000001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2020-03-09</v>
      </c>
      <c r="M203" s="31" t="n">
        <f aca="false">(L203-K203+1)*B203</f>
        <v>17550</v>
      </c>
      <c r="N203" s="32" t="n">
        <f aca="false">H203/M203*365</f>
        <v>0.0505187868945871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B203/150</f>
        <v>0.9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Z203-AB203</f>
        <v>-0.0245525345598843</v>
      </c>
      <c r="AD203" s="57" t="n">
        <f aca="false">IF(E203-F203&lt;0,"达成",E203-F203)</f>
        <v>0.202007007407407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0.22</v>
      </c>
      <c r="F204" s="26" t="n">
        <f aca="false">IF(G204="",($F$1*C204-B204)/B204,H204/B204)</f>
        <v>0.0119601333333334</v>
      </c>
      <c r="H204" s="5" t="n">
        <f aca="false">IF(G204="",$F$1*C204-B204,G204-B204)</f>
        <v>1.61461800000001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2020-03-09</v>
      </c>
      <c r="M204" s="31" t="n">
        <f aca="false">(L204-K204+1)*B204</f>
        <v>17145</v>
      </c>
      <c r="N204" s="32" t="n">
        <f aca="false">H204/M204*365</f>
        <v>0.0343736115485566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B204/150</f>
        <v>0.9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Z204-AB204</f>
        <v>-0.0255556079698436</v>
      </c>
      <c r="AD204" s="57" t="n">
        <f aca="false">IF(E204-F204&lt;0,"达成",E204-F204)</f>
        <v>0.208039866666667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0.22</v>
      </c>
      <c r="F205" s="26" t="n">
        <f aca="false">IF(G205="",($F$1*C205-B205)/B205,H205/B205)</f>
        <v>0.00603128888888886</v>
      </c>
      <c r="H205" s="5" t="n">
        <f aca="false">IF(G205="",$F$1*C205-B205,G205-B205)</f>
        <v>0.814223999999996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2020-03-09</v>
      </c>
      <c r="M205" s="31" t="n">
        <f aca="false">(L205-K205+1)*B205</f>
        <v>17010</v>
      </c>
      <c r="N205" s="32" t="n">
        <f aca="false">H205/M205*365</f>
        <v>0.0174715908289241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B205/150</f>
        <v>0.9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Z205-AB205</f>
        <v>-0.0266180951411217</v>
      </c>
      <c r="AD205" s="57" t="n">
        <f aca="false">IF(E205-F205&lt;0,"达成",E205-F205)</f>
        <v>0.213968711111111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0.22</v>
      </c>
      <c r="F206" s="26" t="n">
        <f aca="false">IF(G206="",($F$1*C206-B206)/B206,H206/B206)</f>
        <v>0.0101918814814814</v>
      </c>
      <c r="H206" s="5" t="n">
        <f aca="false">IF(G206="",$F$1*C206-B206,G206-B206)</f>
        <v>1.37590399999999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2020-03-09</v>
      </c>
      <c r="M206" s="31" t="n">
        <f aca="false">(L206-K206+1)*B206</f>
        <v>16875</v>
      </c>
      <c r="N206" s="32" t="n">
        <f aca="false">H206/M206*365</f>
        <v>0.0297602939259257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B206/150</f>
        <v>0.9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Z206-AB206</f>
        <v>-0.0256507552711109</v>
      </c>
      <c r="AD206" s="57" t="n">
        <f aca="false">IF(E206-F206&lt;0,"达成",E206-F206)</f>
        <v>0.209808118518519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0.22</v>
      </c>
      <c r="F207" s="26" t="n">
        <f aca="false">IF(G207="",($F$1*C207-B207)/B207,H207/B207)</f>
        <v>0.00852764444444439</v>
      </c>
      <c r="H207" s="5" t="n">
        <f aca="false">IF(G207="",$F$1*C207-B207,G207-B207)</f>
        <v>1.15123199999999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2020-03-09</v>
      </c>
      <c r="M207" s="31" t="n">
        <f aca="false">(L207-K207+1)*B207</f>
        <v>16740</v>
      </c>
      <c r="N207" s="32" t="n">
        <f aca="false">H207/M207*365</f>
        <v>0.025101534050179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B207/150</f>
        <v>0.9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Z207-AB207</f>
        <v>-0.025865376539278</v>
      </c>
      <c r="AD207" s="57" t="n">
        <f aca="false">IF(E207-F207&lt;0,"达成",E207-F207)</f>
        <v>0.211472355555556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0.22</v>
      </c>
      <c r="F208" s="26" t="n">
        <f aca="false">IF(G208="",($F$1*C208-B208)/B208,H208/B208)</f>
        <v>0.0130002814814814</v>
      </c>
      <c r="H208" s="5" t="n">
        <f aca="false">IF(G208="",$F$1*C208-B208,G208-B208)</f>
        <v>1.75503799999998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2020-03-09</v>
      </c>
      <c r="M208" s="31" t="n">
        <f aca="false">(L208-K208+1)*B208</f>
        <v>16605</v>
      </c>
      <c r="N208" s="32" t="n">
        <f aca="false">H208/M208*365</f>
        <v>0.0385780710629324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B208/150</f>
        <v>0.9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Z208-AB208</f>
        <v>-0.0248524563479484</v>
      </c>
      <c r="AD208" s="57" t="n">
        <f aca="false">IF(E208-F208&lt;0,"达成",E208-F208)</f>
        <v>0.206999718518519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0.22</v>
      </c>
      <c r="F209" s="26" t="n">
        <f aca="false">IF(G209="",($F$1*C209-B209)/B209,H209/B209)</f>
        <v>0.0299546962962962</v>
      </c>
      <c r="H209" s="5" t="n">
        <f aca="false">IF(G209="",$F$1*C209-B209,G209-B209)</f>
        <v>4.04388399999999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2020-03-09</v>
      </c>
      <c r="M209" s="31" t="n">
        <f aca="false">(L209-K209+1)*B209</f>
        <v>16200</v>
      </c>
      <c r="N209" s="32" t="n">
        <f aca="false">H209/M209*365</f>
        <v>0.0911122012345677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B209/150</f>
        <v>0.9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Z209-AB209</f>
        <v>-0.0214097185769362</v>
      </c>
      <c r="AD209" s="57" t="n">
        <f aca="false">IF(E209-F209&lt;0,"达成",E209-F209)</f>
        <v>0.190045303703704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0.22</v>
      </c>
      <c r="F210" s="26" t="n">
        <f aca="false">IF(G210="",($F$1*C210-B210)/B210,H210/B210)</f>
        <v>0.0299546962962962</v>
      </c>
      <c r="H210" s="5" t="n">
        <f aca="false">IF(G210="",$F$1*C210-B210,G210-B210)</f>
        <v>4.04388399999999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2020-03-09</v>
      </c>
      <c r="M210" s="31" t="n">
        <f aca="false">(L210-K210+1)*B210</f>
        <v>16065</v>
      </c>
      <c r="N210" s="32" t="n">
        <f aca="false">H210/M210*365</f>
        <v>0.091877849984438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B210/150</f>
        <v>0.9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Z210-AB210</f>
        <v>-0.0213233397523109</v>
      </c>
      <c r="AD210" s="57" t="n">
        <f aca="false">IF(E210-F210&lt;0,"达成",E210-F210)</f>
        <v>0.190045303703704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0.22</v>
      </c>
      <c r="F211" s="26" t="n">
        <f aca="false">IF(G211="",($F$1*C211-B211)/B211,H211/B211)</f>
        <v>0.0312028740740741</v>
      </c>
      <c r="H211" s="5" t="n">
        <f aca="false">IF(G211="",$F$1*C211-B211,G211-B211)</f>
        <v>4.212388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2020-03-09</v>
      </c>
      <c r="M211" s="31" t="n">
        <f aca="false">(L211-K211+1)*B211</f>
        <v>15930</v>
      </c>
      <c r="N211" s="32" t="n">
        <f aca="false">H211/M211*365</f>
        <v>0.0965173647206528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B211/150</f>
        <v>0.9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Z211-AB211</f>
        <v>-0.0209788563541664</v>
      </c>
      <c r="AD211" s="57" t="n">
        <f aca="false">IF(E211-F211&lt;0,"达成",E211-F211)</f>
        <v>0.188797125925926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0.22</v>
      </c>
      <c r="F212" s="26" t="n">
        <f aca="false">IF(G212="",($F$1*C212-B212)/B212,H212/B212)</f>
        <v>0.0298506814814815</v>
      </c>
      <c r="H212" s="5" t="n">
        <f aca="false">IF(G212="",$F$1*C212-B212,G212-B212)</f>
        <v>4.029842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2020-03-09</v>
      </c>
      <c r="M212" s="31" t="n">
        <f aca="false">(L212-K212+1)*B212</f>
        <v>15795</v>
      </c>
      <c r="N212" s="32" t="n">
        <f aca="false">H212/M212*365</f>
        <v>0.093123920861032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B212/150</f>
        <v>0.9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Z212-AB212</f>
        <v>-0.0211386831518918</v>
      </c>
      <c r="AD212" s="57" t="n">
        <f aca="false">IF(E212-F212&lt;0,"达成",E212-F212)</f>
        <v>0.190149318518519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0.22</v>
      </c>
      <c r="F213" s="26" t="n">
        <f aca="false">IF(G213="",($F$1*C213-B213)/B213,H213/B213)</f>
        <v>0.0373397481481481</v>
      </c>
      <c r="H213" s="5" t="n">
        <f aca="false">IF(G213="",$F$1*C213-B213,G213-B213)</f>
        <v>5.04086599999999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2020-03-09</v>
      </c>
      <c r="M213" s="31" t="n">
        <f aca="false">(L213-K213+1)*B213</f>
        <v>15660</v>
      </c>
      <c r="N213" s="32" t="n">
        <f aca="false">H213/M213*365</f>
        <v>0.117491448914431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B213/150</f>
        <v>0.9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Z213-AB213</f>
        <v>-0.0196439636394907</v>
      </c>
      <c r="AD213" s="57" t="n">
        <f aca="false">IF(E213-F213&lt;0,"达成",E213-F213)</f>
        <v>0.182660251851852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0.22</v>
      </c>
      <c r="F214" s="26" t="n">
        <f aca="false">IF(G214="",($F$1*C214-B214)/B214,H214/B214)</f>
        <v>0.0294346222222221</v>
      </c>
      <c r="H214" s="5" t="n">
        <f aca="false">IF(G214="",$F$1*C214-B214,G214-B214)</f>
        <v>3.97367399999999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2020-03-09</v>
      </c>
      <c r="M214" s="31" t="n">
        <f aca="false">(L214-K214+1)*B214</f>
        <v>15255</v>
      </c>
      <c r="N214" s="32" t="n">
        <f aca="false">H214/M214*365</f>
        <v>0.0950764346116025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B214/150</f>
        <v>0.9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Z214-AB214</f>
        <v>-0.021028364149974</v>
      </c>
      <c r="AD214" s="57" t="n">
        <f aca="false">IF(E214-F214&lt;0,"达成",E214-F214)</f>
        <v>0.190565377777778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0.22</v>
      </c>
      <c r="F215" s="26" t="n">
        <f aca="false">IF(G215="",($F$1*C215-B215)/B215,H215/B215)</f>
        <v>0.0195532148148147</v>
      </c>
      <c r="H215" s="5" t="n">
        <f aca="false">IF(G215="",$F$1*C215-B215,G215-B215)</f>
        <v>2.63968399999999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2020-03-09</v>
      </c>
      <c r="M215" s="31" t="n">
        <f aca="false">(L215-K215+1)*B215</f>
        <v>15120</v>
      </c>
      <c r="N215" s="32" t="n">
        <f aca="false">H215/M215*365</f>
        <v>0.0637225304232802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B215/150</f>
        <v>0.9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Z215-AB215</f>
        <v>-0.0227812483980911</v>
      </c>
      <c r="AD215" s="57" t="n">
        <f aca="false">IF(E215-F215&lt;0,"达成",E215-F215)</f>
        <v>0.200446785185185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0.22</v>
      </c>
      <c r="F216" s="26" t="n">
        <f aca="false">IF(G216="",($F$1*C216-B216)/B216,H216/B216)</f>
        <v>0.0291225777777777</v>
      </c>
      <c r="H216" s="5" t="n">
        <f aca="false">IF(G216="",$F$1*C216-B216,G216-B216)</f>
        <v>3.93154799999999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2020-03-09</v>
      </c>
      <c r="M216" s="31" t="n">
        <f aca="false">(L216-K216+1)*B216</f>
        <v>14985</v>
      </c>
      <c r="N216" s="32" t="n">
        <f aca="false">H216/M216*365</f>
        <v>0.0957634314314312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B216/150</f>
        <v>0.9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Z216-AB216</f>
        <v>-0.0208779020865137</v>
      </c>
      <c r="AD216" s="57" t="n">
        <f aca="false">IF(E216-F216&lt;0,"达成",E216-F216)</f>
        <v>0.190877422222222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0.22</v>
      </c>
      <c r="F217" s="26" t="n">
        <f aca="false">IF(G217="",($F$1*C217-B217)/B217,H217/B217)</f>
        <v>0.0336992296296294</v>
      </c>
      <c r="H217" s="5" t="n">
        <f aca="false">IF(G217="",$F$1*C217-B217,G217-B217)</f>
        <v>4.54939599999997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2020-03-09</v>
      </c>
      <c r="M217" s="31" t="n">
        <f aca="false">(L217-K217+1)*B217</f>
        <v>14850</v>
      </c>
      <c r="N217" s="32" t="n">
        <f aca="false">H217/M217*365</f>
        <v>0.11182017104377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B217/150</f>
        <v>0.9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Z217-AB217</f>
        <v>-0.0199432753799391</v>
      </c>
      <c r="AD217" s="57" t="n">
        <f aca="false">IF(E217-F217&lt;0,"达成",E217-F217)</f>
        <v>0.186300770370371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0.22</v>
      </c>
      <c r="F218" s="26" t="n">
        <f aca="false">IF(G218="",($F$1*C218-B218)/B218,H218/B218)</f>
        <v>0.0438926814814815</v>
      </c>
      <c r="H218" s="5" t="n">
        <f aca="false">IF(G218="",$F$1*C218-B218,G218-B218)</f>
        <v>5.925512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2020-03-09</v>
      </c>
      <c r="M218" s="31" t="n">
        <f aca="false">(L218-K218+1)*B218</f>
        <v>14715</v>
      </c>
      <c r="N218" s="32" t="n">
        <f aca="false">H218/M218*365</f>
        <v>0.146980080190282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B218/150</f>
        <v>0.9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Z218-AB218</f>
        <v>-0.0180143778113968</v>
      </c>
      <c r="AD218" s="57" t="n">
        <f aca="false">IF(E218-F218&lt;0,"达成",E218-F218)</f>
        <v>0.176107318518519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0.22</v>
      </c>
      <c r="F219" s="26" t="n">
        <f aca="false">IF(G219="",($F$1*C219-B219)/B219,H219/B219)</f>
        <v>0.0367156592592593</v>
      </c>
      <c r="H219" s="5" t="n">
        <f aca="false">IF(G219="",$F$1*C219-B219,G219-B219)</f>
        <v>4.956614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2020-03-09</v>
      </c>
      <c r="M219" s="31" t="n">
        <f aca="false">(L219-K219+1)*B219</f>
        <v>14310</v>
      </c>
      <c r="N219" s="32" t="n">
        <f aca="false">H219/M219*365</f>
        <v>0.126426562543676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B219/150</f>
        <v>0.9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Z219-AB219</f>
        <v>-0.0192223603413655</v>
      </c>
      <c r="AD219" s="57" t="n">
        <f aca="false">IF(E219-F219&lt;0,"达成",E219-F219)</f>
        <v>0.183284340740741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0.22</v>
      </c>
      <c r="F220" s="26" t="n">
        <f aca="false">IF(G220="",($F$1*C220-B220)/B220,H220/B220)</f>
        <v>0.0332831703703703</v>
      </c>
      <c r="H220" s="5" t="n">
        <f aca="false">IF(G220="",$F$1*C220-B220,G220-B220)</f>
        <v>4.49322799999999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2020-03-09</v>
      </c>
      <c r="M220" s="31" t="n">
        <f aca="false">(L220-K220+1)*B220</f>
        <v>14175</v>
      </c>
      <c r="N220" s="32" t="n">
        <f aca="false">H220/M220*365</f>
        <v>0.115698639858906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B220/150</f>
        <v>0.9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Z220-AB220</f>
        <v>-0.0197431850408127</v>
      </c>
      <c r="AD220" s="57" t="n">
        <f aca="false">IF(E220-F220&lt;0,"达成",E220-F220)</f>
        <v>0.18671682962963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0.22</v>
      </c>
      <c r="F221" s="26" t="n">
        <f aca="false">IF(G221="",($F$1*C221-B221)/B221,H221/B221)</f>
        <v>0.0373397481481481</v>
      </c>
      <c r="H221" s="5" t="n">
        <f aca="false">IF(G221="",$F$1*C221-B221,G221-B221)</f>
        <v>5.04086599999999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2020-03-09</v>
      </c>
      <c r="M221" s="31" t="n">
        <f aca="false">(L221-K221+1)*B221</f>
        <v>14040</v>
      </c>
      <c r="N221" s="32" t="n">
        <f aca="false">H221/M221*365</f>
        <v>0.131048154558404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B221/150</f>
        <v>0.9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Z221-AB221</f>
        <v>-0.01892655920398</v>
      </c>
      <c r="AD221" s="57" t="n">
        <f aca="false">IF(E221-F221&lt;0,"达成",E221-F221)</f>
        <v>0.182660251851852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0.22</v>
      </c>
      <c r="F222" s="26" t="n">
        <f aca="false">IF(G222="",($F$1*C222-B222)/B222,H222/B222)</f>
        <v>0.0406682222222222</v>
      </c>
      <c r="H222" s="5" t="n">
        <f aca="false">IF(G222="",$F$1*C222-B222,G222-B222)</f>
        <v>5.49020999999999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2020-03-09</v>
      </c>
      <c r="M222" s="31" t="n">
        <f aca="false">(L222-K222+1)*B222</f>
        <v>13905</v>
      </c>
      <c r="N222" s="32" t="n">
        <f aca="false">H222/M222*365</f>
        <v>0.144115544768069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B222/150</f>
        <v>0.9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Z222-AB222</f>
        <v>-0.0182540020141984</v>
      </c>
      <c r="AD222" s="57" t="n">
        <f aca="false">IF(E222-F222&lt;0,"达成",E222-F222)</f>
        <v>0.179331777777778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0.22</v>
      </c>
      <c r="F223" s="26" t="n">
        <f aca="false">IF(G223="",($F$1*C223-B223)/B223,H223/B223)</f>
        <v>0.0494054666666666</v>
      </c>
      <c r="H223" s="5" t="n">
        <f aca="false">IF(G223="",$F$1*C223-B223,G223-B223)</f>
        <v>6.669738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2020-03-09</v>
      </c>
      <c r="M223" s="31" t="n">
        <f aca="false">(L223-K223+1)*B223</f>
        <v>13770</v>
      </c>
      <c r="N223" s="32" t="n">
        <f aca="false">H223/M223*365</f>
        <v>0.176794071895425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B223/150</f>
        <v>0.9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Z223-AB223</f>
        <v>-0.016647764464168</v>
      </c>
      <c r="AD223" s="57" t="n">
        <f aca="false">IF(E223-F223&lt;0,"达成",E223-F223)</f>
        <v>0.170594533333333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0.22</v>
      </c>
      <c r="F224" s="26" t="n">
        <f aca="false">IF(G224="",($F$1*C224-B224)/B224,H224/B224)</f>
        <v>0.0478452444444443</v>
      </c>
      <c r="H224" s="5" t="n">
        <f aca="false">IF(G224="",$F$1*C224-B224,G224-B224)</f>
        <v>6.45910799999999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2020-03-09</v>
      </c>
      <c r="M224" s="31" t="n">
        <f aca="false">(L224-K224+1)*B224</f>
        <v>13365</v>
      </c>
      <c r="N224" s="32" t="n">
        <f aca="false">H224/M224*365</f>
        <v>0.1763991335578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B224/150</f>
        <v>0.9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Z224-AB224</f>
        <v>-0.0168453691703485</v>
      </c>
      <c r="AD224" s="57" t="n">
        <f aca="false">IF(E224-F224&lt;0,"达成",E224-F224)</f>
        <v>0.172154755555556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0.22</v>
      </c>
      <c r="F225" s="26" t="n">
        <f aca="false">IF(G225="",($F$1*C225-B225)/B225,H225/B225)</f>
        <v>0.0439966962962962</v>
      </c>
      <c r="H225" s="5" t="n">
        <f aca="false">IF(G225="",$F$1*C225-B225,G225-B225)</f>
        <v>5.93955399999999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2020-03-09</v>
      </c>
      <c r="M225" s="31" t="n">
        <f aca="false">(L225-K225+1)*B225</f>
        <v>13230</v>
      </c>
      <c r="N225" s="32" t="n">
        <f aca="false">H225/M225*365</f>
        <v>0.163865246409675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B225/150</f>
        <v>0.9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Z225-AB225</f>
        <v>-0.0174326862821763</v>
      </c>
      <c r="AD225" s="57" t="n">
        <f aca="false">IF(E225-F225&lt;0,"达成",E225-F225)</f>
        <v>0.176003303703704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0.22</v>
      </c>
      <c r="F226" s="26" t="n">
        <f aca="false">IF(G226="",($F$1*C226-B226)/B226,H226/B226)</f>
        <v>0.0444127555555554</v>
      </c>
      <c r="H226" s="5" t="n">
        <f aca="false">IF(G226="",$F$1*C226-B226,G226-B226)</f>
        <v>5.99572199999997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2020-03-09</v>
      </c>
      <c r="M226" s="31" t="n">
        <f aca="false">(L226-K226+1)*B226</f>
        <v>13095</v>
      </c>
      <c r="N226" s="32" t="n">
        <f aca="false">H226/M226*365</f>
        <v>0.167120162657502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B226/150</f>
        <v>0.9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Z226-AB226</f>
        <v>-0.0172891428061637</v>
      </c>
      <c r="AD226" s="57" t="n">
        <f aca="false">IF(E226-F226&lt;0,"达成",E226-F226)</f>
        <v>0.175587244444445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0.22</v>
      </c>
      <c r="F227" s="26" t="n">
        <f aca="false">IF(G227="",($F$1*C227-B227)/B227,H227/B227)</f>
        <v>0.036819674074074</v>
      </c>
      <c r="H227" s="5" t="n">
        <f aca="false">IF(G227="",$F$1*C227-B227,G227-B227)</f>
        <v>4.97065599999999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2020-03-09</v>
      </c>
      <c r="M227" s="31" t="n">
        <f aca="false">(L227-K227+1)*B227</f>
        <v>12960</v>
      </c>
      <c r="N227" s="32" t="n">
        <f aca="false">H227/M227*365</f>
        <v>0.139991469135802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B227/150</f>
        <v>0.9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Z227-AB227</f>
        <v>-0.0185250517118862</v>
      </c>
      <c r="AD227" s="57" t="n">
        <f aca="false">IF(E227-F227&lt;0,"达成",E227-F227)</f>
        <v>0.183180325925926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0.22</v>
      </c>
      <c r="F228" s="26" t="n">
        <f aca="false">IF(G228="",($F$1*C228-B228)/B228,H228/B228)</f>
        <v>0.0310988592592592</v>
      </c>
      <c r="H228" s="5" t="n">
        <f aca="false">IF(G228="",$F$1*C228-B228,G228-B228)</f>
        <v>4.19834599999999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2020-03-09</v>
      </c>
      <c r="M228" s="31" t="n">
        <f aca="false">(L228-K228+1)*B228</f>
        <v>12825</v>
      </c>
      <c r="N228" s="32" t="n">
        <f aca="false">H228/M228*365</f>
        <v>0.119485090838206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B228/150</f>
        <v>0.9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Z228-AB228</f>
        <v>-0.0194571342337995</v>
      </c>
      <c r="AD228" s="57" t="n">
        <f aca="false">IF(E228-F228&lt;0,"达成",E228-F228)</f>
        <v>0.188901140740741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0.22</v>
      </c>
      <c r="F229" s="26" t="n">
        <f aca="false">IF(G229="",($F$1*C229-B229)/B229,H229/B229)</f>
        <v>0.0327630962962962</v>
      </c>
      <c r="H229" s="5" t="n">
        <f aca="false">IF(G229="",$F$1*C229-B229,G229-B229)</f>
        <v>4.42301799999999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2020-03-09</v>
      </c>
      <c r="M229" s="31" t="n">
        <f aca="false">(L229-K229+1)*B229</f>
        <v>12420</v>
      </c>
      <c r="N229" s="32" t="n">
        <f aca="false">H229/M229*365</f>
        <v>0.129984023349436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B229/150</f>
        <v>0.9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Z229-AB229</f>
        <v>-0.0190811976625043</v>
      </c>
      <c r="AD229" s="57" t="n">
        <f aca="false">IF(E229-F229&lt;0,"达成",E229-F229)</f>
        <v>0.187236903703704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0.22</v>
      </c>
      <c r="F230" s="26" t="n">
        <f aca="false">IF(G230="",($F$1*C230-B230)/B230,H230/B230)</f>
        <v>0.0314109037037036</v>
      </c>
      <c r="H230" s="5" t="n">
        <f aca="false">IF(G230="",$F$1*C230-B230,G230-B230)</f>
        <v>4.24047199999998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2020-03-09</v>
      </c>
      <c r="M230" s="31" t="n">
        <f aca="false">(L230-K230+1)*B230</f>
        <v>12285</v>
      </c>
      <c r="N230" s="32" t="n">
        <f aca="false">H230/M230*365</f>
        <v>0.125988789580789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B230/150</f>
        <v>0.9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Z230-AB230</f>
        <v>-0.0192236019129604</v>
      </c>
      <c r="AD230" s="57" t="n">
        <f aca="false">IF(E230-F230&lt;0,"达成",E230-F230)</f>
        <v>0.188589096296296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0.22</v>
      </c>
      <c r="F231" s="26" t="n">
        <f aca="false">IF(G231="",($F$1*C231-B231)/B231,H231/B231)</f>
        <v>0.0307868148148147</v>
      </c>
      <c r="H231" s="5" t="n">
        <f aca="false">IF(G231="",$F$1*C231-B231,G231-B231)</f>
        <v>4.15621999999999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2020-03-09</v>
      </c>
      <c r="M231" s="31" t="n">
        <f aca="false">(L231-K231+1)*B231</f>
        <v>12150</v>
      </c>
      <c r="N231" s="32" t="n">
        <f aca="false">H231/M231*365</f>
        <v>0.124857637860082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B231/150</f>
        <v>0.9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Z231-AB231</f>
        <v>-0.019259575904762</v>
      </c>
      <c r="AD231" s="57" t="n">
        <f aca="false">IF(E231-F231&lt;0,"达成",E231-F231)</f>
        <v>0.189213185185185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0.22</v>
      </c>
      <c r="F232" s="26" t="n">
        <f aca="false">IF(G232="",($F$1*C232-B232)/B232,H232/B232)</f>
        <v>0.0335952148148147</v>
      </c>
      <c r="H232" s="5" t="n">
        <f aca="false">IF(G232="",$F$1*C232-B232,G232-B232)</f>
        <v>4.53535399999998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2020-03-09</v>
      </c>
      <c r="M232" s="31" t="n">
        <f aca="false">(L232-K232+1)*B232</f>
        <v>12015</v>
      </c>
      <c r="N232" s="32" t="n">
        <f aca="false">H232/M232*365</f>
        <v>0.137778128173116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B232/150</f>
        <v>0.9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Z232-AB232</f>
        <v>-0.0186928689742374</v>
      </c>
      <c r="AD232" s="57" t="n">
        <f aca="false">IF(E232-F232&lt;0,"达成",E232-F232)</f>
        <v>0.186404785185185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0.22</v>
      </c>
      <c r="F233" s="26" t="n">
        <f aca="false">IF(G233="",($F$1*C233-B233)/B233,H233/B233)</f>
        <v>0.0149765629629628</v>
      </c>
      <c r="H233" s="5" t="n">
        <f aca="false">IF(G233="",$F$1*C233-B233,G233-B233)</f>
        <v>2.02183599999998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2020-03-09</v>
      </c>
      <c r="M233" s="31" t="n">
        <f aca="false">(L233-K233+1)*B233</f>
        <v>11880</v>
      </c>
      <c r="N233" s="32" t="n">
        <f aca="false">H233/M233*365</f>
        <v>0.062118698653198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B233/150</f>
        <v>0.9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Z233-AB233</f>
        <v>-0.0218602580107019</v>
      </c>
      <c r="AD233" s="57" t="n">
        <f aca="false">IF(E233-F233&lt;0,"达成",E233-F233)</f>
        <v>0.205023437037037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0.22</v>
      </c>
      <c r="F234" s="26" t="n">
        <f aca="false">IF(G234="",($F$1*C234-B234)/B234,H234/B234)</f>
        <v>0.0103999111111111</v>
      </c>
      <c r="H234" s="5" t="n">
        <f aca="false">IF(G234="",$F$1*C234-B234,G234-B234)</f>
        <v>1.403988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2020-03-09</v>
      </c>
      <c r="M234" s="31" t="n">
        <f aca="false">(L234-K234+1)*B234</f>
        <v>11475</v>
      </c>
      <c r="N234" s="32" t="n">
        <f aca="false">H234/M234*365</f>
        <v>0.0446584418300654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B234/150</f>
        <v>0.9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Z234-AB234</f>
        <v>-0.0225727849239929</v>
      </c>
      <c r="AD234" s="57" t="n">
        <f aca="false">IF(E234-F234&lt;0,"达成",E234-F234)</f>
        <v>0.209600088888889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0.22</v>
      </c>
      <c r="F235" s="26" t="n">
        <f aca="false">IF(G235="",($F$1*C235-B235)/B235,H235/B235)</f>
        <v>-0.00249792592592594</v>
      </c>
      <c r="H235" s="5" t="n">
        <f aca="false">IF(G235="",$F$1*C235-B235,G235-B235)</f>
        <v>-0.337220000000002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2020-03-09</v>
      </c>
      <c r="M235" s="31" t="n">
        <f aca="false">(L235-K235+1)*B235</f>
        <v>11340</v>
      </c>
      <c r="N235" s="32" t="n">
        <f aca="false">H235/M235*365</f>
        <v>-0.0108540828924163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B235/150</f>
        <v>0.9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Z235-AB235</f>
        <v>-0.0249677041510612</v>
      </c>
      <c r="AD235" s="57" t="n">
        <f aca="false">IF(E235-F235&lt;0,"达成",E235-F235)</f>
        <v>0.222497925925926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0.22</v>
      </c>
      <c r="F236" s="26" t="n">
        <f aca="false">IF(G236="",($F$1*C236-B236)/B236,H236/B236)</f>
        <v>-0.000417629629629767</v>
      </c>
      <c r="H236" s="5" t="n">
        <f aca="false">IF(G236="",$F$1*C236-B236,G236-B236)</f>
        <v>-0.0563800000000185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2020-03-09</v>
      </c>
      <c r="M236" s="31" t="n">
        <f aca="false">(L236-K236+1)*B236</f>
        <v>11205</v>
      </c>
      <c r="N236" s="32" t="n">
        <f aca="false">H236/M236*365</f>
        <v>-0.00183656403391403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B236/150</f>
        <v>0.9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Z236-AB236</f>
        <v>-0.0244075776534576</v>
      </c>
      <c r="AD236" s="57" t="n">
        <f aca="false">IF(E236-F236&lt;0,"达成",E236-F236)</f>
        <v>0.22041762962963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0.22</v>
      </c>
      <c r="F237" s="26" t="n">
        <f aca="false">IF(G237="",($F$1*C237-B237)/B237,H237/B237)</f>
        <v>0.00114259259259252</v>
      </c>
      <c r="H237" s="5" t="n">
        <f aca="false">IF(G237="",$F$1*C237-B237,G237-B237)</f>
        <v>0.15424999999999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2020-03-09</v>
      </c>
      <c r="M237" s="31" t="n">
        <f aca="false">(L237-K237+1)*B237</f>
        <v>11070</v>
      </c>
      <c r="N237" s="32" t="n">
        <f aca="false">H237/M237*365</f>
        <v>0.00508593044263743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B237/150</f>
        <v>0.9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Z237-AB237</f>
        <v>-0.0239881711544414</v>
      </c>
      <c r="AD237" s="57" t="n">
        <f aca="false">IF(E237-F237&lt;0,"达成",E237-F237)</f>
        <v>0.218857407407407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0.22</v>
      </c>
      <c r="F238" s="26" t="n">
        <f aca="false">IF(G238="",($F$1*C238-B238)/B238,H238/B238)</f>
        <v>0.00332690370370364</v>
      </c>
      <c r="H238" s="5" t="n">
        <f aca="false">IF(G238="",$F$1*C238-B238,G238-B238)</f>
        <v>0.449131999999992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2020-03-09</v>
      </c>
      <c r="M238" s="31" t="n">
        <f aca="false">(L238-K238+1)*B238</f>
        <v>10935</v>
      </c>
      <c r="N238" s="32" t="n">
        <f aca="false">H238/M238*365</f>
        <v>0.0149916031092819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B238/150</f>
        <v>0.9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Z238-AB238</f>
        <v>-0.0234217290491598</v>
      </c>
      <c r="AD238" s="57" t="n">
        <f aca="false">IF(E238-F238&lt;0,"达成",E238-F238)</f>
        <v>0.216673096296296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0.22</v>
      </c>
      <c r="F239" s="26" t="n">
        <f aca="false">IF(G239="",($F$1*C239-B239)/B239,H239/B239)</f>
        <v>0.0152886074074072</v>
      </c>
      <c r="H239" s="5" t="n">
        <f aca="false">IF(G239="",$F$1*C239-B239,G239-B239)</f>
        <v>2.06396199999998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2020-03-09</v>
      </c>
      <c r="M239" s="31" t="n">
        <f aca="false">(L239-K239+1)*B239</f>
        <v>10530</v>
      </c>
      <c r="N239" s="32" t="n">
        <f aca="false">H239/M239*365</f>
        <v>0.071542842355175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B239/150</f>
        <v>0.9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Z239-AB239</f>
        <v>-0.020851293247391</v>
      </c>
      <c r="AD239" s="57" t="n">
        <f aca="false">IF(E239-F239&lt;0,"达成",E239-F239)</f>
        <v>0.204711392592593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0.22</v>
      </c>
      <c r="F240" s="26" t="n">
        <f aca="false">IF(G240="",($F$1*C240-B240)/B240,H240/B240)</f>
        <v>0.00915173333333322</v>
      </c>
      <c r="H240" s="5" t="n">
        <f aca="false">IF(G240="",$F$1*C240-B240,G240-B240)</f>
        <v>1.23548399999999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2020-03-09</v>
      </c>
      <c r="M240" s="31" t="n">
        <f aca="false">(L240-K240+1)*B240</f>
        <v>10395</v>
      </c>
      <c r="N240" s="32" t="n">
        <f aca="false">H240/M240*365</f>
        <v>0.0433815930735927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B240/150</f>
        <v>0.9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Z240-AB240</f>
        <v>-0.0220192308726885</v>
      </c>
      <c r="AD240" s="57" t="n">
        <f aca="false">IF(E240-F240&lt;0,"达成",E240-F240)</f>
        <v>0.210848266666667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0.22</v>
      </c>
      <c r="F241" s="26" t="n">
        <f aca="false">IF(G241="",($F$1*C241-B241)/B241,H241/B241)</f>
        <v>0.00956779259259259</v>
      </c>
      <c r="H241" s="5" t="n">
        <f aca="false">IF(G241="",$F$1*C241-B241,G241-B241)</f>
        <v>1.291652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2020-03-09</v>
      </c>
      <c r="M241" s="31" t="n">
        <f aca="false">(L241-K241+1)*B241</f>
        <v>10260</v>
      </c>
      <c r="N241" s="32" t="n">
        <f aca="false">H241/M241*365</f>
        <v>0.0459505828460039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B241/150</f>
        <v>0.9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Z241-AB241</f>
        <v>-0.0218544058751904</v>
      </c>
      <c r="AD241" s="57" t="n">
        <f aca="false">IF(E241-F241&lt;0,"达成",E241-F241)</f>
        <v>0.210432207407407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0.22</v>
      </c>
      <c r="F242" s="26" t="n">
        <f aca="false">IF(G242="",($F$1*C242-B242)/B242,H242/B242)</f>
        <v>0.00124660740740747</v>
      </c>
      <c r="H242" s="5" t="n">
        <f aca="false">IF(G242="",$F$1*C242-B242,G242-B242)</f>
        <v>0.168292000000008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2020-03-09</v>
      </c>
      <c r="M242" s="31" t="n">
        <f aca="false">(L242-K242+1)*B242</f>
        <v>10125</v>
      </c>
      <c r="N242" s="32" t="n">
        <f aca="false">H242/M242*365</f>
        <v>0.00606682271604967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B242/150</f>
        <v>0.9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Z242-AB242</f>
        <v>-0.0234676685766257</v>
      </c>
      <c r="AD242" s="57" t="n">
        <f aca="false">IF(E242-F242&lt;0,"达成",E242-F242)</f>
        <v>0.218753392592593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0.22</v>
      </c>
      <c r="F243" s="26" t="n">
        <f aca="false">IF(G243="",($F$1*C243-B243)/B243,H243/B243)</f>
        <v>0.00207872592592598</v>
      </c>
      <c r="H243" s="5" t="n">
        <f aca="false">IF(G243="",$F$1*C243-B243,G243-B243)</f>
        <v>0.280628000000007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2020-03-09</v>
      </c>
      <c r="M243" s="31" t="n">
        <f aca="false">(L243-K243+1)*B243</f>
        <v>9990</v>
      </c>
      <c r="N243" s="32" t="n">
        <f aca="false">H243/M243*365</f>
        <v>0.0102531751751754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B243/150</f>
        <v>0.9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Z243-AB243</f>
        <v>-0.0231950626811592</v>
      </c>
      <c r="AD243" s="57" t="n">
        <f aca="false">IF(E243-F243&lt;0,"达成",E243-F243)</f>
        <v>0.217921274074074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0.22</v>
      </c>
      <c r="F244" s="26" t="n">
        <f aca="false">IF(G244="",($F$1*C244-B244)/B244,H244/B244)</f>
        <v>-0.0118592592592593</v>
      </c>
      <c r="H244" s="5" t="n">
        <f aca="false">IF(G244="",$F$1*C244-B244,G244-B244)</f>
        <v>-1.601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2020-03-09</v>
      </c>
      <c r="M244" s="31" t="n">
        <f aca="false">(L244-K244+1)*B244</f>
        <v>9585</v>
      </c>
      <c r="N244" s="32" t="n">
        <f aca="false">H244/M244*365</f>
        <v>-0.0609666145018258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B244/150</f>
        <v>0.9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Z244-AB244</f>
        <v>-0.025994031965118</v>
      </c>
      <c r="AD244" s="57" t="n">
        <f aca="false">IF(E244-F244&lt;0,"达成",E244-F244)</f>
        <v>0.231859259259259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0.22</v>
      </c>
      <c r="F245" s="26" t="n">
        <f aca="false">IF(G245="",($F$1*C245-B245)/B245,H245/B245)</f>
        <v>-0.0151877333333333</v>
      </c>
      <c r="H245" s="5" t="n">
        <f aca="false">IF(G245="",$F$1*C245-B245,G245-B245)</f>
        <v>-2.050344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2020-03-09</v>
      </c>
      <c r="M245" s="31" t="n">
        <f aca="false">(L245-K245+1)*B245</f>
        <v>9450</v>
      </c>
      <c r="N245" s="32" t="n">
        <f aca="false">H245/M245*365</f>
        <v>-0.0791931809523809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B245/150</f>
        <v>0.9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Z245-AB245</f>
        <v>-0.0265910099131474</v>
      </c>
      <c r="AD245" s="57" t="n">
        <f aca="false">IF(E245-F245&lt;0,"达成",E245-F245)</f>
        <v>0.235187733333333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0.22</v>
      </c>
      <c r="F246" s="26" t="n">
        <f aca="false">IF(G246="",($F$1*C246-B246)/B246,H246/B246)</f>
        <v>-0.0276695111111112</v>
      </c>
      <c r="H246" s="5" t="n">
        <f aca="false">IF(G246="",$F$1*C246-B246,G246-B246)</f>
        <v>-3.73538400000001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2020-03-09</v>
      </c>
      <c r="M246" s="31" t="n">
        <f aca="false">(L246-K246+1)*B246</f>
        <v>9180</v>
      </c>
      <c r="N246" s="32" t="n">
        <f aca="false">H246/M246*365</f>
        <v>-0.148520169934641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B246/150</f>
        <v>0.9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Z246-AB246</f>
        <v>-0.0292142908277404</v>
      </c>
      <c r="AD246" s="57" t="n">
        <f aca="false">IF(E246-F246&lt;0,"达成",E246-F246)</f>
        <v>0.247669511111111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0.22</v>
      </c>
      <c r="F247" s="26" t="n">
        <f aca="false">IF(G247="",($F$1*C247-B247)/B247,H247/B247)</f>
        <v>-0.0261092888888891</v>
      </c>
      <c r="H247" s="5" t="n">
        <f aca="false">IF(G247="",$F$1*C247-B247,G247-B247)</f>
        <v>-3.52475400000003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2020-03-09</v>
      </c>
      <c r="M247" s="31" t="n">
        <f aca="false">(L247-K247+1)*B247</f>
        <v>9045</v>
      </c>
      <c r="N247" s="32" t="n">
        <f aca="false">H247/M247*365</f>
        <v>-0.142237170812605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B247/150</f>
        <v>0.9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Z247-AB247</f>
        <v>-0.0287475895424836</v>
      </c>
      <c r="AD247" s="57" t="n">
        <f aca="false">IF(E247-F247&lt;0,"达成",E247-F247)</f>
        <v>0.246109288888889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0.22</v>
      </c>
      <c r="F248" s="26" t="n">
        <f aca="false">IF(G248="",($F$1*C248-B248)/B248,H248/B248)</f>
        <v>-0.0226768000000001</v>
      </c>
      <c r="H248" s="5" t="n">
        <f aca="false">IF(G248="",$F$1*C248-B248,G248-B248)</f>
        <v>-3.06136800000002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2020-03-09</v>
      </c>
      <c r="M248" s="31" t="n">
        <f aca="false">(L248-K248+1)*B248</f>
        <v>8640</v>
      </c>
      <c r="N248" s="32" t="n">
        <f aca="false">H248/M248*365</f>
        <v>-0.129328625000001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B248/150</f>
        <v>0.9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Z248-AB248</f>
        <v>-0.0278607998816394</v>
      </c>
      <c r="AD248" s="57" t="n">
        <f aca="false">IF(E248-F248&lt;0,"达成",E248-F248)</f>
        <v>0.2426768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0.22</v>
      </c>
      <c r="F249" s="26" t="n">
        <f aca="false">IF(G249="",($F$1*C249-B249)/B249,H249/B249)</f>
        <v>-0.0295417777777779</v>
      </c>
      <c r="H249" s="5" t="n">
        <f aca="false">IF(G249="",$F$1*C249-B249,G249-B249)</f>
        <v>-3.98814000000002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2020-03-09</v>
      </c>
      <c r="M249" s="31" t="n">
        <f aca="false">(L249-K249+1)*B249</f>
        <v>8505</v>
      </c>
      <c r="N249" s="32" t="n">
        <f aca="false">H249/M249*365</f>
        <v>-0.171154744268078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B249/150</f>
        <v>0.9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Z249-AB249</f>
        <v>-0.0292726337754197</v>
      </c>
      <c r="AD249" s="57" t="n">
        <f aca="false">IF(E249-F249&lt;0,"达成",E249-F249)</f>
        <v>0.249541777777778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0.22</v>
      </c>
      <c r="F250" s="26" t="n">
        <f aca="false">IF(G250="",($F$1*C250-B250)/B250,H250/B250)</f>
        <v>-0.0189322666666667</v>
      </c>
      <c r="H250" s="5" t="n">
        <f aca="false">IF(G250="",$F$1*C250-B250,G250-B250)</f>
        <v>-2.55585600000001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2020-03-09</v>
      </c>
      <c r="M250" s="31" t="n">
        <f aca="false">(L250-K250+1)*B250</f>
        <v>8370</v>
      </c>
      <c r="N250" s="32" t="n">
        <f aca="false">H250/M250*365</f>
        <v>-0.111456086021506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B250/150</f>
        <v>0.9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Z250-AB250</f>
        <v>-0.0268140752091588</v>
      </c>
      <c r="AD250" s="57" t="n">
        <f aca="false">IF(E250-F250&lt;0,"达成",E250-F250)</f>
        <v>0.238932266666667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0.22</v>
      </c>
      <c r="F251" s="26" t="n">
        <f aca="false">IF(G251="",($F$1*C251-B251)/B251,H251/B251)</f>
        <v>-0.0304779111111113</v>
      </c>
      <c r="H251" s="5" t="n">
        <f aca="false">IF(G251="",$F$1*C251-B251,G251-B251)</f>
        <v>-4.11451800000003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2020-03-09</v>
      </c>
      <c r="M251" s="31" t="n">
        <f aca="false">(L251-K251+1)*B251</f>
        <v>8235</v>
      </c>
      <c r="N251" s="32" t="n">
        <f aca="false">H251/M251*365</f>
        <v>-0.182367828779601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B251/150</f>
        <v>0.9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Z251-AB251</f>
        <v>-0.0292509330994151</v>
      </c>
      <c r="AD251" s="57" t="n">
        <f aca="false">IF(E251-F251&lt;0,"达成",E251-F251)</f>
        <v>0.250477911111111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0.22</v>
      </c>
      <c r="F252" s="26" t="n">
        <f aca="false">IF(G252="",($F$1*C252-B252)/B252,H252/B252)</f>
        <v>-0.0303738962962964</v>
      </c>
      <c r="H252" s="5" t="n">
        <f aca="false">IF(G252="",$F$1*C252-B252,G252-B252)</f>
        <v>-4.10047600000001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2020-03-09</v>
      </c>
      <c r="M252" s="31" t="n">
        <f aca="false">(L252-K252+1)*B252</f>
        <v>8100</v>
      </c>
      <c r="N252" s="32" t="n">
        <f aca="false">H252/M252*365</f>
        <v>-0.18477453580247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B252/150</f>
        <v>0.9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Z252-AB252</f>
        <v>-0.0291210246104558</v>
      </c>
      <c r="AD252" s="57" t="n">
        <f aca="false">IF(E252-F252&lt;0,"达成",E252-F252)</f>
        <v>0.250373896296296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0.22</v>
      </c>
      <c r="F253" s="26" t="n">
        <f aca="false">IF(G253="",($F$1*C253-B253)/B253,H253/B253)</f>
        <v>-0.0392151555555556</v>
      </c>
      <c r="H253" s="5" t="n">
        <f aca="false">IF(G253="",$F$1*C253-B253,G253-B253)</f>
        <v>-5.29404600000001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2020-03-09</v>
      </c>
      <c r="M253" s="31" t="n">
        <f aca="false">(L253-K253+1)*B253</f>
        <v>7695</v>
      </c>
      <c r="N253" s="32" t="n">
        <f aca="false">H253/M253*365</f>
        <v>-0.251114592592593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B253/150</f>
        <v>0.9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Z253-AB253</f>
        <v>-0.0310763271830579</v>
      </c>
      <c r="AD253" s="57" t="n">
        <f aca="false">IF(E253-F253&lt;0,"达成",E253-F253)</f>
        <v>0.259215155555556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0.22</v>
      </c>
      <c r="F254" s="26" t="n">
        <f aca="false">IF(G254="",($F$1*C254-B254)/B254,H254/B254)</f>
        <v>-0.0363027407407407</v>
      </c>
      <c r="H254" s="5" t="n">
        <f aca="false">IF(G254="",$F$1*C254-B254,G254-B254)</f>
        <v>-4.90087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2020-03-09</v>
      </c>
      <c r="M254" s="31" t="n">
        <f aca="false">(L254-K254+1)*B254</f>
        <v>7560</v>
      </c>
      <c r="N254" s="32" t="n">
        <f aca="false">H254/M254*365</f>
        <v>-0.236616078042328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B254/150</f>
        <v>0.9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Z254-AB254</f>
        <v>-0.0302310346192747</v>
      </c>
      <c r="AD254" s="57" t="n">
        <f aca="false">IF(E254-F254&lt;0,"达成",E254-F254)</f>
        <v>0.256302740740741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0.22</v>
      </c>
      <c r="F255" s="26" t="n">
        <f aca="false">IF(G255="",($F$1*C255-B255)/B255,H255/B255)</f>
        <v>-0.0312060148148149</v>
      </c>
      <c r="H255" s="5" t="n">
        <f aca="false">IF(G255="",$F$1*C255-B255,G255-B255)</f>
        <v>-4.21281200000001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2020-03-09</v>
      </c>
      <c r="M255" s="31" t="n">
        <f aca="false">(L255-K255+1)*B255</f>
        <v>7425</v>
      </c>
      <c r="N255" s="32" t="n">
        <f aca="false">H255/M255*365</f>
        <v>-0.207094461952862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B255/150</f>
        <v>0.9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Z255-AB255</f>
        <v>-0.0288954541450777</v>
      </c>
      <c r="AD255" s="57" t="n">
        <f aca="false">IF(E255-F255&lt;0,"达成",E255-F255)</f>
        <v>0.251206014814815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0.22</v>
      </c>
      <c r="F256" s="26" t="n">
        <f aca="false">IF(G256="",($F$1*C256-B256)/B256,H256/B256)</f>
        <v>-0.0277735259259259</v>
      </c>
      <c r="H256" s="5" t="n">
        <f aca="false">IF(G256="",$F$1*C256-B256,G256-B256)</f>
        <v>-3.749426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2020-03-09</v>
      </c>
      <c r="M256" s="31" t="n">
        <f aca="false">(L256-K256+1)*B256</f>
        <v>7290</v>
      </c>
      <c r="N256" s="32" t="n">
        <f aca="false">H256/M256*365</f>
        <v>-0.187728462277092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B256/150</f>
        <v>0.9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Z256-AB256</f>
        <v>-0.0279693541505377</v>
      </c>
      <c r="AD256" s="57" t="n">
        <f aca="false">IF(E256-F256&lt;0,"达成",E256-F256)</f>
        <v>0.247773525925926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0.22</v>
      </c>
      <c r="F257" s="26" t="n">
        <f aca="false">IF(G257="",($F$1*C257-B257)/B257,H257/B257)</f>
        <v>-0.0290217037037038</v>
      </c>
      <c r="H257" s="5" t="n">
        <f aca="false">IF(G257="",$F$1*C257-B257,G257-B257)</f>
        <v>-3.91793000000001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2020-03-09</v>
      </c>
      <c r="M257" s="31" t="n">
        <f aca="false">(L257-K257+1)*B257</f>
        <v>7155</v>
      </c>
      <c r="N257" s="32" t="n">
        <f aca="false">H257/M257*365</f>
        <v>-0.199866450034941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B257/150</f>
        <v>0.9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Z257-AB257</f>
        <v>-0.0281636802342191</v>
      </c>
      <c r="AD257" s="57" t="n">
        <f aca="false">IF(E257-F257&lt;0,"达成",E257-F257)</f>
        <v>0.249021703703704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0.22</v>
      </c>
      <c r="F258" s="26" t="n">
        <f aca="false">IF(G258="",($F$1*C258-B258)/B258,H258/B258)</f>
        <v>-0.0360947111111113</v>
      </c>
      <c r="H258" s="5" t="n">
        <f aca="false">IF(G258="",$F$1*C258-B258,G258-B258)</f>
        <v>-4.87278600000002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2020-03-09</v>
      </c>
      <c r="M258" s="31" t="n">
        <f aca="false">(L258-K258+1)*B258</f>
        <v>6750</v>
      </c>
      <c r="N258" s="32" t="n">
        <f aca="false">H258/M258*365</f>
        <v>-0.263491391111112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B258/150</f>
        <v>0.9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Z258-AB258</f>
        <v>-0.0297348513586568</v>
      </c>
      <c r="AD258" s="57" t="n">
        <f aca="false">IF(E258-F258&lt;0,"达成",E258-F258)</f>
        <v>0.256094711111111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0.22</v>
      </c>
      <c r="F259" s="26" t="n">
        <f aca="false">IF(G259="",($F$1*C259-B259)/B259,H259/B259)</f>
        <v>-0.0203884740740741</v>
      </c>
      <c r="H259" s="5" t="n">
        <f aca="false">IF(G259="",$F$1*C259-B259,G259-B259)</f>
        <v>-2.752444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2020-03-09</v>
      </c>
      <c r="M259" s="31" t="n">
        <f aca="false">(L259-K259+1)*B259</f>
        <v>6615</v>
      </c>
      <c r="N259" s="32" t="n">
        <f aca="false">H259/M259*365</f>
        <v>-0.15187332728647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B259/150</f>
        <v>0.9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Z259-AB259</f>
        <v>-0.0259437845238091</v>
      </c>
      <c r="AD259" s="57" t="n">
        <f aca="false">IF(E259-F259&lt;0,"达成",E259-F259)</f>
        <v>0.240388474074074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0.22</v>
      </c>
      <c r="F260" s="26" t="n">
        <f aca="false">IF(G260="",($F$1*C260-B260)/B260,H260/B260)</f>
        <v>-0.0243410370370371</v>
      </c>
      <c r="H260" s="5" t="n">
        <f aca="false">IF(G260="",$F$1*C260-B260,G260-B260)</f>
        <v>-3.28604000000001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2020-03-09</v>
      </c>
      <c r="M260" s="31" t="n">
        <f aca="false">(L260-K260+1)*B260</f>
        <v>6480</v>
      </c>
      <c r="N260" s="32" t="n">
        <f aca="false">H260/M260*365</f>
        <v>-0.185093302469136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B260/150</f>
        <v>0.9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Z260-AB260</f>
        <v>-0.0267567746999857</v>
      </c>
      <c r="AD260" s="57" t="n">
        <f aca="false">IF(E260-F260&lt;0,"达成",E260-F260)</f>
        <v>0.244341037037037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0.22</v>
      </c>
      <c r="F261" s="26" t="n">
        <f aca="false">IF(G261="",($F$1*C261-B261)/B261,H261/B261)</f>
        <v>0.00467909629629625</v>
      </c>
      <c r="H261" s="5" t="n">
        <f aca="false">IF(G261="",$F$1*C261-B261,G261-B261)</f>
        <v>0.631677999999994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2020-03-09</v>
      </c>
      <c r="M261" s="31" t="n">
        <f aca="false">(L261-K261+1)*B261</f>
        <v>6345</v>
      </c>
      <c r="N261" s="32" t="n">
        <f aca="false">H261/M261*365</f>
        <v>0.036337662726556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B261/150</f>
        <v>0.9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Z261-AB261</f>
        <v>-0.0201395769338959</v>
      </c>
      <c r="AD261" s="57" t="n">
        <f aca="false">IF(E261-F261&lt;0,"达成",E261-F261)</f>
        <v>0.215320903703704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0.22</v>
      </c>
      <c r="F262" s="26" t="n">
        <f aca="false">IF(G262="",($F$1*C262-B262)/B262,H262/B262)</f>
        <v>0.0850825481481479</v>
      </c>
      <c r="H262" s="5" t="n">
        <f aca="false">IF(G262="",$F$1*C262-B262,G262-B262)</f>
        <v>11.486144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2020-03-09</v>
      </c>
      <c r="M262" s="31" t="n">
        <f aca="false">(L262-K262+1)*B262</f>
        <v>4860</v>
      </c>
      <c r="N262" s="32" t="n">
        <f aca="false">H262/M262*365</f>
        <v>0.862642502057613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B262/150</f>
        <v>0.9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Z262-AB262</f>
        <v>-0.00392965464480866</v>
      </c>
      <c r="AD262" s="57" t="n">
        <f aca="false">IF(E262-F262&lt;0,"达成",E262-F262)</f>
        <v>0.134917451851852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0.19</v>
      </c>
      <c r="F263" s="26" t="n">
        <f aca="false">IF(G263="",($F$1*C263-B263)/B263,H263/B263)</f>
        <v>0.058142711111111</v>
      </c>
      <c r="H263" s="5" t="n">
        <f aca="false">IF(G263="",$F$1*C263-B263,G263-B263)</f>
        <v>5.23284399999999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2020-03-09</v>
      </c>
      <c r="M263" s="31" t="n">
        <f aca="false">(L263-K263+1)*B263</f>
        <v>3150</v>
      </c>
      <c r="N263" s="32" t="n">
        <f aca="false">H263/M263*365</f>
        <v>0.606345415873015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B263/150</f>
        <v>0.6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Z263-AB263</f>
        <v>-0.0090247506359189</v>
      </c>
      <c r="AD263" s="57" t="n">
        <f aca="false">IF(E263-F263&lt;0,"达成",E263-F263)</f>
        <v>0.131857288888889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0.19</v>
      </c>
      <c r="F264" s="26" t="n">
        <f aca="false">IF(G264="",($F$1*C264-B264)/B264,H264/B264)</f>
        <v>0.0467530888888889</v>
      </c>
      <c r="H264" s="5" t="n">
        <f aca="false">IF(G264="",$F$1*C264-B264,G264-B264)</f>
        <v>4.20777800000001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2020-03-09</v>
      </c>
      <c r="M264" s="31" t="n">
        <f aca="false">(L264-K264+1)*B264</f>
        <v>3060</v>
      </c>
      <c r="N264" s="32" t="n">
        <f aca="false">H264/M264*365</f>
        <v>0.50190816013072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B264/150</f>
        <v>0.6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Z264-AB264</f>
        <v>-0.0112532161996373</v>
      </c>
      <c r="AD264" s="57" t="n">
        <f aca="false">IF(E264-F264&lt;0,"达成",E264-F264)</f>
        <v>0.143246911111111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0.22</v>
      </c>
      <c r="F265" s="26" t="n">
        <f aca="false">IF(G265="",($F$1*C265-B265)/B265,H265/B265)</f>
        <v>0.0288105333333333</v>
      </c>
      <c r="H265" s="5" t="n">
        <f aca="false">IF(G265="",$F$1*C265-B265,G265-B265)</f>
        <v>3.889422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2020-03-09</v>
      </c>
      <c r="M265" s="31" t="n">
        <f aca="false">(L265-K265+1)*B265</f>
        <v>4455</v>
      </c>
      <c r="N265" s="32" t="n">
        <f aca="false">H265/M265*365</f>
        <v>0.31866195959596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B265/150</f>
        <v>0.9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Z265-AB265</f>
        <v>-0.0148302231388888</v>
      </c>
      <c r="AD265" s="57" t="n">
        <f aca="false">IF(E265-F265&lt;0,"达成",E265-F265)</f>
        <v>0.191189466666667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0.22</v>
      </c>
      <c r="F266" s="26" t="n">
        <f aca="false">IF(G266="",($F$1*C266-B266)/B266,H266/B266)</f>
        <v>0.0286025037037036</v>
      </c>
      <c r="H266" s="5" t="n">
        <f aca="false">IF(G266="",$F$1*C266-B266,G266-B266)</f>
        <v>3.86133799999999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2020-03-09</v>
      </c>
      <c r="M266" s="31" t="n">
        <f aca="false">(L266-K266+1)*B266</f>
        <v>4320</v>
      </c>
      <c r="N266" s="32" t="n">
        <f aca="false">H266/M266*365</f>
        <v>0.326247307870369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B266/150</f>
        <v>0.9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Z266-AB266</f>
        <v>-0.0148056353950463</v>
      </c>
      <c r="AD266" s="57" t="n">
        <f aca="false">IF(E266-F266&lt;0,"达成",E266-F266)</f>
        <v>0.191397496296296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0.22</v>
      </c>
      <c r="F267" s="26" t="n">
        <f aca="false">IF(G267="",($F$1*C267-B267)/B267,H267/B267)</f>
        <v>0.0247539555555555</v>
      </c>
      <c r="H267" s="5" t="n">
        <f aca="false">IF(G267="",$F$1*C267-B267,G267-B267)</f>
        <v>3.34178399999999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2020-03-09</v>
      </c>
      <c r="M267" s="31" t="n">
        <f aca="false">(L267-K267+1)*B267</f>
        <v>3915</v>
      </c>
      <c r="N267" s="32" t="n">
        <f aca="false">H267/M267*365</f>
        <v>0.311558406130267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B267/150</f>
        <v>0.9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Z267-AB267</f>
        <v>-0.0155488085745794</v>
      </c>
      <c r="AD267" s="57" t="n">
        <f aca="false">IF(E267-F267&lt;0,"达成",E267-F267)</f>
        <v>0.195246044444445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0.22</v>
      </c>
      <c r="F268" s="26" t="n">
        <f aca="false">IF(G268="",($F$1*C268-B268)/B268,H268/B268)</f>
        <v>0.0157046666666666</v>
      </c>
      <c r="H268" s="5" t="n">
        <f aca="false">IF(G268="",$F$1*C268-B268,G268-B268)</f>
        <v>2.12012999999999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2020-03-09</v>
      </c>
      <c r="M268" s="31" t="n">
        <f aca="false">(L268-K268+1)*B268</f>
        <v>3780</v>
      </c>
      <c r="N268" s="32" t="n">
        <f aca="false">H268/M268*365</f>
        <v>0.204721547619047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B268/150</f>
        <v>0.9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Z268-AB268</f>
        <v>-0.0173417994231562</v>
      </c>
      <c r="AD268" s="57" t="n">
        <f aca="false">IF(E268-F268&lt;0,"达成",E268-F268)</f>
        <v>0.204295333333333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0.22</v>
      </c>
      <c r="F269" s="26" t="n">
        <f aca="false">IF(G269="",($F$1*C269-B269)/B269,H269/B269)</f>
        <v>0.0080075703703703</v>
      </c>
      <c r="H269" s="5" t="n">
        <f aca="false">IF(G269="",$F$1*C269-B269,G269-B269)</f>
        <v>1.08102199999999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2020-03-09</v>
      </c>
      <c r="M269" s="31" t="n">
        <f aca="false">(L269-K269+1)*B269</f>
        <v>3645</v>
      </c>
      <c r="N269" s="32" t="n">
        <f aca="false">H269/M269*365</f>
        <v>0.108250488340191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B269/150</f>
        <v>0.9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Z269-AB269</f>
        <v>-0.0188929697318008</v>
      </c>
      <c r="AD269" s="57" t="n">
        <f aca="false">IF(E269-F269&lt;0,"达成",E269-F269)</f>
        <v>0.21199242962963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0.22</v>
      </c>
      <c r="F270" s="26" t="n">
        <f aca="false">IF(G270="",($F$1*C270-B270)/B270,H270/B270)</f>
        <v>0.0138323999999999</v>
      </c>
      <c r="H270" s="5" t="n">
        <f aca="false">IF(G270="",$F$1*C270-B270,G270-B270)</f>
        <v>1.86737399999998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2020-03-09</v>
      </c>
      <c r="M270" s="31" t="n">
        <f aca="false">(L270-K270+1)*B270</f>
        <v>3510</v>
      </c>
      <c r="N270" s="32" t="n">
        <f aca="false">H270/M270*365</f>
        <v>0.194185615384613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B270/150</f>
        <v>0.9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2920.47487799999</v>
      </c>
      <c r="Z270" s="40" t="n">
        <f aca="false">W270/X270-1</f>
        <v>0.0796312168507156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Z270-AB270</f>
        <v>-0.0176088625494206</v>
      </c>
      <c r="AD270" s="57" t="n">
        <f aca="false">IF(E270-F270&lt;0,"达成",E270-F270)</f>
        <v>0.2061676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0.22</v>
      </c>
      <c r="F271" s="26" t="n">
        <f aca="false">IF(G271="",($F$1*C271-B271)/B271,H271/B271)</f>
        <v>0.00717545185185179</v>
      </c>
      <c r="H271" s="5" t="n">
        <f aca="false">IF(G271="",$F$1*C271-B271,G271-B271)</f>
        <v>0.968685999999991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2020-03-09</v>
      </c>
      <c r="M271" s="31" t="n">
        <f aca="false">(L271-K271+1)*B271</f>
        <v>3375</v>
      </c>
      <c r="N271" s="32" t="n">
        <f aca="false">H271/M271*365</f>
        <v>0.104761597037036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B271/150</f>
        <v>0.9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0.105345566601306</v>
      </c>
      <c r="AB271" s="40" t="n">
        <f aca="false">SUM($C$2:C271)*D271/SUM($B$2:B271)-1</f>
        <v>0.104070162320022</v>
      </c>
      <c r="AC271" s="40" t="n">
        <f aca="false">Z271-AB271</f>
        <v>-0.018920780358598</v>
      </c>
      <c r="AD271" s="57" t="n">
        <f aca="false">IF(E271-F271&lt;0,"达成",E271-F271)</f>
        <v>0.212824548148148</v>
      </c>
    </row>
    <row r="272" customFormat="false" ht="15" hidden="false" customHeight="false" outlineLevel="0" collapsed="false">
      <c r="A272" s="46" t="s">
        <v>570</v>
      </c>
      <c r="B272" s="2" t="n">
        <v>135</v>
      </c>
      <c r="C272" s="47" t="n">
        <v>94.83</v>
      </c>
      <c r="D272" s="48" t="n">
        <v>1.4219</v>
      </c>
      <c r="E272" s="49" t="n">
        <f aca="false">10%*Q272+13%</f>
        <v>0.22</v>
      </c>
      <c r="F272" s="26" t="n">
        <f aca="false">IF(G272="",($F$1*C272-B272)/B272,H272/B272)</f>
        <v>-0.0136275111111112</v>
      </c>
      <c r="H272" s="5" t="n">
        <f aca="false">IF(G272="",$F$1*C272-B272,G272-B272)</f>
        <v>-1.83971400000002</v>
      </c>
      <c r="I272" s="2" t="s">
        <v>96</v>
      </c>
      <c r="J272" s="50" t="s">
        <v>571</v>
      </c>
      <c r="K272" s="51" t="n">
        <f aca="false">DATE(MID(J272,1,4),MID(J272,5,2),MID(J272,7,2))</f>
        <v>43878</v>
      </c>
      <c r="L272" s="51" t="str">
        <f aca="true">IF(LEN(J272) &gt; 15,DATE(MID(J272,12,4),MID(J272,16,2),MID(J272,18,2)),TEXT(TODAY(),"yyyy-mm-dd"))</f>
        <v>2020-03-09</v>
      </c>
      <c r="M272" s="31" t="n">
        <f aca="false">(L272-K272+1)*B272</f>
        <v>2970</v>
      </c>
      <c r="N272" s="32" t="n">
        <f aca="false">H272/M272*365</f>
        <v>-0.2260927979798</v>
      </c>
      <c r="O272" s="52" t="n">
        <f aca="false">D272*C272</f>
        <v>134.838777</v>
      </c>
      <c r="P272" s="52" t="n">
        <f aca="false">B272-O272</f>
        <v>0.161223000000007</v>
      </c>
      <c r="Q272" s="53" t="n">
        <f aca="false">B272/150</f>
        <v>0.9</v>
      </c>
      <c r="R272" s="54" t="n">
        <f aca="false">R271+C272-T272</f>
        <v>23712.33</v>
      </c>
      <c r="S272" s="55" t="n">
        <f aca="false">R272*D272</f>
        <v>33716.562027</v>
      </c>
      <c r="T272" s="55"/>
      <c r="U272" s="55"/>
      <c r="V272" s="56" t="n">
        <f aca="false">V271+U272</f>
        <v>7056.98</v>
      </c>
      <c r="W272" s="56" t="n">
        <f aca="false">V272+S272</f>
        <v>40773.542027</v>
      </c>
      <c r="X272" s="1" t="n">
        <f aca="false">X271+B272</f>
        <v>36945</v>
      </c>
      <c r="Y272" s="54" t="n">
        <f aca="false">W272-X272</f>
        <v>3828.542027</v>
      </c>
      <c r="Z272" s="40" t="n">
        <f aca="false">W272/X272-1</f>
        <v>0.103628150683448</v>
      </c>
      <c r="AA272" s="40" t="n">
        <f aca="false">S272/(X272-V272)-1</f>
        <v>0.128096208012441</v>
      </c>
      <c r="AB272" s="40" t="n">
        <f aca="false">SUM($C$2:C272)*D272/SUM($B$2:B272)-1</f>
        <v>0.126910690106916</v>
      </c>
      <c r="AC272" s="40" t="n">
        <f aca="false">Z272-AB272</f>
        <v>-0.0232825394234673</v>
      </c>
      <c r="AD272" s="57" t="n">
        <f aca="false">IF(E272-F272&lt;0,"达成",E272-F272)</f>
        <v>0.233627511111111</v>
      </c>
    </row>
    <row r="273" customFormat="false" ht="15" hidden="false" customHeight="false" outlineLevel="0" collapsed="false">
      <c r="A273" s="46" t="s">
        <v>572</v>
      </c>
      <c r="B273" s="2" t="n">
        <v>135</v>
      </c>
      <c r="C273" s="47" t="n">
        <v>95.25</v>
      </c>
      <c r="D273" s="48" t="n">
        <v>1.4156</v>
      </c>
      <c r="E273" s="49" t="n">
        <f aca="false">10%*Q273+13%</f>
        <v>0.22</v>
      </c>
      <c r="F273" s="26" t="n">
        <f aca="false">IF(G273="",($F$1*C273-B273)/B273,H273/B273)</f>
        <v>-0.00925888888888898</v>
      </c>
      <c r="H273" s="5" t="n">
        <f aca="false">IF(G273="",$F$1*C273-B273,G273-B273)</f>
        <v>-1.24995000000001</v>
      </c>
      <c r="I273" s="2" t="s">
        <v>96</v>
      </c>
      <c r="J273" s="50" t="s">
        <v>573</v>
      </c>
      <c r="K273" s="51" t="n">
        <f aca="false">DATE(MID(J273,1,4),MID(J273,5,2),MID(J273,7,2))</f>
        <v>43879</v>
      </c>
      <c r="L273" s="51" t="str">
        <f aca="true">IF(LEN(J273) &gt; 15,DATE(MID(J273,12,4),MID(J273,16,2),MID(J273,18,2)),TEXT(TODAY(),"yyyy-mm-dd"))</f>
        <v>2020-03-09</v>
      </c>
      <c r="M273" s="31" t="n">
        <f aca="false">(L273-K273+1)*B273</f>
        <v>2835</v>
      </c>
      <c r="N273" s="32" t="n">
        <f aca="false">H273/M273*365</f>
        <v>-0.160928306878308</v>
      </c>
      <c r="O273" s="52" t="n">
        <f aca="false">D273*C273</f>
        <v>134.8359</v>
      </c>
      <c r="P273" s="52" t="n">
        <f aca="false">B273-O273</f>
        <v>0.164099999999991</v>
      </c>
      <c r="Q273" s="53" t="n">
        <f aca="false">B273/150</f>
        <v>0.9</v>
      </c>
      <c r="R273" s="54" t="n">
        <f aca="false">R272+C273-T273</f>
        <v>23807.58</v>
      </c>
      <c r="S273" s="55" t="n">
        <f aca="false">R273*D273</f>
        <v>33702.010248</v>
      </c>
      <c r="T273" s="55"/>
      <c r="U273" s="55"/>
      <c r="V273" s="56" t="n">
        <f aca="false">V272+U273</f>
        <v>7056.98</v>
      </c>
      <c r="W273" s="56" t="n">
        <f aca="false">V273+S273</f>
        <v>40758.990248</v>
      </c>
      <c r="X273" s="1" t="n">
        <f aca="false">X272+B273</f>
        <v>37080</v>
      </c>
      <c r="Y273" s="54" t="n">
        <f aca="false">W273-X273</f>
        <v>3678.990248</v>
      </c>
      <c r="Z273" s="40" t="n">
        <f aca="false">W273/X273-1</f>
        <v>0.0992176442286947</v>
      </c>
      <c r="AA273" s="40" t="n">
        <f aca="false">S273/(X273-V273)-1</f>
        <v>0.122538980022663</v>
      </c>
      <c r="AB273" s="40" t="n">
        <f aca="false">SUM($C$2:C273)*D273/SUM($B$2:B273)-1</f>
        <v>0.12146939600863</v>
      </c>
      <c r="AC273" s="40" t="n">
        <f aca="false">Z273-AB273</f>
        <v>-0.0222517517799354</v>
      </c>
      <c r="AD273" s="57" t="n">
        <f aca="false">IF(E273-F273&lt;0,"达成",E273-F273)</f>
        <v>0.229258888888889</v>
      </c>
    </row>
    <row r="274" customFormat="false" ht="15" hidden="false" customHeight="false" outlineLevel="0" collapsed="false">
      <c r="A274" s="46" t="s">
        <v>574</v>
      </c>
      <c r="B274" s="2" t="n">
        <v>135</v>
      </c>
      <c r="C274" s="47" t="n">
        <v>95.39</v>
      </c>
      <c r="D274" s="48" t="n">
        <v>1.4136</v>
      </c>
      <c r="E274" s="49" t="n">
        <f aca="false">10%*Q274+13%</f>
        <v>0.22</v>
      </c>
      <c r="F274" s="26" t="n">
        <f aca="false">IF(G274="",($F$1*C274-B274)/B274,H274/B274)</f>
        <v>-0.00780268148148164</v>
      </c>
      <c r="H274" s="5" t="n">
        <f aca="false">IF(G274="",$F$1*C274-B274,G274-B274)</f>
        <v>-1.05336200000002</v>
      </c>
      <c r="I274" s="2" t="s">
        <v>96</v>
      </c>
      <c r="J274" s="50" t="s">
        <v>575</v>
      </c>
      <c r="K274" s="51" t="n">
        <f aca="false">DATE(MID(J274,1,4),MID(J274,5,2),MID(J274,7,2))</f>
        <v>43880</v>
      </c>
      <c r="L274" s="51" t="str">
        <f aca="true">IF(LEN(J274) &gt; 15,DATE(MID(J274,12,4),MID(J274,16,2),MID(J274,18,2)),TEXT(TODAY(),"yyyy-mm-dd"))</f>
        <v>2020-03-09</v>
      </c>
      <c r="M274" s="31" t="n">
        <f aca="false">(L274-K274+1)*B274</f>
        <v>2700</v>
      </c>
      <c r="N274" s="32" t="n">
        <f aca="false">H274/M274*365</f>
        <v>-0.14239893703704</v>
      </c>
      <c r="O274" s="52" t="n">
        <f aca="false">D274*C274</f>
        <v>134.843304</v>
      </c>
      <c r="P274" s="52" t="n">
        <f aca="false">B274-O274</f>
        <v>0.156696000000011</v>
      </c>
      <c r="Q274" s="53" t="n">
        <f aca="false">B274/150</f>
        <v>0.9</v>
      </c>
      <c r="R274" s="54" t="n">
        <f aca="false">R273+C274-T274</f>
        <v>23902.97</v>
      </c>
      <c r="S274" s="55" t="n">
        <f aca="false">R274*D274</f>
        <v>33789.238392</v>
      </c>
      <c r="T274" s="55"/>
      <c r="U274" s="55"/>
      <c r="V274" s="56" t="n">
        <f aca="false">V273+U274</f>
        <v>7056.98</v>
      </c>
      <c r="W274" s="56" t="n">
        <f aca="false">V274+S274</f>
        <v>40846.218392</v>
      </c>
      <c r="X274" s="1" t="n">
        <f aca="false">X273+B274</f>
        <v>37215</v>
      </c>
      <c r="Y274" s="54" t="n">
        <f aca="false">W274-X274</f>
        <v>3631.218392</v>
      </c>
      <c r="Z274" s="40" t="n">
        <f aca="false">W274/X274-1</f>
        <v>0.0975740532580947</v>
      </c>
      <c r="AA274" s="40" t="n">
        <f aca="false">S274/(X274-V274)-1</f>
        <v>0.120406392462105</v>
      </c>
      <c r="AB274" s="40" t="n">
        <f aca="false">SUM($C$2:C274)*D274/SUM($B$2:B274)-1</f>
        <v>0.119445850544136</v>
      </c>
      <c r="AC274" s="40" t="n">
        <f aca="false">Z274-AB274</f>
        <v>-0.0218717972860409</v>
      </c>
      <c r="AD274" s="57" t="n">
        <f aca="false">IF(E274-F274&lt;0,"达成",E274-F274)</f>
        <v>0.227802681481482</v>
      </c>
    </row>
    <row r="275" customFormat="false" ht="15" hidden="false" customHeight="false" outlineLevel="0" collapsed="false">
      <c r="A275" s="46" t="s">
        <v>576</v>
      </c>
      <c r="B275" s="2" t="n">
        <v>135</v>
      </c>
      <c r="C275" s="47" t="n">
        <v>93.35</v>
      </c>
      <c r="D275" s="48" t="n">
        <v>1.4445</v>
      </c>
      <c r="E275" s="49" t="n">
        <f aca="false">10%*Q275+13%</f>
        <v>0.22</v>
      </c>
      <c r="F275" s="26" t="n">
        <f aca="false">IF(G275="",($F$1*C275-B275)/B275,H275/B275)</f>
        <v>-0.0290217037037038</v>
      </c>
      <c r="H275" s="5" t="n">
        <f aca="false">IF(G275="",$F$1*C275-B275,G275-B275)</f>
        <v>-3.91793000000001</v>
      </c>
      <c r="I275" s="2" t="s">
        <v>96</v>
      </c>
      <c r="J275" s="50" t="s">
        <v>577</v>
      </c>
      <c r="K275" s="51" t="n">
        <f aca="false">DATE(MID(J275,1,4),MID(J275,5,2),MID(J275,7,2))</f>
        <v>43881</v>
      </c>
      <c r="L275" s="51" t="str">
        <f aca="true">IF(LEN(J275) &gt; 15,DATE(MID(J275,12,4),MID(J275,16,2),MID(J275,18,2)),TEXT(TODAY(),"yyyy-mm-dd"))</f>
        <v>2020-03-09</v>
      </c>
      <c r="M275" s="31" t="n">
        <f aca="false">(L275-K275+1)*B275</f>
        <v>2565</v>
      </c>
      <c r="N275" s="32" t="n">
        <f aca="false">H275/M275*365</f>
        <v>-0.557522202729046</v>
      </c>
      <c r="O275" s="52" t="n">
        <f aca="false">D275*C275</f>
        <v>134.844075</v>
      </c>
      <c r="P275" s="52" t="n">
        <f aca="false">B275-O275</f>
        <v>0.155924999999996</v>
      </c>
      <c r="Q275" s="53" t="n">
        <f aca="false">B275/150</f>
        <v>0.9</v>
      </c>
      <c r="R275" s="54" t="n">
        <f aca="false">R274+C275-T275</f>
        <v>23996.32</v>
      </c>
      <c r="S275" s="55" t="n">
        <f aca="false">R275*D275</f>
        <v>34662.68424</v>
      </c>
      <c r="T275" s="55"/>
      <c r="U275" s="55"/>
      <c r="V275" s="56" t="n">
        <f aca="false">V274+U275</f>
        <v>7056.98</v>
      </c>
      <c r="W275" s="56" t="n">
        <f aca="false">V275+S275</f>
        <v>41719.66424</v>
      </c>
      <c r="X275" s="1" t="n">
        <f aca="false">X274+B275</f>
        <v>37350</v>
      </c>
      <c r="Y275" s="54" t="n">
        <f aca="false">W275-X275</f>
        <v>4369.66424</v>
      </c>
      <c r="Z275" s="40" t="n">
        <f aca="false">W275/X275-1</f>
        <v>0.116992349129853</v>
      </c>
      <c r="AA275" s="40" t="n">
        <f aca="false">S275/(X275-V275)-1</f>
        <v>0.144246570332043</v>
      </c>
      <c r="AB275" s="40" t="n">
        <f aca="false">SUM($C$2:C275)*D275/SUM($B$2:B275)-1</f>
        <v>0.143391557831325</v>
      </c>
      <c r="AC275" s="40" t="n">
        <f aca="false">Z275-AB275</f>
        <v>-0.0263992087014724</v>
      </c>
      <c r="AD275" s="57" t="n">
        <f aca="false">IF(E275-F275&lt;0,"达成",E275-F275)</f>
        <v>0.249021703703704</v>
      </c>
    </row>
    <row r="276" customFormat="false" ht="15" hidden="false" customHeight="false" outlineLevel="0" collapsed="false">
      <c r="A276" s="46" t="s">
        <v>578</v>
      </c>
      <c r="B276" s="2" t="n">
        <v>135</v>
      </c>
      <c r="C276" s="47" t="n">
        <v>93.23</v>
      </c>
      <c r="D276" s="48" t="n">
        <v>1.4463</v>
      </c>
      <c r="E276" s="49" t="n">
        <f aca="false">10%*Q276+13%</f>
        <v>0.22</v>
      </c>
      <c r="F276" s="26" t="n">
        <f aca="false">IF(G276="",($F$1*C276-B276)/B276,H276/B276)</f>
        <v>-0.0302698814814815</v>
      </c>
      <c r="H276" s="5" t="n">
        <f aca="false">IF(G276="",$F$1*C276-B276,G276-B276)</f>
        <v>-4.086434</v>
      </c>
      <c r="I276" s="2" t="s">
        <v>96</v>
      </c>
      <c r="J276" s="50" t="s">
        <v>579</v>
      </c>
      <c r="K276" s="51" t="n">
        <f aca="false">DATE(MID(J276,1,4),MID(J276,5,2),MID(J276,7,2))</f>
        <v>43882</v>
      </c>
      <c r="L276" s="51" t="str">
        <f aca="true">IF(LEN(J276) &gt; 15,DATE(MID(J276,12,4),MID(J276,16,2),MID(J276,18,2)),TEXT(TODAY(),"yyyy-mm-dd"))</f>
        <v>2020-03-09</v>
      </c>
      <c r="M276" s="31" t="n">
        <f aca="false">(L276-K276+1)*B276</f>
        <v>2430</v>
      </c>
      <c r="N276" s="32" t="n">
        <f aca="false">H276/M276*365</f>
        <v>-0.613805930041152</v>
      </c>
      <c r="O276" s="52" t="n">
        <f aca="false">D276*C276</f>
        <v>134.838549</v>
      </c>
      <c r="P276" s="52" t="n">
        <f aca="false">B276-O276</f>
        <v>0.161451</v>
      </c>
      <c r="Q276" s="53" t="n">
        <f aca="false">B276/150</f>
        <v>0.9</v>
      </c>
      <c r="R276" s="54" t="n">
        <f aca="false">R275+C276-T276</f>
        <v>24089.55</v>
      </c>
      <c r="S276" s="55" t="n">
        <f aca="false">R276*D276</f>
        <v>34840.716165</v>
      </c>
      <c r="T276" s="55"/>
      <c r="U276" s="55"/>
      <c r="V276" s="56" t="n">
        <f aca="false">V275+U276</f>
        <v>7056.98</v>
      </c>
      <c r="W276" s="56" t="n">
        <f aca="false">V276+S276</f>
        <v>41897.696165</v>
      </c>
      <c r="X276" s="1" t="n">
        <f aca="false">X275+B276</f>
        <v>37485</v>
      </c>
      <c r="Y276" s="54" t="n">
        <f aca="false">W276-X276</f>
        <v>4412.696165</v>
      </c>
      <c r="Z276" s="40" t="n">
        <f aca="false">W276/X276-1</f>
        <v>0.117718985327464</v>
      </c>
      <c r="AA276" s="40" t="n">
        <f aca="false">S276/(X276-V276)-1</f>
        <v>0.145020811902976</v>
      </c>
      <c r="AB276" s="40" t="n">
        <f aca="false">SUM($C$2:C276)*D276/SUM($B$2:B276)-1</f>
        <v>0.14429049027611</v>
      </c>
      <c r="AC276" s="40" t="n">
        <f aca="false">Z276-AB276</f>
        <v>-0.0265715049486459</v>
      </c>
      <c r="AD276" s="57" t="n">
        <f aca="false">IF(E276-F276&lt;0,"达成",E276-F276)</f>
        <v>0.250269881481481</v>
      </c>
    </row>
    <row r="277" customFormat="false" ht="15" hidden="false" customHeight="false" outlineLevel="0" collapsed="false">
      <c r="A277" s="46" t="s">
        <v>580</v>
      </c>
      <c r="B277" s="2" t="n">
        <v>135</v>
      </c>
      <c r="C277" s="47" t="n">
        <v>93.63</v>
      </c>
      <c r="D277" s="48" t="n">
        <v>1.4402</v>
      </c>
      <c r="E277" s="49" t="n">
        <f aca="false">10%*Q277+13%</f>
        <v>0.22</v>
      </c>
      <c r="F277" s="26" t="n">
        <f aca="false">IF(G277="",($F$1*C277-B277)/B277,H277/B277)</f>
        <v>-0.0261092888888891</v>
      </c>
      <c r="H277" s="5" t="n">
        <f aca="false">IF(G277="",$F$1*C277-B277,G277-B277)</f>
        <v>-3.52475400000003</v>
      </c>
      <c r="I277" s="2" t="s">
        <v>96</v>
      </c>
      <c r="J277" s="50" t="s">
        <v>581</v>
      </c>
      <c r="K277" s="51" t="n">
        <f aca="false">DATE(MID(J277,1,4),MID(J277,5,2),MID(J277,7,2))</f>
        <v>43885</v>
      </c>
      <c r="L277" s="51" t="str">
        <f aca="true">IF(LEN(J277) &gt; 15,DATE(MID(J277,12,4),MID(J277,16,2),MID(J277,18,2)),TEXT(TODAY(),"yyyy-mm-dd"))</f>
        <v>2020-03-09</v>
      </c>
      <c r="M277" s="31" t="n">
        <f aca="false">(L277-K277+1)*B277</f>
        <v>2025</v>
      </c>
      <c r="N277" s="32" t="n">
        <f aca="false">H277/M277*365</f>
        <v>-0.635326029629635</v>
      </c>
      <c r="O277" s="52" t="n">
        <f aca="false">D277*C277</f>
        <v>134.845926</v>
      </c>
      <c r="P277" s="52" t="n">
        <f aca="false">B277-O277</f>
        <v>0.154074000000008</v>
      </c>
      <c r="Q277" s="53" t="n">
        <f aca="false">B277/150</f>
        <v>0.9</v>
      </c>
      <c r="R277" s="54" t="n">
        <f aca="false">R276+C277-T277</f>
        <v>24183.18</v>
      </c>
      <c r="S277" s="55" t="n">
        <f aca="false">R277*D277</f>
        <v>34828.615836</v>
      </c>
      <c r="T277" s="55"/>
      <c r="U277" s="55"/>
      <c r="V277" s="56" t="n">
        <f aca="false">V276+U277</f>
        <v>7056.98</v>
      </c>
      <c r="W277" s="56" t="n">
        <f aca="false">V277+S277</f>
        <v>41885.595836</v>
      </c>
      <c r="X277" s="1" t="n">
        <f aca="false">X276+B277</f>
        <v>37620</v>
      </c>
      <c r="Y277" s="54" t="n">
        <f aca="false">W277-X277</f>
        <v>4265.59583599999</v>
      </c>
      <c r="Z277" s="40" t="n">
        <f aca="false">W277/X277-1</f>
        <v>0.113386385858586</v>
      </c>
      <c r="AA277" s="40" t="n">
        <f aca="false">S277/(X277-V277)-1</f>
        <v>0.13956722326524</v>
      </c>
      <c r="AB277" s="40" t="n">
        <f aca="false">SUM($C$2:C277)*D277/SUM($B$2:B277)-1</f>
        <v>0.138959697979798</v>
      </c>
      <c r="AC277" s="40" t="n">
        <f aca="false">Z277-AB277</f>
        <v>-0.0255733121212121</v>
      </c>
      <c r="AD277" s="57" t="n">
        <f aca="false">IF(E277-F277&lt;0,"达成",E277-F277)</f>
        <v>0.246109288888889</v>
      </c>
    </row>
    <row r="278" customFormat="false" ht="15" hidden="false" customHeight="false" outlineLevel="0" collapsed="false">
      <c r="A278" s="46" t="s">
        <v>582</v>
      </c>
      <c r="B278" s="2" t="n">
        <v>135</v>
      </c>
      <c r="C278" s="47" t="n">
        <v>93.85</v>
      </c>
      <c r="D278" s="48" t="n">
        <v>1.4368</v>
      </c>
      <c r="E278" s="49" t="n">
        <f aca="false">10%*Q278+13%</f>
        <v>0.22</v>
      </c>
      <c r="F278" s="26" t="n">
        <f aca="false">IF(G278="",($F$1*C278-B278)/B278,H278/B278)</f>
        <v>-0.023820962962963</v>
      </c>
      <c r="H278" s="5" t="n">
        <f aca="false">IF(G278="",$F$1*C278-B278,G278-B278)</f>
        <v>-3.21583000000001</v>
      </c>
      <c r="I278" s="2" t="s">
        <v>96</v>
      </c>
      <c r="J278" s="50" t="s">
        <v>583</v>
      </c>
      <c r="K278" s="51" t="n">
        <f aca="false">DATE(MID(J278,1,4),MID(J278,5,2),MID(J278,7,2))</f>
        <v>43886</v>
      </c>
      <c r="L278" s="51" t="str">
        <f aca="true">IF(LEN(J278) &gt; 15,DATE(MID(J278,12,4),MID(J278,16,2),MID(J278,18,2)),TEXT(TODAY(),"yyyy-mm-dd"))</f>
        <v>2020-03-09</v>
      </c>
      <c r="M278" s="31" t="n">
        <f aca="false">(L278-K278+1)*B278</f>
        <v>1890</v>
      </c>
      <c r="N278" s="32" t="n">
        <f aca="false">H278/M278*365</f>
        <v>-0.621046534391536</v>
      </c>
      <c r="O278" s="52" t="n">
        <f aca="false">D278*C278</f>
        <v>134.84368</v>
      </c>
      <c r="P278" s="52" t="n">
        <f aca="false">B278-O278</f>
        <v>0.156319999999994</v>
      </c>
      <c r="Q278" s="53" t="n">
        <f aca="false">B278/150</f>
        <v>0.9</v>
      </c>
      <c r="R278" s="54" t="n">
        <f aca="false">R277+C278-T278</f>
        <v>24277.03</v>
      </c>
      <c r="S278" s="55" t="n">
        <f aca="false">R278*D278</f>
        <v>34881.236704</v>
      </c>
      <c r="T278" s="55"/>
      <c r="U278" s="55"/>
      <c r="V278" s="56" t="n">
        <f aca="false">V277+U278</f>
        <v>7056.98</v>
      </c>
      <c r="W278" s="56" t="n">
        <f aca="false">V278+S278</f>
        <v>41938.216704</v>
      </c>
      <c r="X278" s="1" t="n">
        <f aca="false">X277+B278</f>
        <v>37755</v>
      </c>
      <c r="Y278" s="54" t="n">
        <f aca="false">W278-X278</f>
        <v>4183.21670400001</v>
      </c>
      <c r="Z278" s="40" t="n">
        <f aca="false">W278/X278-1</f>
        <v>0.11079901215733</v>
      </c>
      <c r="AA278" s="40" t="n">
        <f aca="false">S278/(X278-V278)-1</f>
        <v>0.136269919167425</v>
      </c>
      <c r="AB278" s="40" t="n">
        <f aca="false">SUM($C$2:C278)*D278/SUM($B$2:B278)-1</f>
        <v>0.135779458932592</v>
      </c>
      <c r="AC278" s="40" t="n">
        <f aca="false">Z278-AB278</f>
        <v>-0.0249804467752612</v>
      </c>
      <c r="AD278" s="57" t="n">
        <f aca="false">IF(E278-F278&lt;0,"达成",E278-F278)</f>
        <v>0.243820962962963</v>
      </c>
    </row>
    <row r="279" customFormat="false" ht="15" hidden="false" customHeight="false" outlineLevel="0" collapsed="false">
      <c r="A279" s="46" t="s">
        <v>584</v>
      </c>
      <c r="B279" s="2" t="n">
        <v>135</v>
      </c>
      <c r="C279" s="47" t="n">
        <v>94.95</v>
      </c>
      <c r="D279" s="48" t="n">
        <v>1.4201</v>
      </c>
      <c r="E279" s="49" t="n">
        <f aca="false">10%*Q279+13%</f>
        <v>0.22</v>
      </c>
      <c r="F279" s="26" t="n">
        <f aca="false">IF(G279="",($F$1*C279-B279)/B279,H279/B279)</f>
        <v>-0.0123793333333333</v>
      </c>
      <c r="H279" s="5" t="n">
        <f aca="false">IF(G279="",$F$1*C279-B279,G279-B279)</f>
        <v>-1.67121</v>
      </c>
      <c r="I279" s="2" t="s">
        <v>96</v>
      </c>
      <c r="J279" s="50" t="s">
        <v>585</v>
      </c>
      <c r="K279" s="51" t="n">
        <f aca="false">DATE(MID(J279,1,4),MID(J279,5,2),MID(J279,7,2))</f>
        <v>43887</v>
      </c>
      <c r="L279" s="51" t="str">
        <f aca="true">IF(LEN(J279) &gt; 15,DATE(MID(J279,12,4),MID(J279,16,2),MID(J279,18,2)),TEXT(TODAY(),"yyyy-mm-dd"))</f>
        <v>2020-03-09</v>
      </c>
      <c r="M279" s="31" t="n">
        <f aca="false">(L279-K279+1)*B279</f>
        <v>1755</v>
      </c>
      <c r="N279" s="32" t="n">
        <f aca="false">H279/M279*365</f>
        <v>-0.34757358974359</v>
      </c>
      <c r="O279" s="52" t="n">
        <f aca="false">D279*C279</f>
        <v>134.838495</v>
      </c>
      <c r="P279" s="52" t="n">
        <f aca="false">B279-O279</f>
        <v>0.161504999999977</v>
      </c>
      <c r="Q279" s="53" t="n">
        <f aca="false">B279/150</f>
        <v>0.9</v>
      </c>
      <c r="R279" s="54" t="n">
        <f aca="false">R278+C279-T279</f>
        <v>24371.98</v>
      </c>
      <c r="S279" s="55" t="n">
        <f aca="false">R279*D279</f>
        <v>34610.648798</v>
      </c>
      <c r="T279" s="55"/>
      <c r="U279" s="55"/>
      <c r="V279" s="56" t="n">
        <f aca="false">V278+U279</f>
        <v>7056.98</v>
      </c>
      <c r="W279" s="56" t="n">
        <f aca="false">V279+S279</f>
        <v>41667.628798</v>
      </c>
      <c r="X279" s="1" t="n">
        <f aca="false">X278+B279</f>
        <v>37890</v>
      </c>
      <c r="Y279" s="54" t="n">
        <f aca="false">W279-X279</f>
        <v>3777.62879800001</v>
      </c>
      <c r="Z279" s="40" t="n">
        <f aca="false">W279/X279-1</f>
        <v>0.0996998891000265</v>
      </c>
      <c r="AA279" s="40" t="n">
        <f aca="false">S279/(X279-V279)-1</f>
        <v>0.122518935803239</v>
      </c>
      <c r="AB279" s="40" t="n">
        <f aca="false">SUM($C$2:C279)*D279/SUM($B$2:B279)-1</f>
        <v>0.122137234072315</v>
      </c>
      <c r="AC279" s="40" t="n">
        <f aca="false">Z279-AB279</f>
        <v>-0.0224373449722881</v>
      </c>
      <c r="AD279" s="57" t="n">
        <f aca="false">IF(E279-F279&lt;0,"达成",E279-F279)</f>
        <v>0.232379333333333</v>
      </c>
    </row>
    <row r="280" customFormat="false" ht="15" hidden="false" customHeight="false" outlineLevel="0" collapsed="false">
      <c r="A280" s="46" t="s">
        <v>586</v>
      </c>
      <c r="B280" s="2" t="n">
        <v>135</v>
      </c>
      <c r="C280" s="47" t="n">
        <v>94.69</v>
      </c>
      <c r="D280" s="48" t="n">
        <v>1.424</v>
      </c>
      <c r="E280" s="49" t="n">
        <f aca="false">10%*Q280+13%</f>
        <v>0.22</v>
      </c>
      <c r="F280" s="26" t="n">
        <f aca="false">IF(G280="",($F$1*C280-B280)/B280,H280/B280)</f>
        <v>-0.0150837185185186</v>
      </c>
      <c r="H280" s="5" t="n">
        <f aca="false">IF(G280="",$F$1*C280-B280,G280-B280)</f>
        <v>-2.03630200000001</v>
      </c>
      <c r="I280" s="2" t="s">
        <v>96</v>
      </c>
      <c r="J280" s="50" t="s">
        <v>587</v>
      </c>
      <c r="K280" s="51" t="n">
        <f aca="false">DATE(MID(J280,1,4),MID(J280,5,2),MID(J280,7,2))</f>
        <v>43888</v>
      </c>
      <c r="L280" s="51" t="str">
        <f aca="true">IF(LEN(J280) &gt; 15,DATE(MID(J280,12,4),MID(J280,16,2),MID(J280,18,2)),TEXT(TODAY(),"yyyy-mm-dd"))</f>
        <v>2020-03-09</v>
      </c>
      <c r="M280" s="31" t="n">
        <f aca="false">(L280-K280+1)*B280</f>
        <v>1620</v>
      </c>
      <c r="N280" s="32" t="n">
        <f aca="false">H280/M280*365</f>
        <v>-0.458796438271607</v>
      </c>
      <c r="O280" s="52" t="n">
        <f aca="false">D280*C280</f>
        <v>134.83856</v>
      </c>
      <c r="P280" s="52" t="n">
        <f aca="false">B280-O280</f>
        <v>0.161439999999999</v>
      </c>
      <c r="Q280" s="53" t="n">
        <f aca="false">B280/150</f>
        <v>0.9</v>
      </c>
      <c r="R280" s="54" t="n">
        <f aca="false">R279+C280-T280</f>
        <v>24466.67</v>
      </c>
      <c r="S280" s="55" t="n">
        <f aca="false">R280*D280</f>
        <v>34840.53808</v>
      </c>
      <c r="T280" s="55"/>
      <c r="U280" s="55"/>
      <c r="V280" s="56" t="n">
        <f aca="false">V279+U280</f>
        <v>7056.98</v>
      </c>
      <c r="W280" s="56" t="n">
        <f aca="false">V280+S280</f>
        <v>41897.51808</v>
      </c>
      <c r="X280" s="1" t="n">
        <f aca="false">X279+B280</f>
        <v>38025</v>
      </c>
      <c r="Y280" s="54" t="n">
        <f aca="false">W280-X280</f>
        <v>3872.51807999999</v>
      </c>
      <c r="Z280" s="40" t="n">
        <f aca="false">W280/X280-1</f>
        <v>0.101841369625246</v>
      </c>
      <c r="AA280" s="40" t="n">
        <f aca="false">S280/(X280-V280)-1</f>
        <v>0.125048940164725</v>
      </c>
      <c r="AB280" s="40" t="n">
        <f aca="false">SUM($C$2:C280)*D280/SUM($B$2:B280)-1</f>
        <v>0.124770133333333</v>
      </c>
      <c r="AC280" s="40" t="n">
        <f aca="false">Z280-AB280</f>
        <v>-0.0229287637080866</v>
      </c>
      <c r="AD280" s="57" t="n">
        <f aca="false">IF(E280-F280&lt;0,"达成",E280-F280)</f>
        <v>0.235083718518519</v>
      </c>
    </row>
    <row r="281" customFormat="false" ht="15" hidden="false" customHeight="false" outlineLevel="0" collapsed="false">
      <c r="A281" s="46" t="s">
        <v>588</v>
      </c>
      <c r="B281" s="2" t="n">
        <v>135</v>
      </c>
      <c r="C281" s="47" t="n">
        <v>97.97</v>
      </c>
      <c r="D281" s="48" t="n">
        <v>1.3763</v>
      </c>
      <c r="E281" s="49" t="n">
        <f aca="false">10%*Q281+13%</f>
        <v>0.22</v>
      </c>
      <c r="F281" s="26" t="n">
        <f aca="false">IF(G281="",($F$1*C281-B281)/B281,H281/B281)</f>
        <v>0.0190331407407406</v>
      </c>
      <c r="H281" s="5" t="n">
        <f aca="false">IF(G281="",$F$1*C281-B281,G281-B281)</f>
        <v>2.56947399999999</v>
      </c>
      <c r="I281" s="2" t="s">
        <v>96</v>
      </c>
      <c r="J281" s="50" t="s">
        <v>589</v>
      </c>
      <c r="K281" s="51" t="n">
        <f aca="false">DATE(MID(J281,1,4),MID(J281,5,2),MID(J281,7,2))</f>
        <v>43889</v>
      </c>
      <c r="L281" s="51" t="str">
        <f aca="true">IF(LEN(J281) &gt; 15,DATE(MID(J281,12,4),MID(J281,16,2),MID(J281,18,2)),TEXT(TODAY(),"yyyy-mm-dd"))</f>
        <v>2020-03-09</v>
      </c>
      <c r="M281" s="31" t="n">
        <f aca="false">(L281-K281+1)*B281</f>
        <v>1485</v>
      </c>
      <c r="N281" s="32" t="n">
        <f aca="false">H281/M281*365</f>
        <v>0.631554215488213</v>
      </c>
      <c r="O281" s="52" t="n">
        <f aca="false">D281*C281</f>
        <v>134.836111</v>
      </c>
      <c r="P281" s="52" t="n">
        <f aca="false">B281-O281</f>
        <v>0.163888999999983</v>
      </c>
      <c r="Q281" s="53" t="n">
        <f aca="false">B281/150</f>
        <v>0.9</v>
      </c>
      <c r="R281" s="54" t="n">
        <f aca="false">R280+C281-T281</f>
        <v>24564.64</v>
      </c>
      <c r="S281" s="55" t="n">
        <f aca="false">R281*D281</f>
        <v>33808.314032</v>
      </c>
      <c r="T281" s="55"/>
      <c r="U281" s="55"/>
      <c r="V281" s="56" t="n">
        <f aca="false">V280+U281</f>
        <v>7056.98</v>
      </c>
      <c r="W281" s="56" t="n">
        <f aca="false">V281+S281</f>
        <v>40865.294032</v>
      </c>
      <c r="X281" s="1" t="n">
        <f aca="false">X280+B281</f>
        <v>38160</v>
      </c>
      <c r="Y281" s="54" t="n">
        <f aca="false">W281-X281</f>
        <v>2705.29403200001</v>
      </c>
      <c r="Z281" s="40" t="n">
        <f aca="false">W281/X281-1</f>
        <v>0.070893449475891</v>
      </c>
      <c r="AA281" s="40" t="n">
        <f aca="false">S281/(X281-V281)-1</f>
        <v>0.0869785002228081</v>
      </c>
      <c r="AB281" s="40" t="n">
        <f aca="false">SUM($C$2:C281)*D281/SUM($B$2:B281)-1</f>
        <v>0.0867810847746331</v>
      </c>
      <c r="AC281" s="40" t="n">
        <f aca="false">Z281-AB281</f>
        <v>-0.015887635298742</v>
      </c>
      <c r="AD281" s="57" t="n">
        <f aca="false">IF(E281-F281&lt;0,"达成",E281-F281)</f>
        <v>0.200966859259259</v>
      </c>
    </row>
    <row r="282" customFormat="false" ht="15" hidden="false" customHeight="false" outlineLevel="0" collapsed="false">
      <c r="A282" s="46" t="s">
        <v>590</v>
      </c>
      <c r="B282" s="2" t="n">
        <v>135</v>
      </c>
      <c r="C282" s="47" t="n">
        <v>95.04</v>
      </c>
      <c r="D282" s="48" t="n">
        <v>1.4188</v>
      </c>
      <c r="E282" s="49" t="n">
        <f aca="false">10%*Q282+13%</f>
        <v>0.22</v>
      </c>
      <c r="F282" s="26" t="n">
        <f aca="false">IF(G282="",($F$1*C282-B282)/B282,H282/B282)</f>
        <v>-0.0114432000000001</v>
      </c>
      <c r="H282" s="5" t="n">
        <f aca="false">IF(G282="",$F$1*C282-B282,G282-B282)</f>
        <v>-1.54483200000001</v>
      </c>
      <c r="I282" s="2" t="s">
        <v>96</v>
      </c>
      <c r="J282" s="50" t="s">
        <v>591</v>
      </c>
      <c r="K282" s="51" t="n">
        <f aca="false">DATE(MID(J282,1,4),MID(J282,5,2),MID(J282,7,2))</f>
        <v>43892</v>
      </c>
      <c r="L282" s="51" t="str">
        <f aca="true">IF(LEN(J282) &gt; 15,DATE(MID(J282,12,4),MID(J282,16,2),MID(J282,18,2)),TEXT(TODAY(),"yyyy-mm-dd"))</f>
        <v>2020-03-09</v>
      </c>
      <c r="M282" s="31" t="n">
        <f aca="false">(L282-K282+1)*B282</f>
        <v>1080</v>
      </c>
      <c r="N282" s="32" t="n">
        <f aca="false">H282/M282*365</f>
        <v>-0.522096000000003</v>
      </c>
      <c r="O282" s="52" t="n">
        <f aca="false">D282*C282</f>
        <v>134.842752</v>
      </c>
      <c r="P282" s="52" t="n">
        <f aca="false">B282-O282</f>
        <v>0.157247999999981</v>
      </c>
      <c r="Q282" s="53" t="n">
        <f aca="false">B282/150</f>
        <v>0.9</v>
      </c>
      <c r="R282" s="54" t="n">
        <f aca="false">R281+C282-T282</f>
        <v>24659.68</v>
      </c>
      <c r="S282" s="55" t="n">
        <f aca="false">R282*D282</f>
        <v>34987.153984</v>
      </c>
      <c r="T282" s="55"/>
      <c r="U282" s="55"/>
      <c r="V282" s="56" t="n">
        <f aca="false">V281+U282</f>
        <v>7056.98</v>
      </c>
      <c r="W282" s="56" t="n">
        <f aca="false">V282+S282</f>
        <v>42044.133984</v>
      </c>
      <c r="X282" s="1" t="n">
        <f aca="false">X281+B282</f>
        <v>38295</v>
      </c>
      <c r="Y282" s="54" t="n">
        <f aca="false">W282-X282</f>
        <v>3749.133984</v>
      </c>
      <c r="Z282" s="40" t="n">
        <f aca="false">W282/X282-1</f>
        <v>0.0979013966314139</v>
      </c>
      <c r="AA282" s="40" t="n">
        <f aca="false">S282/(X282-V282)-1</f>
        <v>0.120018297702607</v>
      </c>
      <c r="AB282" s="40" t="n">
        <f aca="false">SUM($C$2:C282)*D282/SUM($B$2:B282)-1</f>
        <v>0.119912431701267</v>
      </c>
      <c r="AC282" s="40" t="n">
        <f aca="false">Z282-AB282</f>
        <v>-0.0220110350698526</v>
      </c>
      <c r="AD282" s="57" t="n">
        <f aca="false">IF(E282-F282&lt;0,"达成",E282-F282)</f>
        <v>0.2314432</v>
      </c>
    </row>
    <row r="283" customFormat="false" ht="15" hidden="false" customHeight="false" outlineLevel="0" collapsed="false">
      <c r="A283" s="46" t="s">
        <v>592</v>
      </c>
      <c r="B283" s="2" t="n">
        <v>135</v>
      </c>
      <c r="C283" s="47" t="n">
        <v>94.53</v>
      </c>
      <c r="D283" s="48" t="n">
        <v>1.4265</v>
      </c>
      <c r="E283" s="49" t="n">
        <f aca="false">10%*Q283+13%</f>
        <v>0.22</v>
      </c>
      <c r="F283" s="26" t="n">
        <f aca="false">IF(G283="",($F$1*C283-B283)/B283,H283/B283)</f>
        <v>-0.0167479555555556</v>
      </c>
      <c r="H283" s="5" t="n">
        <f aca="false">IF(G283="",$F$1*C283-B283,G283-B283)</f>
        <v>-2.260974</v>
      </c>
      <c r="I283" s="2" t="s">
        <v>96</v>
      </c>
      <c r="J283" s="50" t="s">
        <v>593</v>
      </c>
      <c r="K283" s="51" t="n">
        <f aca="false">DATE(MID(J283,1,4),MID(J283,5,2),MID(J283,7,2))</f>
        <v>43893</v>
      </c>
      <c r="L283" s="51" t="str">
        <f aca="true">IF(LEN(J283) &gt; 15,DATE(MID(J283,12,4),MID(J283,16,2),MID(J283,18,2)),TEXT(TODAY(),"yyyy-mm-dd"))</f>
        <v>2020-03-09</v>
      </c>
      <c r="M283" s="31" t="n">
        <f aca="false">(L283-K283+1)*B283</f>
        <v>945</v>
      </c>
      <c r="N283" s="32" t="n">
        <f aca="false">H283/M283*365</f>
        <v>-0.873286253968254</v>
      </c>
      <c r="O283" s="52" t="n">
        <f aca="false">D283*C283</f>
        <v>134.847045</v>
      </c>
      <c r="P283" s="52" t="n">
        <f aca="false">B283-O283</f>
        <v>0.152954999999992</v>
      </c>
      <c r="Q283" s="53" t="n">
        <f aca="false">B283/150</f>
        <v>0.9</v>
      </c>
      <c r="R283" s="54" t="n">
        <f aca="false">R282+C283-T283</f>
        <v>24754.21</v>
      </c>
      <c r="S283" s="55" t="n">
        <f aca="false">R283*D283</f>
        <v>35311.880565</v>
      </c>
      <c r="T283" s="55"/>
      <c r="U283" s="55"/>
      <c r="V283" s="56" t="n">
        <f aca="false">V282+U283</f>
        <v>7056.98</v>
      </c>
      <c r="W283" s="56" t="n">
        <f aca="false">V283+S283</f>
        <v>42368.860565</v>
      </c>
      <c r="X283" s="1" t="n">
        <f aca="false">X282+B283</f>
        <v>38430</v>
      </c>
      <c r="Y283" s="54" t="n">
        <f aca="false">W283-X283</f>
        <v>3938.860565</v>
      </c>
      <c r="Z283" s="40" t="n">
        <f aca="false">W283/X283-1</f>
        <v>0.102494420114494</v>
      </c>
      <c r="AA283" s="40" t="n">
        <f aca="false">S283/(X283-V283)-1</f>
        <v>0.125549295700573</v>
      </c>
      <c r="AB283" s="40" t="n">
        <f aca="false">SUM($C$2:C283)*D283/SUM($B$2:B283)-1</f>
        <v>0.125543763466042</v>
      </c>
      <c r="AC283" s="40" t="n">
        <f aca="false">Z283-AB283</f>
        <v>-0.0230493433515484</v>
      </c>
      <c r="AD283" s="57" t="n">
        <f aca="false">IF(E283-F283&lt;0,"达成",E283-F283)</f>
        <v>0.236747955555556</v>
      </c>
    </row>
    <row r="284" customFormat="false" ht="15" hidden="false" customHeight="false" outlineLevel="0" collapsed="false">
      <c r="A284" s="46" t="s">
        <v>594</v>
      </c>
      <c r="B284" s="2" t="n">
        <v>135</v>
      </c>
      <c r="C284" s="47" t="n">
        <v>94.02</v>
      </c>
      <c r="D284" s="48" t="n">
        <v>1.4342</v>
      </c>
      <c r="E284" s="49" t="n">
        <f aca="false">10%*Q284+13%</f>
        <v>0.22</v>
      </c>
      <c r="F284" s="26" t="n">
        <f aca="false">IF(G284="",($F$1*C284-B284)/B284,H284/B284)</f>
        <v>-0.0220527111111113</v>
      </c>
      <c r="H284" s="5" t="n">
        <f aca="false">IF(G284="",$F$1*C284-B284,G284-B284)</f>
        <v>-2.97711600000002</v>
      </c>
      <c r="I284" s="2" t="s">
        <v>96</v>
      </c>
      <c r="J284" s="50" t="s">
        <v>595</v>
      </c>
      <c r="K284" s="51" t="n">
        <f aca="false">DATE(MID(J284,1,4),MID(J284,5,2),MID(J284,7,2))</f>
        <v>43894</v>
      </c>
      <c r="L284" s="51" t="str">
        <f aca="true">IF(LEN(J284) &gt; 15,DATE(MID(J284,12,4),MID(J284,16,2),MID(J284,18,2)),TEXT(TODAY(),"yyyy-mm-dd"))</f>
        <v>2020-03-09</v>
      </c>
      <c r="M284" s="31" t="n">
        <f aca="false">(L284-K284+1)*B284</f>
        <v>810</v>
      </c>
      <c r="N284" s="32" t="n">
        <f aca="false">H284/M284*365</f>
        <v>-1.34153992592593</v>
      </c>
      <c r="O284" s="52" t="n">
        <f aca="false">D284*C284</f>
        <v>134.843484</v>
      </c>
      <c r="P284" s="52" t="n">
        <f aca="false">B284-O284</f>
        <v>0.156515999999982</v>
      </c>
      <c r="Q284" s="53" t="n">
        <f aca="false">B284/150</f>
        <v>0.9</v>
      </c>
      <c r="R284" s="54" t="n">
        <f aca="false">R283+C284-T284</f>
        <v>24848.23</v>
      </c>
      <c r="S284" s="55" t="n">
        <f aca="false">R284*D284</f>
        <v>35637.331466</v>
      </c>
      <c r="T284" s="55"/>
      <c r="U284" s="55"/>
      <c r="V284" s="56" t="n">
        <f aca="false">V283+U284</f>
        <v>7056.98</v>
      </c>
      <c r="W284" s="56" t="n">
        <f aca="false">V284+S284</f>
        <v>42694.311466</v>
      </c>
      <c r="X284" s="1" t="n">
        <f aca="false">X283+B284</f>
        <v>38565</v>
      </c>
      <c r="Y284" s="54" t="n">
        <f aca="false">W284-X284</f>
        <v>4129.311466</v>
      </c>
      <c r="Z284" s="40" t="n">
        <f aca="false">W284/X284-1</f>
        <v>0.107074068870738</v>
      </c>
      <c r="AA284" s="40" t="n">
        <f aca="false">S284/(X284-V284)-1</f>
        <v>0.131055885644354</v>
      </c>
      <c r="AB284" s="40" t="n">
        <f aca="false">SUM($C$2:C284)*D284/SUM($B$2:B284)-1</f>
        <v>0.131154451134448</v>
      </c>
      <c r="AC284" s="40" t="n">
        <f aca="false">Z284-AB284</f>
        <v>-0.0240803822637108</v>
      </c>
      <c r="AD284" s="57" t="n">
        <f aca="false">IF(E284-F284&lt;0,"达成",E284-F284)</f>
        <v>0.242052711111111</v>
      </c>
    </row>
    <row r="285" customFormat="false" ht="15" hidden="false" customHeight="false" outlineLevel="0" collapsed="false">
      <c r="A285" s="46" t="s">
        <v>596</v>
      </c>
      <c r="B285" s="2" t="n">
        <v>135</v>
      </c>
      <c r="C285" s="47" t="n">
        <v>92.07</v>
      </c>
      <c r="D285" s="48" t="n">
        <v>1.4645</v>
      </c>
      <c r="E285" s="49" t="n">
        <f aca="false">10%*Q285+13%</f>
        <v>0.22</v>
      </c>
      <c r="F285" s="26" t="n">
        <f aca="false">IF(G285="",($F$1*C285-B285)/B285,H285/B285)</f>
        <v>-0.0423356000000002</v>
      </c>
      <c r="H285" s="5" t="n">
        <f aca="false">IF(G285="",$F$1*C285-B285,G285-B285)</f>
        <v>-5.71530600000003</v>
      </c>
      <c r="I285" s="2" t="s">
        <v>96</v>
      </c>
      <c r="J285" s="50" t="s">
        <v>597</v>
      </c>
      <c r="K285" s="51" t="n">
        <f aca="false">DATE(MID(J285,1,4),MID(J285,5,2),MID(J285,7,2))</f>
        <v>43895</v>
      </c>
      <c r="L285" s="51" t="str">
        <f aca="true">IF(LEN(J285) &gt; 15,DATE(MID(J285,12,4),MID(J285,16,2),MID(J285,18,2)),TEXT(TODAY(),"yyyy-mm-dd"))</f>
        <v>2020-03-09</v>
      </c>
      <c r="M285" s="31" t="n">
        <f aca="false">(L285-K285+1)*B285</f>
        <v>675</v>
      </c>
      <c r="N285" s="32" t="n">
        <f aca="false">H285/M285*365</f>
        <v>-3.09049880000002</v>
      </c>
      <c r="O285" s="52" t="n">
        <f aca="false">D285*C285</f>
        <v>134.836515</v>
      </c>
      <c r="P285" s="52" t="n">
        <f aca="false">B285-O285</f>
        <v>0.163485000000009</v>
      </c>
      <c r="Q285" s="53" t="n">
        <f aca="false">B285/150</f>
        <v>0.9</v>
      </c>
      <c r="R285" s="54" t="n">
        <f aca="false">R284+C285-T285</f>
        <v>24602.79</v>
      </c>
      <c r="S285" s="55" t="n">
        <f aca="false">R285*D285</f>
        <v>36030.785955</v>
      </c>
      <c r="T285" s="55" t="n">
        <v>337.51</v>
      </c>
      <c r="U285" s="55" t="n">
        <v>491.81</v>
      </c>
      <c r="V285" s="56" t="n">
        <f aca="false">V284+U285</f>
        <v>7548.79</v>
      </c>
      <c r="W285" s="56" t="n">
        <f aca="false">V285+S285</f>
        <v>43579.575955</v>
      </c>
      <c r="X285" s="1" t="n">
        <f aca="false">X284+B285</f>
        <v>38700</v>
      </c>
      <c r="Y285" s="54" t="n">
        <f aca="false">W285-X285</f>
        <v>4879.57595500001</v>
      </c>
      <c r="Z285" s="40" t="n">
        <f aca="false">W285/X285-1</f>
        <v>0.126087233979328</v>
      </c>
      <c r="AA285" s="40" t="n">
        <f aca="false">S285/(X285-V285)-1</f>
        <v>0.156641618575972</v>
      </c>
      <c r="AB285" s="40" t="n">
        <f aca="false">SUM($C$2:C285)*D285/SUM($B$2:B285)-1</f>
        <v>0.154506976614987</v>
      </c>
      <c r="AC285" s="40" t="n">
        <f aca="false">Z285-AB285</f>
        <v>-0.0284197426356587</v>
      </c>
      <c r="AD285" s="57" t="n">
        <f aca="false">IF(E285-F285&lt;0,"达成",E285-F285)</f>
        <v>0.2623356</v>
      </c>
    </row>
    <row r="286" customFormat="false" ht="15" hidden="false" customHeight="false" outlineLevel="0" collapsed="false">
      <c r="A286" s="46" t="s">
        <v>598</v>
      </c>
      <c r="B286" s="2" t="n">
        <v>135</v>
      </c>
      <c r="C286" s="47" t="n">
        <v>93.51</v>
      </c>
      <c r="D286" s="48" t="n">
        <v>1.442</v>
      </c>
      <c r="E286" s="49" t="n">
        <f aca="false">10%*Q286+13%</f>
        <v>0.22</v>
      </c>
      <c r="F286" s="26" t="n">
        <f aca="false">IF(G286="",($F$1*C286-B286)/B286,H286/B286)</f>
        <v>-0.0273574666666668</v>
      </c>
      <c r="H286" s="5" t="n">
        <f aca="false">IF(G286="",$F$1*C286-B286,G286-B286)</f>
        <v>-3.69325800000001</v>
      </c>
      <c r="I286" s="2" t="s">
        <v>96</v>
      </c>
      <c r="J286" s="50" t="s">
        <v>599</v>
      </c>
      <c r="K286" s="51" t="n">
        <f aca="false">DATE(MID(J286,1,4),MID(J286,5,2),MID(J286,7,2))</f>
        <v>43896</v>
      </c>
      <c r="L286" s="51" t="str">
        <f aca="true">IF(LEN(J286) &gt; 15,DATE(MID(J286,12,4),MID(J286,16,2),MID(J286,18,2)),TEXT(TODAY(),"yyyy-mm-dd"))</f>
        <v>2020-03-09</v>
      </c>
      <c r="M286" s="31" t="n">
        <f aca="false">(L286-K286+1)*B286</f>
        <v>540</v>
      </c>
      <c r="N286" s="32" t="n">
        <f aca="false">H286/M286*365</f>
        <v>-2.49636883333334</v>
      </c>
      <c r="O286" s="52" t="n">
        <f aca="false">D286*C286</f>
        <v>134.84142</v>
      </c>
      <c r="P286" s="52" t="n">
        <f aca="false">B286-O286</f>
        <v>0.158580000000001</v>
      </c>
      <c r="Q286" s="53" t="n">
        <f aca="false">B286/150</f>
        <v>0.9</v>
      </c>
      <c r="R286" s="54" t="n">
        <f aca="false">R285+C286-T286</f>
        <v>24696.3</v>
      </c>
      <c r="S286" s="55" t="n">
        <f aca="false">R286*D286</f>
        <v>35612.0646</v>
      </c>
      <c r="T286" s="55"/>
      <c r="U286" s="55"/>
      <c r="V286" s="56" t="n">
        <f aca="false">V285+U286</f>
        <v>7548.79</v>
      </c>
      <c r="W286" s="56" t="n">
        <f aca="false">V286+S286</f>
        <v>43160.8546</v>
      </c>
      <c r="X286" s="1" t="n">
        <f aca="false">X285+B286</f>
        <v>38835</v>
      </c>
      <c r="Y286" s="54" t="n">
        <f aca="false">W286-X286</f>
        <v>4325.8546</v>
      </c>
      <c r="Z286" s="40" t="n">
        <f aca="false">W286/X286-1</f>
        <v>0.111390616711729</v>
      </c>
      <c r="AA286" s="40" t="n">
        <f aca="false">S286/(X286-V286)-1</f>
        <v>0.138267134306137</v>
      </c>
      <c r="AB286" s="40" t="n">
        <f aca="false">SUM($C$2:C286)*D286/SUM($B$2:B286)-1</f>
        <v>0.136290058967426</v>
      </c>
      <c r="AC286" s="40" t="n">
        <f aca="false">Z286-AB286</f>
        <v>-0.024899442255697</v>
      </c>
      <c r="AD286" s="57" t="n">
        <f aca="false">IF(E286-F286&lt;0,"达成",E286-F286)</f>
        <v>0.247357466666667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{C51AD5AA-A1CA-4FC5-9031-488F60902411}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{5F196C60-2779-4C72-94B1-762D4EBB9A42}</x14:id>
        </ext>
      </extLst>
    </cfRule>
  </conditionalFormatting>
  <conditionalFormatting sqref="AA2:AB2 AA284:AC1048576 AA1:AA27 AA29:AA104 AA259:AB261 AA264:AB266 AA106:AA286 AB3:AB286 AA284:AB1048576 AA273:AB276 AA278:AC281 AC282:AC28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{368E6A47-28DE-40C7-B2ED-DCBB8EC0FF43}</x14:id>
        </ext>
      </extLst>
    </cfRule>
  </conditionalFormatting>
  <conditionalFormatting sqref="F2:F286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{B889DA65-1E46-437F-9A4E-58B1591CF9E1}</x14:id>
        </ext>
      </extLst>
    </cfRule>
  </conditionalFormatting>
  <conditionalFormatting sqref="E23 E26:E27 E34:E286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{CED072E0-382C-43D0-9D78-C5BB1BC56830}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{AE5D2EC6-E01B-4C47-AAC1-AD24A9A2D245}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{F1BC471B-AC82-439C-A818-A2DEE76C2984}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{877DB685-686B-4250-B8C0-FB581FAC6EF2}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{D735871B-D16A-4D2E-989B-E08087AC6AEE}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{CDB8AF2D-394E-4143-95E5-84C07E2026BE}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{E0F85FB8-C6C5-4653-BBC2-76441A195E75}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{20A71512-674D-4C32-BF18-9EC25EDFEE40}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{362A5C3A-9550-4690-B032-B4964F23931C}</x14:id>
        </ext>
      </extLst>
    </cfRule>
  </conditionalFormatting>
  <conditionalFormatting sqref="AC2:AC286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{6B32705B-9B43-417D-BFF3-FA104DCB7C2B}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1AD5AA-A1CA-4FC5-9031-488F6090241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F196C60-2779-4C72-94B1-762D4EBB9A4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368E6A47-28DE-40C7-B2ED-DCBB8EC0FF4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AA284:AC1048576 AA1:AA27 AA29:AA104 AA259:AB261 AA264:AB266 AA106:AA286 AB3:AB286 AA284:AB1048576 AA273:AB276 AA278:AC281 AC282:AC286</xm:sqref>
        </x14:conditionalFormatting>
        <x14:conditionalFormatting xmlns:xm="http://schemas.microsoft.com/office/excel/2006/main">
          <x14:cfRule type="dataBar" id="{B889DA65-1E46-437F-9A4E-58B1591CF9E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CED072E0-382C-43D0-9D78-C5BB1BC5683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E5D2EC6-E01B-4C47-AAC1-AD24A9A2D24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F1BC471B-AC82-439C-A818-A2DEE76C298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877DB685-686B-4250-B8C0-FB581FAC6EF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735871B-D16A-4D2E-989B-E08087AC6AE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CDB8AF2D-394E-4143-95E5-84C07E2026B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E0F85FB8-C6C5-4653-BBC2-76441A195E7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20A71512-674D-4C32-BF18-9EC25EDFEE4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362A5C3A-9550-4690-B032-B4964F23931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6B32705B-9B43-417D-BFF3-FA104DCB7C2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6" activeCellId="0" sqref="H6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5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1.1135</v>
      </c>
      <c r="G1" s="83" t="s">
        <v>600</v>
      </c>
      <c r="H1" s="13" t="str">
        <f aca="false">"盈利"&amp;ROUND(SUM(H2:H19917),2)</f>
        <v>盈利6006.56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TEXT(ROUND(SUM(H2:H19914)/SUM(M2:M19914)*365,4),"0.00%" &amp;  " 
年化")</f>
        <v>29.43% 
年化</v>
      </c>
      <c r="O1" s="10" t="s">
        <v>11</v>
      </c>
      <c r="P1" s="10" t="s">
        <v>12</v>
      </c>
      <c r="Q1" s="15" t="s">
        <v>601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602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603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604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40" t="n">
        <v>2.19200000000086E-005</v>
      </c>
      <c r="AA2" s="40" t="n">
        <v>2.19200000000086E-005</v>
      </c>
      <c r="AB2" s="40" t="n">
        <f aca="false">SUM($C$2:C2)*D2/SUM($B$2:B2)-1</f>
        <v>2.19200000000086E-005</v>
      </c>
      <c r="AC2" s="40" t="n">
        <f aca="false">Z2-AB2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605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606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40" t="n">
        <v>-0.00213116666666657</v>
      </c>
      <c r="AA3" s="40" t="n">
        <v>-0.00213116666666657</v>
      </c>
      <c r="AB3" s="40" t="n">
        <f aca="false">SUM($C$2:C3)*D3/SUM($B$2:B3)-1</f>
        <v>-0.00213116666666657</v>
      </c>
      <c r="AC3" s="40" t="n">
        <f aca="false">Z3-AB3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607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608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40" t="n">
        <v>0.0134084400000001</v>
      </c>
      <c r="AA4" s="40" t="n">
        <v>0.0134084400000001</v>
      </c>
      <c r="AB4" s="40" t="n">
        <f aca="false">SUM($C$2:C4)*D4/SUM($B$2:B4)-1</f>
        <v>0.0134084400000001</v>
      </c>
      <c r="AC4" s="40" t="n">
        <f aca="false">Z4-AB4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609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40" t="n">
        <v>0.0230217200000002</v>
      </c>
      <c r="AA5" s="40" t="n">
        <v>0.0230217200000002</v>
      </c>
      <c r="AB5" s="40" t="n">
        <f aca="false">SUM($C$2:C5)*D5/SUM($B$2:B5)-1</f>
        <v>0.0230217200000002</v>
      </c>
      <c r="AC5" s="40" t="n">
        <f aca="false">Z5-AB5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610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611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40" t="n">
        <v>0.0164561839999999</v>
      </c>
      <c r="AA6" s="40" t="n">
        <v>0.0164561839999999</v>
      </c>
      <c r="AB6" s="40" t="n">
        <f aca="false">SUM($C$2:C6)*D6/SUM($B$2:B6)-1</f>
        <v>0.0164561840000002</v>
      </c>
      <c r="AC6" s="40" t="n">
        <f aca="false">Z6-AB6</f>
        <v>-3.01841884819964E-016</v>
      </c>
      <c r="AD6" s="92" t="s">
        <v>30</v>
      </c>
      <c r="AE6" s="92"/>
    </row>
    <row r="7" customFormat="false" ht="15" hidden="false" customHeight="false" outlineLevel="0" collapsed="false">
      <c r="A7" s="21" t="s">
        <v>612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613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40" t="n">
        <v>0.0159762888888888</v>
      </c>
      <c r="AA7" s="40" t="n">
        <v>0.0159762888888888</v>
      </c>
      <c r="AB7" s="40" t="n">
        <f aca="false">SUM($C$2:C7)*D7/SUM($B$2:B7)-1</f>
        <v>0.015976288888889</v>
      </c>
      <c r="AC7" s="40" t="n">
        <f aca="false">Z7-AB7</f>
        <v>-2.0122792321331E-016</v>
      </c>
      <c r="AD7" s="92" t="s">
        <v>30</v>
      </c>
      <c r="AE7" s="92"/>
    </row>
    <row r="8" customFormat="false" ht="15" hidden="false" customHeight="false" outlineLevel="0" collapsed="false">
      <c r="A8" s="21" t="s">
        <v>614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40" t="n">
        <v>0.0123055904761906</v>
      </c>
      <c r="AA8" s="40" t="n">
        <v>0.0123055904761906</v>
      </c>
      <c r="AB8" s="40" t="n">
        <f aca="false">SUM($C$2:C8)*D8/SUM($B$2:B8)-1</f>
        <v>0.0123055904761906</v>
      </c>
      <c r="AC8" s="40" t="n">
        <f aca="false">Z8-AB8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615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616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40" t="n">
        <v>0.0172603650000003</v>
      </c>
      <c r="AA9" s="40" t="n">
        <v>0.0172603650000003</v>
      </c>
      <c r="AB9" s="40" t="n">
        <f aca="false">SUM($C$2:C9)*D9/SUM($B$2:B9)-1</f>
        <v>0.0172603650000003</v>
      </c>
      <c r="AC9" s="40" t="n">
        <f aca="false">Z9-AB9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617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40" t="n">
        <v>0.00959895555555579</v>
      </c>
      <c r="AA10" s="40" t="n">
        <v>0.00959895555555579</v>
      </c>
      <c r="AB10" s="40" t="n">
        <f aca="false">SUM($C$2:C10)*D10/SUM($B$2:B10)-1</f>
        <v>0.00959895555555579</v>
      </c>
      <c r="AC10" s="40" t="n">
        <f aca="false">Z10-AB10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618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619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40" t="n">
        <v>0.0208612066666667</v>
      </c>
      <c r="AA11" s="40" t="n">
        <v>0.0208612066666667</v>
      </c>
      <c r="AB11" s="40" t="n">
        <f aca="false">SUM($C$2:C11)*D11/SUM($B$2:B11)-1</f>
        <v>0.0208612066666667</v>
      </c>
      <c r="AC11" s="40" t="n">
        <f aca="false">Z11-AB11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620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621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40" t="n">
        <v>0.0167712533333333</v>
      </c>
      <c r="AA12" s="40" t="n">
        <v>0.0167712533333333</v>
      </c>
      <c r="AB12" s="40" t="n">
        <f aca="false">SUM($C$2:C12)*D12/SUM($B$2:B12)-1</f>
        <v>0.0167712533333333</v>
      </c>
      <c r="AC12" s="40" t="n">
        <f aca="false">Z12-AB12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622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623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40" t="n">
        <v>0.0087435355555554</v>
      </c>
      <c r="AA13" s="40" t="n">
        <v>0.0087435355555554</v>
      </c>
      <c r="AB13" s="40" t="n">
        <f aca="false">SUM($C$2:C13)*D13/SUM($B$2:B13)-1</f>
        <v>0.00874353555555563</v>
      </c>
      <c r="AC13" s="40" t="n">
        <f aca="false">Z13-AB13</f>
        <v>-2.30718222304915E-016</v>
      </c>
      <c r="AD13" s="92" t="s">
        <v>30</v>
      </c>
      <c r="AE13" s="92"/>
    </row>
    <row r="14" customFormat="false" ht="15" hidden="false" customHeight="false" outlineLevel="0" collapsed="false">
      <c r="A14" s="21" t="s">
        <v>624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625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40" t="n">
        <v>0.0170872030769229</v>
      </c>
      <c r="AA14" s="40" t="n">
        <v>0.0170872030769229</v>
      </c>
      <c r="AB14" s="40" t="n">
        <f aca="false">SUM($C$2:C14)*D14/SUM($B$2:B14)-1</f>
        <v>0.0170872030769231</v>
      </c>
      <c r="AC14" s="40" t="n">
        <f aca="false">Z14-AB14</f>
        <v>-1.97758476261356E-016</v>
      </c>
      <c r="AD14" s="92" t="s">
        <v>30</v>
      </c>
      <c r="AE14" s="92"/>
    </row>
    <row r="15" customFormat="false" ht="15" hidden="false" customHeight="false" outlineLevel="0" collapsed="false">
      <c r="A15" s="21" t="s">
        <v>626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627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40" t="n">
        <v>0.0212039695238095</v>
      </c>
      <c r="AA15" s="40" t="n">
        <v>0.0212039695238095</v>
      </c>
      <c r="AB15" s="40" t="n">
        <f aca="false">SUM($C$2:C15)*D15/SUM($B$2:B15)-1</f>
        <v>0.0212039695238098</v>
      </c>
      <c r="AC15" s="40" t="n">
        <f aca="false">Z15-AB15</f>
        <v>-3.01841884819964E-016</v>
      </c>
      <c r="AD15" s="92" t="s">
        <v>30</v>
      </c>
      <c r="AE15" s="92"/>
    </row>
    <row r="16" customFormat="false" ht="15" hidden="false" customHeight="false" outlineLevel="0" collapsed="false">
      <c r="A16" s="21" t="s">
        <v>628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629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40" t="n">
        <v>0.00634126755555564</v>
      </c>
      <c r="AA16" s="40" t="n">
        <v>0.00634126755555564</v>
      </c>
      <c r="AB16" s="40" t="n">
        <f aca="false">SUM($C$2:C16)*D16/SUM($B$2:B16)-1</f>
        <v>0.00634126755555564</v>
      </c>
      <c r="AC16" s="40" t="n">
        <f aca="false">Z16-AB16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630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631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40" t="n">
        <v>0.00757060583333336</v>
      </c>
      <c r="AA17" s="40" t="n">
        <v>0.00757060583333336</v>
      </c>
      <c r="AB17" s="40" t="n">
        <f aca="false">SUM($C$2:C17)*D17/SUM($B$2:B17)-1</f>
        <v>0.00757060583333336</v>
      </c>
      <c r="AC17" s="40" t="n">
        <f aca="false">Z17-AB17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632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633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40" t="n">
        <v>0.0118935870588235</v>
      </c>
      <c r="AA18" s="40" t="n">
        <v>0.0118935870588235</v>
      </c>
      <c r="AB18" s="40" t="n">
        <f aca="false">SUM($C$2:C18)*D18/SUM($B$2:B18)-1</f>
        <v>0.0118935870588237</v>
      </c>
      <c r="AC18" s="40" t="n">
        <f aca="false">Z18-AB18</f>
        <v>-1.99493199737333E-016</v>
      </c>
      <c r="AD18" s="92" t="s">
        <v>30</v>
      </c>
      <c r="AE18" s="92"/>
    </row>
    <row r="19" customFormat="false" ht="15" hidden="false" customHeight="false" outlineLevel="0" collapsed="false">
      <c r="A19" s="21" t="s">
        <v>634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635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40" t="n">
        <v>0.00733443777777776</v>
      </c>
      <c r="AA19" s="40" t="n">
        <v>0.00733443777777776</v>
      </c>
      <c r="AB19" s="40" t="n">
        <f aca="false">SUM($C$2:C19)*D19/SUM($B$2:B19)-1</f>
        <v>0.00733443777777798</v>
      </c>
      <c r="AC19" s="40" t="n">
        <f aca="false">Z19-AB19</f>
        <v>-2.19442519711066E-016</v>
      </c>
      <c r="AD19" s="92" t="s">
        <v>30</v>
      </c>
      <c r="AE19" s="92"/>
    </row>
    <row r="20" customFormat="false" ht="15" hidden="false" customHeight="false" outlineLevel="0" collapsed="false">
      <c r="A20" s="21" t="s">
        <v>636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637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40" t="n">
        <v>0.00436848181818172</v>
      </c>
      <c r="AA20" s="40" t="n">
        <v>0.00436848181818172</v>
      </c>
      <c r="AB20" s="40" t="n">
        <f aca="false">SUM($C$2:C20)*D20/SUM($B$2:B20)-1</f>
        <v>0.00436848181818195</v>
      </c>
      <c r="AC20" s="40" t="n">
        <f aca="false">Z20-AB20</f>
        <v>-2.29850860566927E-016</v>
      </c>
      <c r="AD20" s="92" t="s">
        <v>30</v>
      </c>
      <c r="AE20" s="92"/>
    </row>
    <row r="21" customFormat="false" ht="15" hidden="false" customHeight="false" outlineLevel="0" collapsed="false">
      <c r="A21" s="21" t="s">
        <v>638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639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40" t="n">
        <v>-0.00660890123456792</v>
      </c>
      <c r="AA21" s="40" t="n">
        <v>-0.00660890123456792</v>
      </c>
      <c r="AB21" s="40" t="n">
        <f aca="false">SUM($C$2:C21)*D21/SUM($B$2:B21)-1</f>
        <v>-0.00660890123456792</v>
      </c>
      <c r="AC21" s="40" t="n">
        <f aca="false">Z21-AB21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640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641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40" t="n">
        <v>-0.0145817643874643</v>
      </c>
      <c r="AA22" s="40" t="n">
        <v>-0.0145817643874643</v>
      </c>
      <c r="AB22" s="40" t="n">
        <f aca="false">SUM($C$2:C22)*D22/SUM($B$2:B22)-1</f>
        <v>-0.0145817643874642</v>
      </c>
      <c r="AC22" s="40" t="n">
        <f aca="false">Z22-AB22</f>
        <v>-9.8879238130678E-017</v>
      </c>
      <c r="AD22" s="92" t="s">
        <v>30</v>
      </c>
      <c r="AE22" s="92"/>
    </row>
    <row r="23" customFormat="false" ht="15" hidden="false" customHeight="false" outlineLevel="0" collapsed="false">
      <c r="A23" s="21" t="s">
        <v>642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643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40" t="n">
        <v>-0.0207205288359787</v>
      </c>
      <c r="AA23" s="40" t="n">
        <v>-0.0207205288359787</v>
      </c>
      <c r="AB23" s="40" t="n">
        <f aca="false">SUM($C$2:C23)*D23/SUM($B$2:B23)-1</f>
        <v>-0.0207205288359786</v>
      </c>
      <c r="AC23" s="40" t="n">
        <f aca="false">Z23-AB23</f>
        <v>-9.71445146547012E-017</v>
      </c>
      <c r="AD23" s="92" t="s">
        <v>30</v>
      </c>
      <c r="AE23" s="92"/>
    </row>
    <row r="24" customFormat="false" ht="15" hidden="false" customHeight="false" outlineLevel="0" collapsed="false">
      <c r="A24" s="21" t="s">
        <v>644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645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40" t="n">
        <v>0.00471728345679034</v>
      </c>
      <c r="AA24" s="40" t="n">
        <v>0.00471728345679034</v>
      </c>
      <c r="AB24" s="40" t="n">
        <f aca="false">SUM($C$2:C24)*D24/SUM($B$2:B24)-1</f>
        <v>0.00471728345679034</v>
      </c>
      <c r="AC24" s="40" t="n">
        <f aca="false">Z24-AB24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646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647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40" t="n">
        <v>0.0264501754629631</v>
      </c>
      <c r="AA25" s="40" t="n">
        <v>0.0264501754629631</v>
      </c>
      <c r="AB25" s="40" t="n">
        <f aca="false">SUM($C$2:C25)*D25/SUM($B$2:B25)-1</f>
        <v>0.0264501754629631</v>
      </c>
      <c r="AC25" s="40" t="n">
        <f aca="false">Z25-AB25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648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649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40" t="n">
        <v>0.0336451984234236</v>
      </c>
      <c r="AA26" s="40" t="n">
        <v>0.0336451984234236</v>
      </c>
      <c r="AB26" s="40" t="n">
        <f aca="false">SUM($C$2:C26)*D26/SUM($B$2:B26)-1</f>
        <v>0.0336451984234236</v>
      </c>
      <c r="AC26" s="40" t="n">
        <f aca="false">Z26-AB26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650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651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40" t="n">
        <v>0.0483179890350878</v>
      </c>
      <c r="AA27" s="40" t="n">
        <v>0.0483179890350878</v>
      </c>
      <c r="AB27" s="40" t="n">
        <f aca="false">SUM($C$2:C27)*D27/SUM($B$2:B27)-1</f>
        <v>0.0483179890350876</v>
      </c>
      <c r="AC27" s="40" t="n">
        <f aca="false">Z27-AB27</f>
        <v>2.0122792321331E-016</v>
      </c>
      <c r="AD27" s="92" t="s">
        <v>30</v>
      </c>
      <c r="AE27" s="92"/>
    </row>
    <row r="28" customFormat="false" ht="15" hidden="false" customHeight="false" outlineLevel="0" collapsed="false">
      <c r="A28" s="21" t="s">
        <v>652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653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40" t="n">
        <v>0.0513547444444444</v>
      </c>
      <c r="AA28" s="40" t="n">
        <v>0.0513547444444444</v>
      </c>
      <c r="AB28" s="40" t="n">
        <f aca="false">SUM($C$2:C28)*D28/SUM($B$2:B28)-1</f>
        <v>0.0513547444444444</v>
      </c>
      <c r="AC28" s="40" t="n">
        <f aca="false">Z28-AB28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654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655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40" t="n">
        <v>0.0435969687500002</v>
      </c>
      <c r="AA29" s="40" t="n">
        <v>0.0435969687500002</v>
      </c>
      <c r="AB29" s="40" t="n">
        <f aca="false">SUM($C$2:C29)*D29/SUM($B$2:B29)-1</f>
        <v>0.0435969687500002</v>
      </c>
      <c r="AC29" s="40" t="n">
        <f aca="false">Z29-AB29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656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657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40" t="n">
        <v>0.0764462178861789</v>
      </c>
      <c r="AA30" s="40" t="n">
        <v>0.0764462178861789</v>
      </c>
      <c r="AB30" s="40" t="n">
        <f aca="false">SUM($C$2:C30)*D30/SUM($B$2:B30)-1</f>
        <v>0.0764462178861789</v>
      </c>
      <c r="AC30" s="40" t="n">
        <f aca="false">Z30-AB30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658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659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40" t="n">
        <v>0.0758868298507465</v>
      </c>
      <c r="AA31" s="40" t="n">
        <v>0.0758868298507465</v>
      </c>
      <c r="AB31" s="40" t="n">
        <f aca="false">SUM($C$2:C31)*D31/SUM($B$2:B31)-1</f>
        <v>0.0758868298507462</v>
      </c>
      <c r="AC31" s="40" t="n">
        <f aca="false">Z31-AB31</f>
        <v>3.05311331771918E-016</v>
      </c>
      <c r="AD31" s="92" t="s">
        <v>30</v>
      </c>
      <c r="AE31" s="92"/>
    </row>
    <row r="32" customFormat="false" ht="15" hidden="false" customHeight="false" outlineLevel="0" collapsed="false">
      <c r="A32" s="21" t="s">
        <v>660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661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40" t="n">
        <v>0.0744630922027294</v>
      </c>
      <c r="AA32" s="40" t="n">
        <v>0.0744630922027294</v>
      </c>
      <c r="AB32" s="40" t="n">
        <f aca="false">SUM($C$2:C32)*D32/SUM($B$2:B32)-1</f>
        <v>0.0744630922027294</v>
      </c>
      <c r="AC32" s="40" t="n">
        <f aca="false">Z32-AB32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662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663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40" t="n">
        <v>0.0711575883476603</v>
      </c>
      <c r="AA33" s="40" t="n">
        <v>0.0711575883476603</v>
      </c>
      <c r="AB33" s="40" t="n">
        <f aca="false">SUM($C$2:C33)*D33/SUM($B$2:B33)-1</f>
        <v>0.0711575883476601</v>
      </c>
      <c r="AC33" s="40" t="n">
        <f aca="false">Z33-AB33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664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665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40" t="n">
        <v>0.0947079617977531</v>
      </c>
      <c r="AA34" s="40" t="n">
        <v>0.0947079617977531</v>
      </c>
      <c r="AB34" s="40" t="n">
        <f aca="false">SUM($C$2:C34)*D34/SUM($B$2:B34)-1</f>
        <v>0.0947079617977529</v>
      </c>
      <c r="AC34" s="40" t="n">
        <f aca="false">Z34-AB34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666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667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40" t="n">
        <v>0.112311345034247</v>
      </c>
      <c r="AA35" s="40" t="n">
        <v>0.12322660585793</v>
      </c>
      <c r="AB35" s="40" t="n">
        <f aca="false">SUM($C$2:C35)*D35/SUM($B$2:B35)-1</f>
        <v>0.109349092465753</v>
      </c>
      <c r="AC35" s="40" t="n">
        <f aca="false">Z35-AB35</f>
        <v>0.002962252568494</v>
      </c>
      <c r="AD35" s="92" t="s">
        <v>30</v>
      </c>
      <c r="AE35" s="92"/>
    </row>
    <row r="36" customFormat="false" ht="15" hidden="false" customHeight="false" outlineLevel="0" collapsed="false">
      <c r="A36" s="58" t="s">
        <v>668</v>
      </c>
      <c r="B36" s="59" t="n">
        <v>105</v>
      </c>
      <c r="C36" s="93" t="n">
        <v>108.14</v>
      </c>
      <c r="D36" s="94" t="n">
        <v>0.9705</v>
      </c>
      <c r="E36" s="25" t="n">
        <v>0.19996658</v>
      </c>
      <c r="F36" s="76" t="n">
        <v>0.201714285714286</v>
      </c>
      <c r="G36" s="64" t="n">
        <v>126.18</v>
      </c>
      <c r="H36" s="95" t="n">
        <v>21.18</v>
      </c>
      <c r="I36" s="59" t="s">
        <v>28</v>
      </c>
      <c r="J36" s="66" t="s">
        <v>669</v>
      </c>
      <c r="K36" s="96" t="n">
        <v>43521</v>
      </c>
      <c r="L36" s="97" t="n">
        <v>43886</v>
      </c>
      <c r="M36" s="98" t="n">
        <v>38430</v>
      </c>
      <c r="N36" s="69" t="n">
        <v>0.201163153786105</v>
      </c>
      <c r="O36" s="70" t="n">
        <v>104.94987</v>
      </c>
      <c r="P36" s="70" t="n">
        <v>-0.0501299999999958</v>
      </c>
      <c r="Q36" s="71" t="n">
        <v>0.6996658</v>
      </c>
      <c r="R36" s="72" t="n">
        <v>7137.65</v>
      </c>
      <c r="S36" s="73" t="n">
        <v>6927.089325</v>
      </c>
      <c r="T36" s="73"/>
      <c r="U36" s="99"/>
      <c r="V36" s="74" t="n">
        <v>517.3</v>
      </c>
      <c r="W36" s="74" t="n">
        <v>7444.389325</v>
      </c>
      <c r="X36" s="75" t="n">
        <v>5945</v>
      </c>
      <c r="Y36" s="72" t="n">
        <v>1499.389325</v>
      </c>
      <c r="Z36" s="76" t="n">
        <v>0.252210147182506</v>
      </c>
      <c r="AA36" s="76" t="n">
        <v>0.276247641726698</v>
      </c>
      <c r="AB36" s="76" t="n">
        <v>0.261166790580319</v>
      </c>
      <c r="AC36" s="76" t="n">
        <v>-0.00895664339781299</v>
      </c>
      <c r="AD36" s="77" t="s">
        <v>30</v>
      </c>
      <c r="AE36" s="57"/>
    </row>
    <row r="37" customFormat="false" ht="15" hidden="false" customHeight="false" outlineLevel="0" collapsed="false">
      <c r="A37" s="21" t="s">
        <v>670</v>
      </c>
      <c r="B37" s="22" t="n">
        <v>90</v>
      </c>
      <c r="C37" s="35" t="n">
        <v>92.8</v>
      </c>
      <c r="D37" s="86" t="n">
        <v>0.9693</v>
      </c>
      <c r="E37" s="25" t="n">
        <v>0.18996736</v>
      </c>
      <c r="F37" s="76" t="n">
        <v>0.197222222222222</v>
      </c>
      <c r="G37" s="27" t="n">
        <v>107.75</v>
      </c>
      <c r="H37" s="87" t="n">
        <v>17.75</v>
      </c>
      <c r="I37" s="22" t="s">
        <v>28</v>
      </c>
      <c r="J37" s="29" t="s">
        <v>671</v>
      </c>
      <c r="K37" s="88" t="n">
        <v>43522</v>
      </c>
      <c r="L37" s="89" t="n">
        <v>43885</v>
      </c>
      <c r="M37" s="90" t="n">
        <v>32760</v>
      </c>
      <c r="N37" s="32" t="n">
        <v>0.197764041514042</v>
      </c>
      <c r="O37" s="33" t="n">
        <v>89.95104</v>
      </c>
      <c r="P37" s="33" t="n">
        <v>-0.0489599999999939</v>
      </c>
      <c r="Q37" s="34" t="n">
        <v>0.5996736</v>
      </c>
      <c r="R37" s="38" t="n">
        <v>7230.45</v>
      </c>
      <c r="S37" s="36" t="n">
        <v>7008.475185</v>
      </c>
      <c r="T37" s="36"/>
      <c r="U37" s="91"/>
      <c r="V37" s="37" t="n">
        <v>517.3</v>
      </c>
      <c r="W37" s="37" t="n">
        <v>7525.775185</v>
      </c>
      <c r="X37" s="100" t="n">
        <v>6035</v>
      </c>
      <c r="Y37" s="38" t="n">
        <v>1490.775185</v>
      </c>
      <c r="Z37" s="40" t="n">
        <v>0.247021571665286</v>
      </c>
      <c r="AA37" s="40" t="n">
        <v>0.27018054352357</v>
      </c>
      <c r="AB37" s="39" t="n">
        <v>0.255727748467274</v>
      </c>
      <c r="AC37" s="39" t="n">
        <v>-0.00870617680198801</v>
      </c>
      <c r="AD37" s="101" t="s">
        <v>30</v>
      </c>
      <c r="AE37" s="57"/>
    </row>
    <row r="38" customFormat="false" ht="15" hidden="false" customHeight="false" outlineLevel="0" collapsed="false">
      <c r="A38" s="21" t="s">
        <v>672</v>
      </c>
      <c r="B38" s="22" t="n">
        <v>90</v>
      </c>
      <c r="C38" s="35" t="n">
        <v>93.17</v>
      </c>
      <c r="D38" s="86" t="n">
        <v>0.9655</v>
      </c>
      <c r="E38" s="25" t="n">
        <v>0.189970423333333</v>
      </c>
      <c r="F38" s="76" t="n">
        <v>0.202</v>
      </c>
      <c r="G38" s="27" t="n">
        <v>108.18</v>
      </c>
      <c r="H38" s="87" t="n">
        <v>18.18</v>
      </c>
      <c r="I38" s="22" t="s">
        <v>28</v>
      </c>
      <c r="J38" s="29" t="s">
        <v>673</v>
      </c>
      <c r="K38" s="88" t="n">
        <v>43523</v>
      </c>
      <c r="L38" s="89" t="n">
        <v>43885</v>
      </c>
      <c r="M38" s="90" t="n">
        <v>32670</v>
      </c>
      <c r="N38" s="32" t="n">
        <v>0.203112947658402</v>
      </c>
      <c r="O38" s="33" t="n">
        <v>89.955635</v>
      </c>
      <c r="P38" s="33" t="n">
        <v>-0.0443649999999991</v>
      </c>
      <c r="Q38" s="34" t="n">
        <v>0.599704233333333</v>
      </c>
      <c r="R38" s="38" t="n">
        <v>7323.62</v>
      </c>
      <c r="S38" s="36" t="n">
        <v>7070.95511</v>
      </c>
      <c r="T38" s="36"/>
      <c r="U38" s="91"/>
      <c r="V38" s="37" t="n">
        <v>517.3</v>
      </c>
      <c r="W38" s="37" t="n">
        <v>7588.25511</v>
      </c>
      <c r="X38" s="100" t="n">
        <v>6125</v>
      </c>
      <c r="Y38" s="38" t="n">
        <v>1463.25511</v>
      </c>
      <c r="Z38" s="40" t="n">
        <v>0.238898793469388</v>
      </c>
      <c r="AA38" s="40" t="n">
        <v>0.260936767302103</v>
      </c>
      <c r="AB38" s="39" t="n">
        <v>0.247112311020408</v>
      </c>
      <c r="AC38" s="39" t="n">
        <v>-0.00821351755101998</v>
      </c>
      <c r="AD38" s="101" t="s">
        <v>30</v>
      </c>
      <c r="AE38" s="57"/>
    </row>
    <row r="39" customFormat="false" ht="15" hidden="false" customHeight="false" outlineLevel="0" collapsed="false">
      <c r="A39" s="21" t="s">
        <v>674</v>
      </c>
      <c r="B39" s="22" t="n">
        <v>90</v>
      </c>
      <c r="C39" s="35" t="n">
        <v>93.05</v>
      </c>
      <c r="D39" s="86" t="n">
        <v>0.9667</v>
      </c>
      <c r="E39" s="25" t="n">
        <v>0.189967623333333</v>
      </c>
      <c r="F39" s="76" t="n">
        <v>0.200444444444445</v>
      </c>
      <c r="G39" s="27" t="n">
        <v>108.04</v>
      </c>
      <c r="H39" s="87" t="n">
        <v>18.04</v>
      </c>
      <c r="I39" s="22" t="s">
        <v>28</v>
      </c>
      <c r="J39" s="29" t="s">
        <v>675</v>
      </c>
      <c r="K39" s="88" t="n">
        <v>43524</v>
      </c>
      <c r="L39" s="89" t="n">
        <v>43885</v>
      </c>
      <c r="M39" s="90" t="n">
        <v>32580</v>
      </c>
      <c r="N39" s="32" t="n">
        <v>0.202105586249233</v>
      </c>
      <c r="O39" s="33" t="n">
        <v>89.951435</v>
      </c>
      <c r="P39" s="33" t="n">
        <v>-0.0485649999999964</v>
      </c>
      <c r="Q39" s="34" t="n">
        <v>0.599676233333333</v>
      </c>
      <c r="R39" s="38" t="n">
        <v>7416.67</v>
      </c>
      <c r="S39" s="36" t="n">
        <v>7169.694889</v>
      </c>
      <c r="T39" s="36"/>
      <c r="U39" s="91"/>
      <c r="V39" s="37" t="n">
        <v>517.3</v>
      </c>
      <c r="W39" s="37" t="n">
        <v>7686.994889</v>
      </c>
      <c r="X39" s="100" t="n">
        <v>6215</v>
      </c>
      <c r="Y39" s="38" t="n">
        <v>1471.994889</v>
      </c>
      <c r="Z39" s="40" t="n">
        <v>0.236845517135961</v>
      </c>
      <c r="AA39" s="40" t="n">
        <v>0.258348963441389</v>
      </c>
      <c r="AB39" s="39" t="n">
        <v>0.245053604505229</v>
      </c>
      <c r="AC39" s="39" t="n">
        <v>-0.00820808736926798</v>
      </c>
      <c r="AD39" s="101" t="s">
        <v>30</v>
      </c>
      <c r="AE39" s="57"/>
    </row>
    <row r="40" customFormat="false" ht="15" hidden="false" customHeight="false" outlineLevel="0" collapsed="false">
      <c r="A40" s="21" t="s">
        <v>676</v>
      </c>
      <c r="B40" s="22" t="n">
        <v>90</v>
      </c>
      <c r="C40" s="35" t="n">
        <v>92.33</v>
      </c>
      <c r="D40" s="86" t="n">
        <v>0.9743</v>
      </c>
      <c r="E40" s="25" t="n">
        <v>0.189971412666667</v>
      </c>
      <c r="F40" s="76" t="n">
        <v>0.191222222222222</v>
      </c>
      <c r="G40" s="27" t="n">
        <v>107.21</v>
      </c>
      <c r="H40" s="87" t="n">
        <v>17.21</v>
      </c>
      <c r="I40" s="22" t="s">
        <v>28</v>
      </c>
      <c r="J40" s="29" t="s">
        <v>677</v>
      </c>
      <c r="K40" s="88" t="n">
        <v>43525</v>
      </c>
      <c r="L40" s="89" t="n">
        <v>43885</v>
      </c>
      <c r="M40" s="90" t="n">
        <v>32490</v>
      </c>
      <c r="N40" s="32" t="n">
        <v>0.193341028008618</v>
      </c>
      <c r="O40" s="33" t="n">
        <v>89.957119</v>
      </c>
      <c r="P40" s="33" t="n">
        <v>-0.0428809999999942</v>
      </c>
      <c r="Q40" s="34" t="n">
        <v>0.599714126666667</v>
      </c>
      <c r="R40" s="38" t="n">
        <v>7509</v>
      </c>
      <c r="S40" s="36" t="n">
        <v>7316.0187</v>
      </c>
      <c r="T40" s="36"/>
      <c r="U40" s="91"/>
      <c r="V40" s="37" t="n">
        <v>517.3</v>
      </c>
      <c r="W40" s="37" t="n">
        <v>7833.3187</v>
      </c>
      <c r="X40" s="100" t="n">
        <v>6305</v>
      </c>
      <c r="Y40" s="38" t="n">
        <v>1528.3187</v>
      </c>
      <c r="Z40" s="40" t="n">
        <v>0.242397890563045</v>
      </c>
      <c r="AA40" s="40" t="n">
        <v>0.264063220277485</v>
      </c>
      <c r="AB40" s="39" t="n">
        <v>0.25119745075337</v>
      </c>
      <c r="AC40" s="39" t="n">
        <v>-0.00879956019032499</v>
      </c>
      <c r="AD40" s="101" t="s">
        <v>30</v>
      </c>
      <c r="AE40" s="57"/>
    </row>
    <row r="41" customFormat="false" ht="15" hidden="false" customHeight="false" outlineLevel="0" collapsed="false">
      <c r="A41" s="46" t="s">
        <v>678</v>
      </c>
      <c r="B41" s="2" t="n">
        <v>135</v>
      </c>
      <c r="C41" s="102" t="n">
        <v>136.19</v>
      </c>
      <c r="D41" s="103" t="n">
        <v>0.9908</v>
      </c>
      <c r="E41" s="49" t="n">
        <f aca="false">10%*Q41+13%</f>
        <v>0.219958034666667</v>
      </c>
      <c r="F41" s="39" t="n">
        <f aca="false">IF(G41="",($F$1*C41-B41)/B41,H41/B41)</f>
        <v>0.123315296296296</v>
      </c>
      <c r="G41" s="4"/>
      <c r="H41" s="104" t="n">
        <f aca="false">IF(G41="",$F$1*C41-B41,G41-B41)</f>
        <v>16.647565</v>
      </c>
      <c r="I41" s="2" t="s">
        <v>96</v>
      </c>
      <c r="J41" s="50" t="s">
        <v>107</v>
      </c>
      <c r="K41" s="105" t="n">
        <f aca="false">DATE(MID(J41,1,4),MID(J41,5,2),MID(J41,7,2))</f>
        <v>43528</v>
      </c>
      <c r="L41" s="106" t="str">
        <f aca="true">IF(LEN(J41) &gt; 15,DATE(MID(J41,12,4),MID(J41,16,2),MID(J41,18,2)),TEXT(TODAY(),"yyyy/m/d"))</f>
        <v>2020/3/9</v>
      </c>
      <c r="M41" s="79" t="n">
        <f aca="false">(L41-K41+1)*B41</f>
        <v>50220</v>
      </c>
      <c r="N41" s="107" t="n">
        <f aca="false">H41/M41*365</f>
        <v>0.120994847172441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108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Z41-AB41</f>
        <v>-0.0101213372670805</v>
      </c>
      <c r="AD41" s="57" t="n">
        <f aca="false">IF(E41-F41&lt;0,"达成",E41-F41)</f>
        <v>0.0966427383703708</v>
      </c>
      <c r="AE41" s="57"/>
    </row>
    <row r="42" customFormat="false" ht="15" hidden="false" customHeight="false" outlineLevel="0" collapsed="false">
      <c r="A42" s="46" t="s">
        <v>679</v>
      </c>
      <c r="B42" s="2" t="n">
        <v>135</v>
      </c>
      <c r="C42" s="102" t="n">
        <v>132.86</v>
      </c>
      <c r="D42" s="103" t="n">
        <v>1.0156</v>
      </c>
      <c r="E42" s="49" t="n">
        <f aca="false">10%*Q42+13%</f>
        <v>0.219955077333333</v>
      </c>
      <c r="F42" s="39" t="n">
        <f aca="false">IF(G42="",($F$1*C42-B42)/B42,H42/B42)</f>
        <v>0.0958489629629631</v>
      </c>
      <c r="G42" s="4"/>
      <c r="H42" s="104" t="n">
        <f aca="false">IF(G42="",$F$1*C42-B42,G42-B42)</f>
        <v>12.93961</v>
      </c>
      <c r="I42" s="2" t="s">
        <v>96</v>
      </c>
      <c r="J42" s="50" t="s">
        <v>109</v>
      </c>
      <c r="K42" s="105" t="n">
        <f aca="false">DATE(MID(J42,1,4),MID(J42,5,2),MID(J42,7,2))</f>
        <v>43529</v>
      </c>
      <c r="L42" s="106" t="str">
        <f aca="true">IF(LEN(J42) &gt; 15,DATE(MID(J42,12,4),MID(J42,16,2),MID(J42,18,2)),TEXT(TODAY(),"yyyy/m/d"))</f>
        <v>2020/3/9</v>
      </c>
      <c r="M42" s="79" t="n">
        <f aca="false">(L42-K42+1)*B42</f>
        <v>50085</v>
      </c>
      <c r="N42" s="107" t="n">
        <f aca="false">H42/M42*365</f>
        <v>0.094298844963562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108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Z42-AB42</f>
        <v>-0.0214650938403045</v>
      </c>
      <c r="AD42" s="57" t="n">
        <f aca="false">IF(E42-F42&lt;0,"达成",E42-F42)</f>
        <v>0.12410611437037</v>
      </c>
      <c r="AE42" s="57"/>
    </row>
    <row r="43" customFormat="false" ht="15" hidden="false" customHeight="false" outlineLevel="0" collapsed="false">
      <c r="A43" s="109" t="s">
        <v>680</v>
      </c>
      <c r="B43" s="2" t="n">
        <v>135</v>
      </c>
      <c r="C43" s="102" t="n">
        <v>130.72</v>
      </c>
      <c r="D43" s="103" t="n">
        <v>1.0323</v>
      </c>
      <c r="E43" s="49" t="n">
        <f aca="false">10%*Q43+13%</f>
        <v>0.219961504</v>
      </c>
      <c r="F43" s="39" t="n">
        <f aca="false">IF(G43="",($F$1*C43-B43)/B43,H43/B43)</f>
        <v>0.0781979259259258</v>
      </c>
      <c r="G43" s="4"/>
      <c r="H43" s="104" t="n">
        <f aca="false">IF(G43="",$F$1*C43-B43,G43-B43)</f>
        <v>10.55672</v>
      </c>
      <c r="I43" s="2" t="s">
        <v>96</v>
      </c>
      <c r="J43" s="50" t="s">
        <v>111</v>
      </c>
      <c r="K43" s="105" t="n">
        <f aca="false">DATE(MID(J43,1,4),MID(J43,5,2),MID(J43,7,2))</f>
        <v>43530</v>
      </c>
      <c r="L43" s="106" t="str">
        <f aca="true">IF(LEN(J43) &gt; 15,DATE(MID(J43,12,4),MID(J43,16,2),MID(J43,18,2)),TEXT(TODAY(),"yyyy/m/d"))</f>
        <v>2020/3/9</v>
      </c>
      <c r="M43" s="79" t="n">
        <f aca="false">(L43-K43+1)*B43</f>
        <v>49950</v>
      </c>
      <c r="N43" s="107" t="n">
        <f aca="false">H43/M43*365</f>
        <v>0.0771411971971972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108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0.253119845007451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Z43-AB43</f>
        <v>-0.0540488760059619</v>
      </c>
      <c r="AD43" s="57" t="n">
        <f aca="false">IF(E43-F43&lt;0,"达成",E43-F43)</f>
        <v>0.141763578074074</v>
      </c>
      <c r="AE43" s="57"/>
    </row>
    <row r="44" customFormat="false" ht="15" hidden="false" customHeight="false" outlineLevel="0" collapsed="false">
      <c r="A44" s="109" t="s">
        <v>681</v>
      </c>
      <c r="B44" s="2" t="n">
        <v>135</v>
      </c>
      <c r="C44" s="102" t="n">
        <v>129.13</v>
      </c>
      <c r="D44" s="103" t="n">
        <v>1.045</v>
      </c>
      <c r="E44" s="49" t="n">
        <f aca="false">10%*Q44+13%</f>
        <v>0.219960566666667</v>
      </c>
      <c r="F44" s="39" t="n">
        <f aca="false">IF(G44="",($F$1*C44-B44)/B44,H44/B44)</f>
        <v>0.0650833703703703</v>
      </c>
      <c r="G44" s="4"/>
      <c r="H44" s="104" t="n">
        <f aca="false">IF(G44="",$F$1*C44-B44,G44-B44)</f>
        <v>8.78625499999998</v>
      </c>
      <c r="I44" s="2" t="s">
        <v>96</v>
      </c>
      <c r="J44" s="50" t="s">
        <v>113</v>
      </c>
      <c r="K44" s="105" t="n">
        <f aca="false">DATE(MID(J44,1,4),MID(J44,5,2),MID(J44,7,2))</f>
        <v>43531</v>
      </c>
      <c r="L44" s="106" t="str">
        <f aca="true">IF(LEN(J44) &gt; 15,DATE(MID(J44,12,4),MID(J44,16,2),MID(J44,18,2)),TEXT(TODAY(),"yyyy/m/d"))</f>
        <v>2020/3/9</v>
      </c>
      <c r="M44" s="79" t="n">
        <f aca="false">(L44-K44+1)*B44</f>
        <v>49815</v>
      </c>
      <c r="N44" s="107" t="n">
        <f aca="false">H44/M44*365</f>
        <v>0.0643778595804475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108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Z44-AB44</f>
        <v>-0.0759497151205253</v>
      </c>
      <c r="AD44" s="57" t="n">
        <f aca="false">IF(E44-F44&lt;0,"达成",E44-F44)</f>
        <v>0.154877196296297</v>
      </c>
      <c r="AE44" s="57"/>
    </row>
    <row r="45" customFormat="false" ht="15" hidden="false" customHeight="false" outlineLevel="0" collapsed="false">
      <c r="A45" s="109" t="s">
        <v>682</v>
      </c>
      <c r="B45" s="2" t="n">
        <v>135</v>
      </c>
      <c r="C45" s="102" t="n">
        <v>133.72</v>
      </c>
      <c r="D45" s="103" t="n">
        <v>1.0091</v>
      </c>
      <c r="E45" s="49" t="n">
        <f aca="false">10%*Q45+13%</f>
        <v>0.219957901333333</v>
      </c>
      <c r="F45" s="39" t="n">
        <f aca="false">IF(G45="",($F$1*C45-B45)/B45,H45/B45)</f>
        <v>0.10294237037037</v>
      </c>
      <c r="G45" s="4"/>
      <c r="H45" s="104" t="n">
        <f aca="false">IF(G45="",$F$1*C45-B45,G45-B45)</f>
        <v>13.89722</v>
      </c>
      <c r="I45" s="2" t="s">
        <v>96</v>
      </c>
      <c r="J45" s="50" t="s">
        <v>115</v>
      </c>
      <c r="K45" s="105" t="n">
        <f aca="false">DATE(MID(J45,1,4),MID(J45,5,2),MID(J45,7,2))</f>
        <v>43532</v>
      </c>
      <c r="L45" s="106" t="str">
        <f aca="true">IF(LEN(J45) &gt; 15,DATE(MID(J45,12,4),MID(J45,16,2),MID(J45,18,2)),TEXT(TODAY(),"yyyy/m/d"))</f>
        <v>2020/3/9</v>
      </c>
      <c r="M45" s="79" t="n">
        <f aca="false">(L45-K45+1)*B45</f>
        <v>49680</v>
      </c>
      <c r="N45" s="107" t="n">
        <f aca="false">H45/M45*365</f>
        <v>0.10210316626409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108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0.503815605602097</v>
      </c>
      <c r="AB45" s="40" t="n">
        <f aca="false">SUM($C$2:C45)*D45/SUM($B$2:B45)-1</f>
        <v>0.266364117621776</v>
      </c>
      <c r="AC45" s="40" t="n">
        <f aca="false">Z45-AB45</f>
        <v>-0.0521731925501434</v>
      </c>
      <c r="AD45" s="57" t="n">
        <f aca="false">IF(E45-F45&lt;0,"达成",E45-F45)</f>
        <v>0.117015530962963</v>
      </c>
      <c r="AE45" s="57"/>
    </row>
    <row r="46" customFormat="false" ht="15" hidden="false" customHeight="false" outlineLevel="0" collapsed="false">
      <c r="A46" s="109" t="s">
        <v>683</v>
      </c>
      <c r="B46" s="2" t="n">
        <v>135</v>
      </c>
      <c r="C46" s="102" t="n">
        <v>128.99</v>
      </c>
      <c r="D46" s="103" t="n">
        <v>1.0462</v>
      </c>
      <c r="E46" s="49" t="n">
        <f aca="false">10%*Q46+13%</f>
        <v>0.219966225333333</v>
      </c>
      <c r="F46" s="39" t="n">
        <f aca="false">IF(G46="",($F$1*C46-B46)/B46,H46/B46)</f>
        <v>0.0639286296296297</v>
      </c>
      <c r="G46" s="4"/>
      <c r="H46" s="104" t="n">
        <f aca="false">IF(G46="",$F$1*C46-B46,G46-B46)</f>
        <v>8.63036500000001</v>
      </c>
      <c r="I46" s="2" t="s">
        <v>96</v>
      </c>
      <c r="J46" s="50" t="s">
        <v>117</v>
      </c>
      <c r="K46" s="105" t="n">
        <f aca="false">DATE(MID(J46,1,4),MID(J46,5,2),MID(J46,7,2))</f>
        <v>43535</v>
      </c>
      <c r="L46" s="106" t="str">
        <f aca="true">IF(LEN(J46) &gt; 15,DATE(MID(J46,12,4),MID(J46,16,2),MID(J46,18,2)),TEXT(TODAY(),"yyyy/m/d"))</f>
        <v>2020/3/9</v>
      </c>
      <c r="M46" s="79" t="n">
        <f aca="false">(L46-K46+1)*B46</f>
        <v>49275</v>
      </c>
      <c r="N46" s="107" t="n">
        <f aca="false">H46/M46*365</f>
        <v>0.0639286296296297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108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0.233178947575544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Z46-AB46</f>
        <v>-0.0737990847505273</v>
      </c>
      <c r="AD46" s="57" t="n">
        <f aca="false">IF(E46-F46&lt;0,"达成",E46-F46)</f>
        <v>0.156037595703703</v>
      </c>
      <c r="AE46" s="57"/>
    </row>
    <row r="47" customFormat="false" ht="15" hidden="false" customHeight="false" outlineLevel="0" collapsed="false">
      <c r="A47" s="109" t="s">
        <v>684</v>
      </c>
      <c r="B47" s="2" t="n">
        <v>135</v>
      </c>
      <c r="C47" s="102" t="n">
        <v>126.93</v>
      </c>
      <c r="D47" s="103" t="n">
        <v>1.0631</v>
      </c>
      <c r="E47" s="49" t="n">
        <f aca="false">10%*Q47+13%</f>
        <v>0.219959522</v>
      </c>
      <c r="F47" s="39" t="n">
        <f aca="false">IF(G47="",($F$1*C47-B47)/B47,H47/B47)</f>
        <v>0.0469374444444445</v>
      </c>
      <c r="G47" s="4"/>
      <c r="H47" s="104" t="n">
        <f aca="false">IF(G47="",$F$1*C47-B47,G47-B47)</f>
        <v>6.336555</v>
      </c>
      <c r="I47" s="2" t="s">
        <v>96</v>
      </c>
      <c r="J47" s="50" t="s">
        <v>119</v>
      </c>
      <c r="K47" s="105" t="n">
        <f aca="false">DATE(MID(J47,1,4),MID(J47,5,2),MID(J47,7,2))</f>
        <v>43536</v>
      </c>
      <c r="L47" s="106" t="str">
        <f aca="true">IF(LEN(J47) &gt; 15,DATE(MID(J47,12,4),MID(J47,16,2),MID(J47,18,2)),TEXT(TODAY(),"yyyy/m/d"))</f>
        <v>2020/3/9</v>
      </c>
      <c r="M47" s="79" t="n">
        <f aca="false">(L47-K47+1)*B47</f>
        <v>49140</v>
      </c>
      <c r="N47" s="107" t="n">
        <f aca="false">H47/M47*365</f>
        <v>0.0470663934676435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108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Z47-AB47</f>
        <v>-0.0825351508965513</v>
      </c>
      <c r="AD47" s="57" t="n">
        <f aca="false">IF(E47-F47&lt;0,"达成",E47-F47)</f>
        <v>0.173022077555556</v>
      </c>
      <c r="AE47" s="57"/>
    </row>
    <row r="48" customFormat="false" ht="15" hidden="false" customHeight="false" outlineLevel="0" collapsed="false">
      <c r="A48" s="109" t="s">
        <v>685</v>
      </c>
      <c r="B48" s="2" t="n">
        <v>135</v>
      </c>
      <c r="C48" s="102" t="n">
        <v>129.74</v>
      </c>
      <c r="D48" s="103" t="n">
        <v>1.04</v>
      </c>
      <c r="E48" s="49" t="n">
        <f aca="false">10%*Q48+13%</f>
        <v>0.219953066666667</v>
      </c>
      <c r="F48" s="39" t="n">
        <f aca="false">IF(G48="",($F$1*C48-B48)/B48,H48/B48)</f>
        <v>0.0701147407407407</v>
      </c>
      <c r="G48" s="4"/>
      <c r="H48" s="104" t="n">
        <f aca="false">IF(G48="",$F$1*C48-B48,G48-B48)</f>
        <v>9.46548999999999</v>
      </c>
      <c r="I48" s="2" t="s">
        <v>96</v>
      </c>
      <c r="J48" s="50" t="s">
        <v>121</v>
      </c>
      <c r="K48" s="105" t="n">
        <f aca="false">DATE(MID(J48,1,4),MID(J48,5,2),MID(J48,7,2))</f>
        <v>43537</v>
      </c>
      <c r="L48" s="106" t="str">
        <f aca="true">IF(LEN(J48) &gt; 15,DATE(MID(J48,12,4),MID(J48,16,2),MID(J48,18,2)),TEXT(TODAY(),"yyyy/m/d"))</f>
        <v>2020/3/9</v>
      </c>
      <c r="M48" s="79" t="n">
        <f aca="false">(L48-K48+1)*B48</f>
        <v>49005</v>
      </c>
      <c r="N48" s="107" t="n">
        <f aca="false">H48/M48*365</f>
        <v>0.0705010478522599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108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0.482670572816282</v>
      </c>
      <c r="AB48" s="40" t="n">
        <f aca="false">SUM($C$2:C48)*D48/SUM($B$2:B48)-1</f>
        <v>0.28787769803656</v>
      </c>
      <c r="AC48" s="40" t="n">
        <f aca="false">Z48-AB48</f>
        <v>-0.0674596614759645</v>
      </c>
      <c r="AD48" s="57" t="n">
        <f aca="false">IF(E48-F48&lt;0,"达成",E48-F48)</f>
        <v>0.149838325925926</v>
      </c>
      <c r="AE48" s="57"/>
    </row>
    <row r="49" customFormat="false" ht="15" hidden="false" customHeight="false" outlineLevel="0" collapsed="false">
      <c r="A49" s="109" t="s">
        <v>686</v>
      </c>
      <c r="B49" s="2" t="n">
        <v>135</v>
      </c>
      <c r="C49" s="102" t="n">
        <v>132.66</v>
      </c>
      <c r="D49" s="103" t="n">
        <v>1.0172</v>
      </c>
      <c r="E49" s="49" t="n">
        <f aca="false">10%*Q49+13%</f>
        <v>0.219961168</v>
      </c>
      <c r="F49" s="39" t="n">
        <f aca="false">IF(G49="",($F$1*C49-B49)/B49,H49/B49)</f>
        <v>0.0941993333333332</v>
      </c>
      <c r="G49" s="4"/>
      <c r="H49" s="104" t="n">
        <f aca="false">IF(G49="",$F$1*C49-B49,G49-B49)</f>
        <v>12.71691</v>
      </c>
      <c r="I49" s="2" t="s">
        <v>96</v>
      </c>
      <c r="J49" s="50" t="s">
        <v>123</v>
      </c>
      <c r="K49" s="105" t="n">
        <f aca="false">DATE(MID(J49,1,4),MID(J49,5,2),MID(J49,7,2))</f>
        <v>43538</v>
      </c>
      <c r="L49" s="106" t="str">
        <f aca="true">IF(LEN(J49) &gt; 15,DATE(MID(J49,12,4),MID(J49,16,2),MID(J49,18,2)),TEXT(TODAY(),"yyyy/m/d"))</f>
        <v>2020/3/9</v>
      </c>
      <c r="M49" s="79" t="n">
        <f aca="false">(L49-K49+1)*B49</f>
        <v>48870</v>
      </c>
      <c r="N49" s="107" t="n">
        <f aca="false">H49/M49*365</f>
        <v>0.0949799907918969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108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Z49-AB49</f>
        <v>-0.0530984744680852</v>
      </c>
      <c r="AD49" s="57" t="n">
        <f aca="false">IF(E49-F49&lt;0,"达成",E49-F49)</f>
        <v>0.125761834666667</v>
      </c>
      <c r="AE49" s="57"/>
    </row>
    <row r="50" customFormat="false" ht="15" hidden="false" customHeight="false" outlineLevel="0" collapsed="false">
      <c r="A50" s="109" t="s">
        <v>687</v>
      </c>
      <c r="B50" s="2" t="n">
        <v>135</v>
      </c>
      <c r="C50" s="102" t="n">
        <v>131.27</v>
      </c>
      <c r="D50" s="103" t="n">
        <v>1.028</v>
      </c>
      <c r="E50" s="49" t="n">
        <f aca="false">10%*Q50+13%</f>
        <v>0.219963706666667</v>
      </c>
      <c r="F50" s="39" t="n">
        <f aca="false">IF(G50="",($F$1*C50-B50)/B50,H50/B50)</f>
        <v>0.0827344074074075</v>
      </c>
      <c r="G50" s="4"/>
      <c r="H50" s="104" t="n">
        <f aca="false">IF(G50="",$F$1*C50-B50,G50-B50)</f>
        <v>11.169145</v>
      </c>
      <c r="I50" s="2" t="s">
        <v>96</v>
      </c>
      <c r="J50" s="50" t="s">
        <v>125</v>
      </c>
      <c r="K50" s="105" t="n">
        <f aca="false">DATE(MID(J50,1,4),MID(J50,5,2),MID(J50,7,2))</f>
        <v>43539</v>
      </c>
      <c r="L50" s="106" t="str">
        <f aca="true">IF(LEN(J50) &gt; 15,DATE(MID(J50,12,4),MID(J50,16,2),MID(J50,18,2)),TEXT(TODAY(),"yyyy/m/d"))</f>
        <v>2020/3/9</v>
      </c>
      <c r="M50" s="79" t="n">
        <f aca="false">(L50-K50+1)*B50</f>
        <v>48735</v>
      </c>
      <c r="N50" s="107" t="n">
        <f aca="false">H50/M50*365</f>
        <v>0.0836511321432236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108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Z50-AB50</f>
        <v>-0.0582812175048983</v>
      </c>
      <c r="AD50" s="57" t="n">
        <f aca="false">IF(E50-F50&lt;0,"达成",E50-F50)</f>
        <v>0.137229299259259</v>
      </c>
      <c r="AE50" s="57"/>
    </row>
    <row r="51" customFormat="false" ht="15" hidden="false" customHeight="false" outlineLevel="0" collapsed="false">
      <c r="A51" s="109" t="s">
        <v>688</v>
      </c>
      <c r="B51" s="2" t="n">
        <v>135</v>
      </c>
      <c r="C51" s="102" t="n">
        <v>128.06</v>
      </c>
      <c r="D51" s="103" t="n">
        <v>1.0537</v>
      </c>
      <c r="E51" s="49" t="n">
        <f aca="false">10%*Q51+13%</f>
        <v>0.219957881333333</v>
      </c>
      <c r="F51" s="39" t="n">
        <f aca="false">IF(G51="",($F$1*C51-B51)/B51,H51/B51)</f>
        <v>0.0562578518518518</v>
      </c>
      <c r="G51" s="4"/>
      <c r="H51" s="104" t="n">
        <f aca="false">IF(G51="",$F$1*C51-B51,G51-B51)</f>
        <v>7.59481</v>
      </c>
      <c r="I51" s="2" t="s">
        <v>96</v>
      </c>
      <c r="J51" s="50" t="s">
        <v>127</v>
      </c>
      <c r="K51" s="105" t="n">
        <f aca="false">DATE(MID(J51,1,4),MID(J51,5,2),MID(J51,7,2))</f>
        <v>43542</v>
      </c>
      <c r="L51" s="106" t="str">
        <f aca="true">IF(LEN(J51) &gt; 15,DATE(MID(J51,12,4),MID(J51,16,2),MID(J51,18,2)),TEXT(TODAY(),"yyyy/m/d"))</f>
        <v>2020/3/9</v>
      </c>
      <c r="M51" s="79" t="n">
        <f aca="false">(L51-K51+1)*B51</f>
        <v>48330</v>
      </c>
      <c r="N51" s="107" t="n">
        <f aca="false">H51/M51*365</f>
        <v>0.0573578657148769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108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Z51-AB51</f>
        <v>-0.0715802038510915</v>
      </c>
      <c r="AD51" s="57" t="n">
        <f aca="false">IF(E51-F51&lt;0,"达成",E51-F51)</f>
        <v>0.163700029481481</v>
      </c>
      <c r="AE51" s="57"/>
    </row>
    <row r="52" customFormat="false" ht="15" hidden="false" customHeight="false" outlineLevel="0" collapsed="false">
      <c r="A52" s="109" t="s">
        <v>689</v>
      </c>
      <c r="B52" s="2" t="n">
        <v>135</v>
      </c>
      <c r="C52" s="102" t="n">
        <v>127.6</v>
      </c>
      <c r="D52" s="103" t="n">
        <v>1.0575</v>
      </c>
      <c r="E52" s="49" t="n">
        <f aca="false">10%*Q52+13%</f>
        <v>0.219958</v>
      </c>
      <c r="F52" s="39" t="n">
        <f aca="false">IF(G52="",($F$1*C52-B52)/B52,H52/B52)</f>
        <v>0.0524637037037036</v>
      </c>
      <c r="G52" s="4"/>
      <c r="H52" s="104" t="n">
        <f aca="false">IF(G52="",$F$1*C52-B52,G52-B52)</f>
        <v>7.08259999999999</v>
      </c>
      <c r="I52" s="2" t="s">
        <v>96</v>
      </c>
      <c r="J52" s="50" t="s">
        <v>129</v>
      </c>
      <c r="K52" s="105" t="n">
        <f aca="false">DATE(MID(J52,1,4),MID(J52,5,2),MID(J52,7,2))</f>
        <v>43543</v>
      </c>
      <c r="L52" s="106" t="str">
        <f aca="true">IF(LEN(J52) &gt; 15,DATE(MID(J52,12,4),MID(J52,16,2),MID(J52,18,2)),TEXT(TODAY(),"yyyy/m/d"))</f>
        <v>2020/3/9</v>
      </c>
      <c r="M52" s="79" t="n">
        <f aca="false">(L52-K52+1)*B52</f>
        <v>48195</v>
      </c>
      <c r="N52" s="107" t="n">
        <f aca="false">H52/M52*365</f>
        <v>0.0536393609295569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108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Z52-AB52</f>
        <v>-0.0764210378548895</v>
      </c>
      <c r="AD52" s="57" t="n">
        <f aca="false">IF(E52-F52&lt;0,"达成",E52-F52)</f>
        <v>0.167494296296296</v>
      </c>
      <c r="AE52" s="57"/>
    </row>
    <row r="53" customFormat="false" ht="15" hidden="false" customHeight="false" outlineLevel="0" collapsed="false">
      <c r="A53" s="109" t="s">
        <v>690</v>
      </c>
      <c r="B53" s="2" t="n">
        <v>135</v>
      </c>
      <c r="C53" s="102" t="n">
        <v>127.77</v>
      </c>
      <c r="D53" s="103" t="n">
        <v>1.0561</v>
      </c>
      <c r="E53" s="49" t="n">
        <f aca="false">10%*Q53+13%</f>
        <v>0.219958598</v>
      </c>
      <c r="F53" s="39" t="n">
        <f aca="false">IF(G53="",($F$1*C53-B53)/B53,H53/B53)</f>
        <v>0.0538658888888889</v>
      </c>
      <c r="G53" s="4"/>
      <c r="H53" s="104" t="n">
        <f aca="false">IF(G53="",$F$1*C53-B53,G53-B53)</f>
        <v>7.271895</v>
      </c>
      <c r="I53" s="2" t="s">
        <v>96</v>
      </c>
      <c r="J53" s="50" t="s">
        <v>131</v>
      </c>
      <c r="K53" s="105" t="n">
        <f aca="false">DATE(MID(J53,1,4),MID(J53,5,2),MID(J53,7,2))</f>
        <v>43544</v>
      </c>
      <c r="L53" s="106" t="str">
        <f aca="true">IF(LEN(J53) &gt; 15,DATE(MID(J53,12,4),MID(J53,16,2),MID(J53,18,2)),TEXT(TODAY(),"yyyy/m/d"))</f>
        <v>2020/3/9</v>
      </c>
      <c r="M53" s="79" t="n">
        <f aca="false">(L53-K53+1)*B53</f>
        <v>48060</v>
      </c>
      <c r="N53" s="107" t="n">
        <f aca="false">H53/M53*365</f>
        <v>0.0552276669787765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108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Z53-AB53</f>
        <v>-0.0743347249379653</v>
      </c>
      <c r="AD53" s="57" t="n">
        <f aca="false">IF(E53-F53&lt;0,"达成",E53-F53)</f>
        <v>0.166092709111111</v>
      </c>
      <c r="AE53" s="57"/>
    </row>
    <row r="54" customFormat="false" ht="15" hidden="false" customHeight="false" outlineLevel="0" collapsed="false">
      <c r="A54" s="109" t="s">
        <v>691</v>
      </c>
      <c r="B54" s="2" t="n">
        <v>135</v>
      </c>
      <c r="C54" s="102" t="n">
        <v>126.13</v>
      </c>
      <c r="D54" s="103" t="n">
        <v>1.0699</v>
      </c>
      <c r="E54" s="49" t="n">
        <f aca="false">10%*Q54+13%</f>
        <v>0.219964324666667</v>
      </c>
      <c r="F54" s="39" t="n">
        <f aca="false">IF(G54="",($F$1*C54-B54)/B54,H54/B54)</f>
        <v>0.0403389259259259</v>
      </c>
      <c r="G54" s="4"/>
      <c r="H54" s="104" t="n">
        <f aca="false">IF(G54="",$F$1*C54-B54,G54-B54)</f>
        <v>5.44575499999999</v>
      </c>
      <c r="I54" s="2" t="s">
        <v>96</v>
      </c>
      <c r="J54" s="50" t="s">
        <v>133</v>
      </c>
      <c r="K54" s="105" t="n">
        <f aca="false">DATE(MID(J54,1,4),MID(J54,5,2),MID(J54,7,2))</f>
        <v>43545</v>
      </c>
      <c r="L54" s="106" t="str">
        <f aca="true">IF(LEN(J54) &gt; 15,DATE(MID(J54,12,4),MID(J54,16,2),MID(J54,18,2)),TEXT(TODAY(),"yyyy/m/d"))</f>
        <v>2020/3/9</v>
      </c>
      <c r="M54" s="79" t="n">
        <f aca="false">(L54-K54+1)*B54</f>
        <v>47925</v>
      </c>
      <c r="N54" s="107" t="n">
        <f aca="false">H54/M54*365</f>
        <v>0.0414752336984871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108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Z54-AB54</f>
        <v>-0.0875754994508849</v>
      </c>
      <c r="AD54" s="57" t="n">
        <f aca="false">IF(E54-F54&lt;0,"达成",E54-F54)</f>
        <v>0.179625398740741</v>
      </c>
      <c r="AE54" s="57"/>
    </row>
    <row r="55" customFormat="false" ht="15" hidden="false" customHeight="false" outlineLevel="0" collapsed="false">
      <c r="A55" s="109" t="s">
        <v>692</v>
      </c>
      <c r="B55" s="2" t="n">
        <v>135</v>
      </c>
      <c r="C55" s="102" t="n">
        <v>125.44</v>
      </c>
      <c r="D55" s="103" t="n">
        <v>1.0757</v>
      </c>
      <c r="E55" s="49" t="n">
        <f aca="false">10%*Q55+13%</f>
        <v>0.219957205333333</v>
      </c>
      <c r="F55" s="39" t="n">
        <f aca="false">IF(G55="",($F$1*C55-B55)/B55,H55/B55)</f>
        <v>0.0346477037037036</v>
      </c>
      <c r="G55" s="4"/>
      <c r="H55" s="104" t="n">
        <f aca="false">IF(G55="",$F$1*C55-B55,G55-B55)</f>
        <v>4.67743999999999</v>
      </c>
      <c r="I55" s="2" t="s">
        <v>96</v>
      </c>
      <c r="J55" s="50" t="s">
        <v>135</v>
      </c>
      <c r="K55" s="105" t="n">
        <f aca="false">DATE(MID(J55,1,4),MID(J55,5,2),MID(J55,7,2))</f>
        <v>43546</v>
      </c>
      <c r="L55" s="106" t="str">
        <f aca="true">IF(LEN(J55) &gt; 15,DATE(MID(J55,12,4),MID(J55,16,2),MID(J55,18,2)),TEXT(TODAY(),"yyyy/m/d"))</f>
        <v>2020/3/9</v>
      </c>
      <c r="M55" s="79" t="n">
        <f aca="false">(L55-K55+1)*B55</f>
        <v>47790</v>
      </c>
      <c r="N55" s="107" t="n">
        <f aca="false">H55/M55*365</f>
        <v>0.0357243272651181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108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0.489870667366421</v>
      </c>
      <c r="AB55" s="40" t="n">
        <f aca="false">SUM($C$2:C55)*D55/SUM($B$2:B55)-1</f>
        <v>0.297051424969988</v>
      </c>
      <c r="AC55" s="40" t="n">
        <f aca="false">Z55-AB55</f>
        <v>-0.0897502729891962</v>
      </c>
      <c r="AD55" s="57" t="n">
        <f aca="false">IF(E55-F55&lt;0,"达成",E55-F55)</f>
        <v>0.185309501629629</v>
      </c>
      <c r="AE55" s="57"/>
      <c r="AF55" s="54"/>
    </row>
    <row r="56" customFormat="false" ht="15" hidden="false" customHeight="false" outlineLevel="0" collapsed="false">
      <c r="A56" s="109" t="s">
        <v>693</v>
      </c>
      <c r="B56" s="2" t="n">
        <v>135</v>
      </c>
      <c r="C56" s="102" t="n">
        <v>126.97</v>
      </c>
      <c r="D56" s="103" t="n">
        <v>1.0627</v>
      </c>
      <c r="E56" s="49" t="n">
        <f aca="false">10%*Q56+13%</f>
        <v>0.219954012666667</v>
      </c>
      <c r="F56" s="39" t="n">
        <f aca="false">IF(G56="",($F$1*C56-B56)/B56,H56/B56)</f>
        <v>0.0472673703703703</v>
      </c>
      <c r="G56" s="4"/>
      <c r="H56" s="104" t="n">
        <f aca="false">IF(G56="",$F$1*C56-B56,G56-B56)</f>
        <v>6.38109499999999</v>
      </c>
      <c r="I56" s="2" t="s">
        <v>96</v>
      </c>
      <c r="J56" s="50" t="s">
        <v>137</v>
      </c>
      <c r="K56" s="105" t="n">
        <f aca="false">DATE(MID(J56,1,4),MID(J56,5,2),MID(J56,7,2))</f>
        <v>43549</v>
      </c>
      <c r="L56" s="106" t="str">
        <f aca="true">IF(LEN(J56) &gt; 15,DATE(MID(J56,12,4),MID(J56,16,2),MID(J56,18,2)),TEXT(TODAY(),"yyyy/m/d"))</f>
        <v>2020/3/9</v>
      </c>
      <c r="M56" s="79" t="n">
        <f aca="false">(L56-K56+1)*B56</f>
        <v>47385</v>
      </c>
      <c r="N56" s="107" t="n">
        <f aca="false">H56/M56*365</f>
        <v>0.0491526785902711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108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0.454441872378793</v>
      </c>
      <c r="AB56" s="40" t="n">
        <f aca="false">SUM($C$2:C56)*D56/SUM($B$2:B56)-1</f>
        <v>0.276880813821618</v>
      </c>
      <c r="AC56" s="40" t="n">
        <f aca="false">Z56-AB56</f>
        <v>-0.0803917441228583</v>
      </c>
      <c r="AD56" s="57" t="n">
        <f aca="false">IF(E56-F56&lt;0,"达成",E56-F56)</f>
        <v>0.172686642296297</v>
      </c>
      <c r="AE56" s="57"/>
    </row>
    <row r="57" customFormat="false" ht="15" hidden="false" customHeight="false" outlineLevel="0" collapsed="false">
      <c r="A57" s="109" t="s">
        <v>694</v>
      </c>
      <c r="B57" s="2" t="n">
        <v>135</v>
      </c>
      <c r="C57" s="102" t="n">
        <v>130.43</v>
      </c>
      <c r="D57" s="103" t="n">
        <v>1.0346</v>
      </c>
      <c r="E57" s="49" t="n">
        <f aca="false">10%*Q57+13%</f>
        <v>0.219961918666667</v>
      </c>
      <c r="F57" s="39" t="n">
        <f aca="false">IF(G57="",($F$1*C57-B57)/B57,H57/B57)</f>
        <v>0.0758059629629629</v>
      </c>
      <c r="G57" s="4"/>
      <c r="H57" s="104" t="n">
        <f aca="false">IF(G57="",$F$1*C57-B57,G57-B57)</f>
        <v>10.233805</v>
      </c>
      <c r="I57" s="2" t="s">
        <v>96</v>
      </c>
      <c r="J57" s="50" t="s">
        <v>139</v>
      </c>
      <c r="K57" s="105" t="n">
        <f aca="false">DATE(MID(J57,1,4),MID(J57,5,2),MID(J57,7,2))</f>
        <v>43550</v>
      </c>
      <c r="L57" s="106" t="str">
        <f aca="true">IF(LEN(J57) &gt; 15,DATE(MID(J57,12,4),MID(J57,16,2),MID(J57,18,2)),TEXT(TODAY(),"yyyy/m/d"))</f>
        <v>2020/3/9</v>
      </c>
      <c r="M57" s="79" t="n">
        <f aca="false">(L57-K57+1)*B57</f>
        <v>47250</v>
      </c>
      <c r="N57" s="107" t="n">
        <f aca="false">H57/M57*365</f>
        <v>0.07905478994709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108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Z57-AB57</f>
        <v>-0.0622638339534882</v>
      </c>
      <c r="AD57" s="57" t="n">
        <f aca="false">IF(E57-F57&lt;0,"达成",E57-F57)</f>
        <v>0.144155955703704</v>
      </c>
      <c r="AE57" s="57"/>
    </row>
    <row r="58" customFormat="false" ht="15" hidden="false" customHeight="false" outlineLevel="0" collapsed="false">
      <c r="A58" s="109" t="s">
        <v>695</v>
      </c>
      <c r="B58" s="2" t="n">
        <v>135</v>
      </c>
      <c r="C58" s="102" t="n">
        <v>129.27</v>
      </c>
      <c r="D58" s="103" t="n">
        <v>1.0439</v>
      </c>
      <c r="E58" s="49" t="n">
        <f aca="false">10%*Q58+13%</f>
        <v>0.219963302</v>
      </c>
      <c r="F58" s="39" t="n">
        <f aca="false">IF(G58="",($F$1*C58-B58)/B58,H58/B58)</f>
        <v>0.0662381111111112</v>
      </c>
      <c r="G58" s="4"/>
      <c r="H58" s="104" t="n">
        <f aca="false">IF(G58="",$F$1*C58-B58,G58-B58)</f>
        <v>8.94214500000001</v>
      </c>
      <c r="I58" s="2" t="s">
        <v>96</v>
      </c>
      <c r="J58" s="50" t="s">
        <v>141</v>
      </c>
      <c r="K58" s="105" t="n">
        <f aca="false">DATE(MID(J58,1,4),MID(J58,5,2),MID(J58,7,2))</f>
        <v>43551</v>
      </c>
      <c r="L58" s="106" t="str">
        <f aca="true">IF(LEN(J58) &gt; 15,DATE(MID(J58,12,4),MID(J58,16,2),MID(J58,18,2)),TEXT(TODAY(),"yyyy/m/d"))</f>
        <v>2020/3/9</v>
      </c>
      <c r="M58" s="79" t="n">
        <f aca="false">(L58-K58+1)*B58</f>
        <v>47115</v>
      </c>
      <c r="N58" s="107" t="n">
        <f aca="false">H58/M58*365</f>
        <v>0.0692748153454315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108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Z58-AB58</f>
        <v>-0.0667972407555811</v>
      </c>
      <c r="AD58" s="57" t="n">
        <f aca="false">IF(E58-F58&lt;0,"达成",E58-F58)</f>
        <v>0.153725190888889</v>
      </c>
      <c r="AE58" s="57"/>
    </row>
    <row r="59" customFormat="false" ht="15" hidden="false" customHeight="false" outlineLevel="0" collapsed="false">
      <c r="A59" s="109" t="s">
        <v>696</v>
      </c>
      <c r="B59" s="2" t="n">
        <v>135</v>
      </c>
      <c r="C59" s="102" t="n">
        <v>131.01</v>
      </c>
      <c r="D59" s="103" t="n">
        <v>1.03</v>
      </c>
      <c r="E59" s="49" t="n">
        <f aca="false">10%*Q59+13%</f>
        <v>0.2199602</v>
      </c>
      <c r="F59" s="39" t="n">
        <f aca="false">IF(G59="",($F$1*C59-B59)/B59,H59/B59)</f>
        <v>0.0805898888888887</v>
      </c>
      <c r="G59" s="4"/>
      <c r="H59" s="104" t="n">
        <f aca="false">IF(G59="",$F$1*C59-B59,G59-B59)</f>
        <v>10.879635</v>
      </c>
      <c r="I59" s="2" t="s">
        <v>96</v>
      </c>
      <c r="J59" s="50" t="s">
        <v>143</v>
      </c>
      <c r="K59" s="105" t="n">
        <f aca="false">DATE(MID(J59,1,4),MID(J59,5,2),MID(J59,7,2))</f>
        <v>43552</v>
      </c>
      <c r="L59" s="106" t="str">
        <f aca="true">IF(LEN(J59) &gt; 15,DATE(MID(J59,12,4),MID(J59,16,2),MID(J59,18,2)),TEXT(TODAY(),"yyyy/m/d"))</f>
        <v>2020/3/9</v>
      </c>
      <c r="M59" s="79" t="n">
        <f aca="false">(L59-K59+1)*B59</f>
        <v>46980</v>
      </c>
      <c r="N59" s="107" t="n">
        <f aca="false">H59/M59*365</f>
        <v>0.0845267512771392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108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Z59-AB59</f>
        <v>-0.0576916121758736</v>
      </c>
      <c r="AD59" s="57" t="n">
        <f aca="false">IF(E59-F59&lt;0,"达成",E59-F59)</f>
        <v>0.139370311111111</v>
      </c>
      <c r="AE59" s="57"/>
    </row>
    <row r="60" customFormat="false" ht="15" hidden="false" customHeight="false" outlineLevel="0" collapsed="false">
      <c r="A60" s="109" t="s">
        <v>697</v>
      </c>
      <c r="B60" s="2" t="n">
        <v>135</v>
      </c>
      <c r="C60" s="102" t="n">
        <v>127.02</v>
      </c>
      <c r="D60" s="103" t="n">
        <v>1.0624</v>
      </c>
      <c r="E60" s="49" t="n">
        <f aca="false">10%*Q60+13%</f>
        <v>0.219964032</v>
      </c>
      <c r="F60" s="39" t="n">
        <f aca="false">IF(G60="",($F$1*C60-B60)/B60,H60/B60)</f>
        <v>0.0476797777777778</v>
      </c>
      <c r="G60" s="4"/>
      <c r="H60" s="104" t="n">
        <f aca="false">IF(G60="",$F$1*C60-B60,G60-B60)</f>
        <v>6.43677</v>
      </c>
      <c r="I60" s="2" t="s">
        <v>96</v>
      </c>
      <c r="J60" s="50" t="s">
        <v>145</v>
      </c>
      <c r="K60" s="105" t="n">
        <f aca="false">DATE(MID(J60,1,4),MID(J60,5,2),MID(J60,7,2))</f>
        <v>43553</v>
      </c>
      <c r="L60" s="106" t="str">
        <f aca="true">IF(LEN(J60) &gt; 15,DATE(MID(J60,12,4),MID(J60,16,2),MID(J60,18,2)),TEXT(TODAY(),"yyyy/m/d"))</f>
        <v>2020/3/9</v>
      </c>
      <c r="M60" s="79" t="n">
        <f aca="false">(L60-K60+1)*B60</f>
        <v>46845</v>
      </c>
      <c r="N60" s="107" t="n">
        <f aca="false">H60/M60*365</f>
        <v>0.0501530803714377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108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Z60-AB60</f>
        <v>-0.0753989525818986</v>
      </c>
      <c r="AD60" s="57" t="n">
        <f aca="false">IF(E60-F60&lt;0,"达成",E60-F60)</f>
        <v>0.172284254222222</v>
      </c>
      <c r="AE60" s="57"/>
    </row>
    <row r="61" customFormat="false" ht="15" hidden="false" customHeight="false" outlineLevel="0" collapsed="false">
      <c r="A61" s="109" t="s">
        <v>698</v>
      </c>
      <c r="B61" s="2" t="n">
        <v>135</v>
      </c>
      <c r="C61" s="102" t="n">
        <v>122.62</v>
      </c>
      <c r="D61" s="103" t="n">
        <v>1.1005</v>
      </c>
      <c r="E61" s="49" t="n">
        <f aca="false">10%*Q61+13%</f>
        <v>0.219962206666667</v>
      </c>
      <c r="F61" s="39" t="n">
        <f aca="false">IF(G61="",($F$1*C61-B61)/B61,H61/B61)</f>
        <v>0.011387925925926</v>
      </c>
      <c r="G61" s="4"/>
      <c r="H61" s="104" t="n">
        <f aca="false">IF(G61="",$F$1*C61-B61,G61-B61)</f>
        <v>1.53737000000001</v>
      </c>
      <c r="I61" s="2" t="s">
        <v>96</v>
      </c>
      <c r="J61" s="50" t="s">
        <v>147</v>
      </c>
      <c r="K61" s="105" t="n">
        <f aca="false">DATE(MID(J61,1,4),MID(J61,5,2),MID(J61,7,2))</f>
        <v>43556</v>
      </c>
      <c r="L61" s="106" t="str">
        <f aca="true">IF(LEN(J61) &gt; 15,DATE(MID(J61,12,4),MID(J61,16,2),MID(J61,18,2)),TEXT(TODAY(),"yyyy/m/d"))</f>
        <v>2020/3/9</v>
      </c>
      <c r="M61" s="79" t="n">
        <f aca="false">(L61-K61+1)*B61</f>
        <v>46440</v>
      </c>
      <c r="N61" s="107" t="n">
        <f aca="false">H61/M61*365</f>
        <v>0.0120831190783808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108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0.701854213182574</v>
      </c>
      <c r="AB61" s="40" t="n">
        <f aca="false">SUM($C$2:C61)*D61/SUM($B$2:B61)-1</f>
        <v>0.301747014223195</v>
      </c>
      <c r="AC61" s="40" t="n">
        <f aca="false">Z61-AB61</f>
        <v>-0.11946917833698</v>
      </c>
      <c r="AD61" s="57" t="n">
        <f aca="false">IF(E61-F61&lt;0,"达成",E61-F61)</f>
        <v>0.208574280740741</v>
      </c>
      <c r="AE61" s="57"/>
    </row>
    <row r="62" customFormat="false" ht="15" hidden="false" customHeight="false" outlineLevel="0" collapsed="false">
      <c r="A62" s="109" t="s">
        <v>699</v>
      </c>
      <c r="B62" s="2" t="n">
        <v>135</v>
      </c>
      <c r="C62" s="102" t="n">
        <v>122.25</v>
      </c>
      <c r="D62" s="103" t="n">
        <v>1.1038</v>
      </c>
      <c r="E62" s="49" t="n">
        <f aca="false">10%*Q62+13%</f>
        <v>0.2199597</v>
      </c>
      <c r="F62" s="39" t="n">
        <f aca="false">IF(G62="",($F$1*C62-B62)/B62,H62/B62)</f>
        <v>0.00833611111111105</v>
      </c>
      <c r="G62" s="4"/>
      <c r="H62" s="104" t="n">
        <f aca="false">IF(G62="",$F$1*C62-B62,G62-B62)</f>
        <v>1.12537499999999</v>
      </c>
      <c r="I62" s="2" t="s">
        <v>96</v>
      </c>
      <c r="J62" s="50" t="s">
        <v>149</v>
      </c>
      <c r="K62" s="105" t="n">
        <f aca="false">DATE(MID(J62,1,4),MID(J62,5,2),MID(J62,7,2))</f>
        <v>43557</v>
      </c>
      <c r="L62" s="106" t="str">
        <f aca="true">IF(LEN(J62) &gt; 15,DATE(MID(J62,12,4),MID(J62,16,2),MID(J62,18,2)),TEXT(TODAY(),"yyyy/m/d"))</f>
        <v>2020/3/9</v>
      </c>
      <c r="M62" s="79" t="n">
        <f aca="false">(L62-K62+1)*B62</f>
        <v>46305</v>
      </c>
      <c r="N62" s="107" t="n">
        <f aca="false">H62/M62*365</f>
        <v>0.00887078879170708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108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0.180924284851753</v>
      </c>
      <c r="AA62" s="40" t="n">
        <f aca="false">S62/(X62-V62)-1</f>
        <v>0.668890655069877</v>
      </c>
      <c r="AB62" s="40" t="n">
        <f aca="false">SUM($C$2:C62)*D62/SUM($B$2:B62)-1</f>
        <v>0.301195142425876</v>
      </c>
      <c r="AC62" s="40" t="n">
        <f aca="false">Z62-AB62</f>
        <v>-0.120270857574123</v>
      </c>
      <c r="AD62" s="57" t="n">
        <f aca="false">IF(E62-F62&lt;0,"达成",E62-F62)</f>
        <v>0.211623588888889</v>
      </c>
      <c r="AE62" s="57"/>
    </row>
    <row r="63" customFormat="false" ht="15" hidden="false" customHeight="false" outlineLevel="0" collapsed="false">
      <c r="A63" s="109" t="s">
        <v>700</v>
      </c>
      <c r="B63" s="2" t="n">
        <v>120</v>
      </c>
      <c r="C63" s="102" t="n">
        <v>107.6</v>
      </c>
      <c r="D63" s="103" t="n">
        <v>1.1148</v>
      </c>
      <c r="E63" s="49" t="n">
        <f aca="false">10%*Q63+13%</f>
        <v>0.20996832</v>
      </c>
      <c r="F63" s="39" t="n">
        <f aca="false">IF(G63="",($F$1*C63-B63)/B63,H63/B63)</f>
        <v>-0.00156166666666676</v>
      </c>
      <c r="G63" s="4"/>
      <c r="H63" s="104" t="n">
        <f aca="false">IF(G63="",$F$1*C63-B63,G63-B63)</f>
        <v>-0.187400000000011</v>
      </c>
      <c r="I63" s="2" t="s">
        <v>96</v>
      </c>
      <c r="J63" s="50" t="s">
        <v>151</v>
      </c>
      <c r="K63" s="105" t="n">
        <f aca="false">DATE(MID(J63,1,4),MID(J63,5,2),MID(J63,7,2))</f>
        <v>43558</v>
      </c>
      <c r="L63" s="106" t="str">
        <f aca="true">IF(LEN(J63) &gt; 15,DATE(MID(J63,12,4),MID(J63,16,2),MID(J63,18,2)),TEXT(TODAY(),"yyyy/m/d"))</f>
        <v>2020/3/9</v>
      </c>
      <c r="M63" s="79" t="n">
        <f aca="false">(L63-K63+1)*B63</f>
        <v>41040</v>
      </c>
      <c r="N63" s="107" t="n">
        <f aca="false">H63/M63*365</f>
        <v>-0.0016666910331385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108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0.681903038248921</v>
      </c>
      <c r="AB63" s="40" t="n">
        <f aca="false">SUM($C$2:C63)*D63/SUM($B$2:B63)-1</f>
        <v>0.310144523257052</v>
      </c>
      <c r="AC63" s="40" t="n">
        <f aca="false">Z63-AB63</f>
        <v>-0.128562345077169</v>
      </c>
      <c r="AD63" s="57" t="n">
        <f aca="false">IF(E63-F63&lt;0,"达成",E63-F63)</f>
        <v>0.211529986666667</v>
      </c>
      <c r="AE63" s="57"/>
    </row>
    <row r="64" customFormat="false" ht="15" hidden="false" customHeight="false" outlineLevel="0" collapsed="false">
      <c r="A64" s="109" t="s">
        <v>701</v>
      </c>
      <c r="B64" s="2" t="n">
        <v>120</v>
      </c>
      <c r="C64" s="102" t="n">
        <v>106.98</v>
      </c>
      <c r="D64" s="103" t="n">
        <v>1.1213</v>
      </c>
      <c r="E64" s="49" t="n">
        <f aca="false">10%*Q64+13%</f>
        <v>0.209971116</v>
      </c>
      <c r="F64" s="39" t="n">
        <f aca="false">IF(G64="",($F$1*C64-B64)/B64,H64/B64)</f>
        <v>-0.00731474999999998</v>
      </c>
      <c r="G64" s="4"/>
      <c r="H64" s="104" t="n">
        <f aca="false">IF(G64="",$F$1*C64-B64,G64-B64)</f>
        <v>-0.877769999999998</v>
      </c>
      <c r="I64" s="2" t="s">
        <v>96</v>
      </c>
      <c r="J64" s="50" t="s">
        <v>153</v>
      </c>
      <c r="K64" s="105" t="n">
        <f aca="false">DATE(MID(J64,1,4),MID(J64,5,2),MID(J64,7,2))</f>
        <v>43559</v>
      </c>
      <c r="L64" s="106" t="str">
        <f aca="true">IF(LEN(J64) &gt; 15,DATE(MID(J64,12,4),MID(J64,16,2),MID(J64,18,2)),TEXT(TODAY(),"yyyy/m/d"))</f>
        <v>2020/3/9</v>
      </c>
      <c r="M64" s="79" t="n">
        <f aca="false">(L64-K64+1)*B64</f>
        <v>40920</v>
      </c>
      <c r="N64" s="107" t="n">
        <f aca="false">H64/M64*365</f>
        <v>-0.00782957111436949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108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0.746284858282096</v>
      </c>
      <c r="AB64" s="40" t="n">
        <f aca="false">SUM($C$2:C64)*D64/SUM($B$2:B64)-1</f>
        <v>0.313771174461377</v>
      </c>
      <c r="AC64" s="40" t="n">
        <f aca="false">Z64-AB64</f>
        <v>-0.135950669469259</v>
      </c>
      <c r="AD64" s="57" t="n">
        <f aca="false">IF(E64-F64&lt;0,"达成",E64-F64)</f>
        <v>0.217285866</v>
      </c>
      <c r="AE64" s="57"/>
    </row>
    <row r="65" customFormat="false" ht="15" hidden="false" customHeight="false" outlineLevel="0" collapsed="false">
      <c r="A65" s="109" t="s">
        <v>702</v>
      </c>
      <c r="B65" s="2" t="n">
        <v>120</v>
      </c>
      <c r="C65" s="102" t="n">
        <v>107.41</v>
      </c>
      <c r="D65" s="103" t="n">
        <v>1.1168</v>
      </c>
      <c r="E65" s="49" t="n">
        <f aca="false">10%*Q65+13%</f>
        <v>0.209970325333333</v>
      </c>
      <c r="F65" s="39" t="n">
        <f aca="false">IF(G65="",($F$1*C65-B65)/B65,H65/B65)</f>
        <v>-0.00332470833333337</v>
      </c>
      <c r="G65" s="4"/>
      <c r="H65" s="104" t="n">
        <f aca="false">IF(G65="",$F$1*C65-B65,G65-B65)</f>
        <v>-0.398965000000004</v>
      </c>
      <c r="I65" s="2" t="s">
        <v>96</v>
      </c>
      <c r="J65" s="50" t="s">
        <v>155</v>
      </c>
      <c r="K65" s="105" t="n">
        <f aca="false">DATE(MID(J65,1,4),MID(J65,5,2),MID(J65,7,2))</f>
        <v>43563</v>
      </c>
      <c r="L65" s="106" t="str">
        <f aca="true">IF(LEN(J65) &gt; 15,DATE(MID(J65,12,4),MID(J65,16,2),MID(J65,18,2)),TEXT(TODAY(),"yyyy/m/d"))</f>
        <v>2020/3/9</v>
      </c>
      <c r="M65" s="79" t="n">
        <f aca="false">(L65-K65+1)*B65</f>
        <v>40440</v>
      </c>
      <c r="N65" s="107" t="n">
        <f aca="false">H65/M65*365</f>
        <v>-0.00360094522749756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108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0.173952129527764</v>
      </c>
      <c r="AA65" s="40" t="n">
        <f aca="false">S65/(X65-V65)-1</f>
        <v>0.702095681096525</v>
      </c>
      <c r="AB65" s="40" t="n">
        <f aca="false">SUM($C$2:C65)*D65/SUM($B$2:B65)-1</f>
        <v>0.304651903269331</v>
      </c>
      <c r="AC65" s="40" t="n">
        <f aca="false">Z65-AB65</f>
        <v>-0.130699773741567</v>
      </c>
      <c r="AD65" s="57" t="n">
        <f aca="false">IF(E65-F65&lt;0,"达成",E65-F65)</f>
        <v>0.213295033666666</v>
      </c>
      <c r="AE65" s="57"/>
    </row>
    <row r="66" customFormat="false" ht="15" hidden="false" customHeight="false" outlineLevel="0" collapsed="false">
      <c r="A66" s="109" t="s">
        <v>703</v>
      </c>
      <c r="B66" s="2" t="n">
        <v>120</v>
      </c>
      <c r="C66" s="102" t="n">
        <v>107.23</v>
      </c>
      <c r="D66" s="103" t="n">
        <v>1.1186</v>
      </c>
      <c r="E66" s="49" t="n">
        <f aca="false">10%*Q66+13%</f>
        <v>0.209964985333333</v>
      </c>
      <c r="F66" s="39" t="n">
        <f aca="false">IF(G66="",($F$1*C66-B66)/B66,H66/B66)</f>
        <v>-0.00499495833333334</v>
      </c>
      <c r="G66" s="4"/>
      <c r="H66" s="104" t="n">
        <f aca="false">IF(G66="",$F$1*C66-B66,G66-B66)</f>
        <v>-0.599395000000001</v>
      </c>
      <c r="I66" s="2" t="s">
        <v>96</v>
      </c>
      <c r="J66" s="50" t="s">
        <v>157</v>
      </c>
      <c r="K66" s="105" t="n">
        <f aca="false">DATE(MID(J66,1,4),MID(J66,5,2),MID(J66,7,2))</f>
        <v>43564</v>
      </c>
      <c r="L66" s="106" t="str">
        <f aca="true">IF(LEN(J66) &gt; 15,DATE(MID(J66,12,4),MID(J66,16,2),MID(J66,18,2)),TEXT(TODAY(),"yyyy/m/d"))</f>
        <v>2020/3/9</v>
      </c>
      <c r="M66" s="79" t="n">
        <f aca="false">(L66-K66+1)*B66</f>
        <v>40320</v>
      </c>
      <c r="N66" s="107" t="n">
        <f aca="false">H66/M66*365</f>
        <v>-0.00542607080853176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108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0.671082696096811</v>
      </c>
      <c r="AB66" s="40" t="n">
        <f aca="false">SUM($C$2:C66)*D66/SUM($B$2:B66)-1</f>
        <v>0.302975782060482</v>
      </c>
      <c r="AC66" s="40" t="n">
        <f aca="false">Z66-AB66</f>
        <v>-0.130497554074833</v>
      </c>
      <c r="AD66" s="57" t="n">
        <f aca="false">IF(E66-F66&lt;0,"达成",E66-F66)</f>
        <v>0.214959943666666</v>
      </c>
      <c r="AE66" s="57"/>
    </row>
    <row r="67" customFormat="false" ht="15" hidden="false" customHeight="false" outlineLevel="0" collapsed="false">
      <c r="A67" s="109" t="s">
        <v>704</v>
      </c>
      <c r="B67" s="2" t="n">
        <v>120</v>
      </c>
      <c r="C67" s="102" t="n">
        <v>107.35</v>
      </c>
      <c r="D67" s="103" t="n">
        <v>1.1174</v>
      </c>
      <c r="E67" s="49" t="n">
        <f aca="false">10%*Q67+13%</f>
        <v>0.209968593333333</v>
      </c>
      <c r="F67" s="39" t="n">
        <f aca="false">IF(G67="",($F$1*C67-B67)/B67,H67/B67)</f>
        <v>-0.0038814583333334</v>
      </c>
      <c r="G67" s="4"/>
      <c r="H67" s="104" t="n">
        <f aca="false">IF(G67="",$F$1*C67-B67,G67-B67)</f>
        <v>-0.465775000000008</v>
      </c>
      <c r="I67" s="2" t="s">
        <v>96</v>
      </c>
      <c r="J67" s="50" t="s">
        <v>159</v>
      </c>
      <c r="K67" s="105" t="n">
        <f aca="false">DATE(MID(J67,1,4),MID(J67,5,2),MID(J67,7,2))</f>
        <v>43565</v>
      </c>
      <c r="L67" s="106" t="str">
        <f aca="true">IF(LEN(J67) &gt; 15,DATE(MID(J67,12,4),MID(J67,16,2),MID(J67,18,2)),TEXT(TODAY(),"yyyy/m/d"))</f>
        <v>2020/3/9</v>
      </c>
      <c r="M67" s="79" t="n">
        <f aca="false">(L67-K67+1)*B67</f>
        <v>40200</v>
      </c>
      <c r="N67" s="107" t="n">
        <f aca="false">H67/M67*365</f>
        <v>-0.0042290516169155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108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0.169922371240507</v>
      </c>
      <c r="AA67" s="40" t="n">
        <f aca="false">S67/(X67-V67)-1</f>
        <v>0.638701351258765</v>
      </c>
      <c r="AB67" s="40" t="n">
        <f aca="false">SUM($C$2:C67)*D67/SUM($B$2:B67)-1</f>
        <v>0.297908473518987</v>
      </c>
      <c r="AC67" s="40" t="n">
        <f aca="false">Z67-AB67</f>
        <v>-0.12798610227848</v>
      </c>
      <c r="AD67" s="57" t="n">
        <f aca="false">IF(E67-F67&lt;0,"达成",E67-F67)</f>
        <v>0.213850051666666</v>
      </c>
      <c r="AE67" s="57"/>
    </row>
    <row r="68" customFormat="false" ht="15" hidden="false" customHeight="false" outlineLevel="0" collapsed="false">
      <c r="A68" s="109" t="s">
        <v>705</v>
      </c>
      <c r="B68" s="2" t="n">
        <v>120</v>
      </c>
      <c r="C68" s="102" t="n">
        <v>109.55</v>
      </c>
      <c r="D68" s="103" t="n">
        <v>1.095</v>
      </c>
      <c r="E68" s="49" t="n">
        <f aca="false">10%*Q68+13%</f>
        <v>0.2099715</v>
      </c>
      <c r="F68" s="39" t="n">
        <f aca="false">IF(G68="",($F$1*C68-B68)/B68,H68/B68)</f>
        <v>0.0165327083333332</v>
      </c>
      <c r="G68" s="4"/>
      <c r="H68" s="104" t="n">
        <f aca="false">IF(G68="",$F$1*C68-B68,G68-B68)</f>
        <v>1.98392499999999</v>
      </c>
      <c r="I68" s="2" t="s">
        <v>96</v>
      </c>
      <c r="J68" s="50" t="s">
        <v>161</v>
      </c>
      <c r="K68" s="105" t="n">
        <f aca="false">DATE(MID(J68,1,4),MID(J68,5,2),MID(J68,7,2))</f>
        <v>43566</v>
      </c>
      <c r="L68" s="106" t="str">
        <f aca="true">IF(LEN(J68) &gt; 15,DATE(MID(J68,12,4),MID(J68,16,2),MID(J68,18,2)),TEXT(TODAY(),"yyyy/m/d"))</f>
        <v>2020/3/9</v>
      </c>
      <c r="M68" s="79" t="n">
        <f aca="false">(L68-K68+1)*B68</f>
        <v>40080</v>
      </c>
      <c r="N68" s="107" t="n">
        <f aca="false">H68/M68*365</f>
        <v>0.018067181262475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108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0.579371227950117</v>
      </c>
      <c r="AB68" s="40" t="n">
        <f aca="false">SUM($C$2:C68)*D68/SUM($B$2:B68)-1</f>
        <v>0.268621315657829</v>
      </c>
      <c r="AC68" s="40" t="n">
        <f aca="false">Z68-AB68</f>
        <v>-0.109377988994497</v>
      </c>
      <c r="AD68" s="57" t="n">
        <f aca="false">IF(E68-F68&lt;0,"达成",E68-F68)</f>
        <v>0.193438791666667</v>
      </c>
      <c r="AE68" s="57"/>
    </row>
    <row r="69" customFormat="false" ht="15" hidden="false" customHeight="false" outlineLevel="0" collapsed="false">
      <c r="A69" s="109" t="s">
        <v>706</v>
      </c>
      <c r="B69" s="2" t="n">
        <v>135</v>
      </c>
      <c r="C69" s="102" t="n">
        <v>123.52</v>
      </c>
      <c r="D69" s="103" t="n">
        <v>1.0925</v>
      </c>
      <c r="E69" s="49" t="n">
        <f aca="false">10%*Q69+13%</f>
        <v>0.219963733333333</v>
      </c>
      <c r="F69" s="39" t="n">
        <f aca="false">IF(G69="",($F$1*C69-B69)/B69,H69/B69)</f>
        <v>0.0188112592592591</v>
      </c>
      <c r="G69" s="4"/>
      <c r="H69" s="104" t="n">
        <f aca="false">IF(G69="",$F$1*C69-B69,G69-B69)</f>
        <v>2.53951999999998</v>
      </c>
      <c r="I69" s="2" t="s">
        <v>96</v>
      </c>
      <c r="J69" s="50" t="s">
        <v>163</v>
      </c>
      <c r="K69" s="105" t="n">
        <f aca="false">DATE(MID(J69,1,4),MID(J69,5,2),MID(J69,7,2))</f>
        <v>43567</v>
      </c>
      <c r="L69" s="106" t="str">
        <f aca="true">IF(LEN(J69) &gt; 15,DATE(MID(J69,12,4),MID(J69,16,2),MID(J69,18,2)),TEXT(TODAY(),"yyyy/m/d"))</f>
        <v>2020/3/9</v>
      </c>
      <c r="M69" s="79" t="n">
        <f aca="false">(L69-K69+1)*B69</f>
        <v>44955</v>
      </c>
      <c r="N69" s="107" t="n">
        <f aca="false">H69/M69*365</f>
        <v>0.0206189478367255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108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0.548777895551285</v>
      </c>
      <c r="AB69" s="40" t="n">
        <f aca="false">SUM($C$2:C69)*D69/SUM($B$2:B69)-1</f>
        <v>0.262178299605133</v>
      </c>
      <c r="AC69" s="40" t="n">
        <f aca="false">Z69-AB69</f>
        <v>-0.106040424481737</v>
      </c>
      <c r="AD69" s="57" t="n">
        <f aca="false">IF(E69-F69&lt;0,"达成",E69-F69)</f>
        <v>0.201152474074074</v>
      </c>
      <c r="AE69" s="57"/>
    </row>
    <row r="70" customFormat="false" ht="15" hidden="false" customHeight="false" outlineLevel="0" collapsed="false">
      <c r="A70" s="109" t="s">
        <v>707</v>
      </c>
      <c r="B70" s="2" t="n">
        <v>135</v>
      </c>
      <c r="C70" s="102" t="n">
        <v>124.78</v>
      </c>
      <c r="D70" s="103" t="n">
        <v>1.0814</v>
      </c>
      <c r="E70" s="49" t="n">
        <f aca="false">10%*Q70+13%</f>
        <v>0.219958061333333</v>
      </c>
      <c r="F70" s="39" t="n">
        <f aca="false">IF(G70="",($F$1*C70-B70)/B70,H70/B70)</f>
        <v>0.029203925925926</v>
      </c>
      <c r="G70" s="4"/>
      <c r="H70" s="104" t="n">
        <f aca="false">IF(G70="",$F$1*C70-B70,G70-B70)</f>
        <v>3.94253</v>
      </c>
      <c r="I70" s="2" t="s">
        <v>96</v>
      </c>
      <c r="J70" s="50" t="s">
        <v>165</v>
      </c>
      <c r="K70" s="105" t="n">
        <f aca="false">DATE(MID(J70,1,4),MID(J70,5,2),MID(J70,7,2))</f>
        <v>43570</v>
      </c>
      <c r="L70" s="106" t="str">
        <f aca="true">IF(LEN(J70) &gt; 15,DATE(MID(J70,12,4),MID(J70,16,2),MID(J70,18,2)),TEXT(TODAY(),"yyyy/m/d"))</f>
        <v>2020/3/9</v>
      </c>
      <c r="M70" s="79" t="n">
        <f aca="false">(L70-K70+1)*B70</f>
        <v>44550</v>
      </c>
      <c r="N70" s="107" t="n">
        <f aca="false">H70/M70*365</f>
        <v>0.0323013120089787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108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0.509170870150274</v>
      </c>
      <c r="AB70" s="40" t="n">
        <f aca="false">SUM($C$2:C70)*D70/SUM($B$2:B70)-1</f>
        <v>0.246068828641013</v>
      </c>
      <c r="AC70" s="40" t="n">
        <f aca="false">Z70-AB70</f>
        <v>-0.0964088027277151</v>
      </c>
      <c r="AD70" s="57" t="n">
        <f aca="false">IF(E70-F70&lt;0,"达成",E70-F70)</f>
        <v>0.190754135407407</v>
      </c>
      <c r="AE70" s="57"/>
    </row>
    <row r="71" customFormat="false" ht="15" hidden="false" customHeight="false" outlineLevel="0" collapsed="false">
      <c r="A71" s="109" t="s">
        <v>708</v>
      </c>
      <c r="B71" s="2" t="n">
        <v>135</v>
      </c>
      <c r="C71" s="102" t="n">
        <v>122.31</v>
      </c>
      <c r="D71" s="103" t="n">
        <v>1.1033</v>
      </c>
      <c r="E71" s="49" t="n">
        <f aca="false">10%*Q71+13%</f>
        <v>0.219963082</v>
      </c>
      <c r="F71" s="39" t="n">
        <f aca="false">IF(G71="",($F$1*C71-B71)/B71,H71/B71)</f>
        <v>0.00883099999999996</v>
      </c>
      <c r="G71" s="4"/>
      <c r="H71" s="104" t="n">
        <f aca="false">IF(G71="",$F$1*C71-B71,G71-B71)</f>
        <v>1.192185</v>
      </c>
      <c r="I71" s="2" t="s">
        <v>96</v>
      </c>
      <c r="J71" s="50" t="s">
        <v>167</v>
      </c>
      <c r="K71" s="105" t="n">
        <f aca="false">DATE(MID(J71,1,4),MID(J71,5,2),MID(J71,7,2))</f>
        <v>43571</v>
      </c>
      <c r="L71" s="106" t="str">
        <f aca="true">IF(LEN(J71) &gt; 15,DATE(MID(J71,12,4),MID(J71,16,2),MID(J71,18,2)),TEXT(TODAY(),"yyyy/m/d"))</f>
        <v>2020/3/9</v>
      </c>
      <c r="M71" s="79" t="n">
        <f aca="false">(L71-K71+1)*B71</f>
        <v>44415</v>
      </c>
      <c r="N71" s="107" t="n">
        <f aca="false">H71/M71*365</f>
        <v>0.00979731003039514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108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0.51660086035696</v>
      </c>
      <c r="AB71" s="40" t="n">
        <f aca="false">SUM($C$2:C71)*D71/SUM($B$2:B71)-1</f>
        <v>0.267776569230769</v>
      </c>
      <c r="AC71" s="40" t="n">
        <f aca="false">Z71-AB71</f>
        <v>-0.111197828846153</v>
      </c>
      <c r="AD71" s="57" t="n">
        <f aca="false">IF(E71-F71&lt;0,"达成",E71-F71)</f>
        <v>0.211132082</v>
      </c>
      <c r="AE71" s="57"/>
    </row>
    <row r="72" customFormat="false" ht="15" hidden="false" customHeight="false" outlineLevel="0" collapsed="false">
      <c r="A72" s="109" t="s">
        <v>709</v>
      </c>
      <c r="B72" s="2" t="n">
        <v>120</v>
      </c>
      <c r="C72" s="102" t="n">
        <v>108.19</v>
      </c>
      <c r="D72" s="103" t="n">
        <v>1.1087</v>
      </c>
      <c r="E72" s="49" t="n">
        <f aca="false">10%*Q72+13%</f>
        <v>0.209966835333333</v>
      </c>
      <c r="F72" s="39" t="n">
        <f aca="false">IF(G72="",($F$1*C72-B72)/B72,H72/B72)</f>
        <v>0.00391304166666657</v>
      </c>
      <c r="G72" s="4"/>
      <c r="H72" s="104" t="n">
        <f aca="false">IF(G72="",$F$1*C72-B72,G72-B72)</f>
        <v>0.469564999999989</v>
      </c>
      <c r="I72" s="2" t="s">
        <v>96</v>
      </c>
      <c r="J72" s="50" t="s">
        <v>169</v>
      </c>
      <c r="K72" s="105" t="n">
        <f aca="false">DATE(MID(J72,1,4),MID(J72,5,2),MID(J72,7,2))</f>
        <v>43572</v>
      </c>
      <c r="L72" s="106" t="str">
        <f aca="true">IF(LEN(J72) &gt; 15,DATE(MID(J72,12,4),MID(J72,16,2),MID(J72,18,2)),TEXT(TODAY(),"yyyy/m/d"))</f>
        <v>2020/3/9</v>
      </c>
      <c r="M72" s="79" t="n">
        <f aca="false">(L72-K72+1)*B72</f>
        <v>39360</v>
      </c>
      <c r="N72" s="107" t="n">
        <f aca="false">H72/M72*365</f>
        <v>0.0043544518546747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108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0.504791103484528</v>
      </c>
      <c r="AB72" s="40" t="n">
        <f aca="false">SUM($C$2:C72)*D72/SUM($B$2:B72)-1</f>
        <v>0.270851590589354</v>
      </c>
      <c r="AC72" s="40" t="n">
        <f aca="false">Z72-AB72</f>
        <v>-0.113839484790875</v>
      </c>
      <c r="AD72" s="57" t="n">
        <f aca="false">IF(E72-F72&lt;0,"达成",E72-F72)</f>
        <v>0.206053793666666</v>
      </c>
      <c r="AE72" s="57"/>
    </row>
    <row r="73" customFormat="false" ht="15" hidden="false" customHeight="false" outlineLevel="0" collapsed="false">
      <c r="A73" s="109" t="s">
        <v>710</v>
      </c>
      <c r="B73" s="2" t="n">
        <v>120</v>
      </c>
      <c r="C73" s="102" t="n">
        <v>108.77</v>
      </c>
      <c r="D73" s="103" t="n">
        <v>1.1028</v>
      </c>
      <c r="E73" s="49" t="n">
        <f aca="false">10%*Q73+13%</f>
        <v>0.209967704</v>
      </c>
      <c r="F73" s="39" t="n">
        <f aca="false">IF(G73="",($F$1*C73-B73)/B73,H73/B73)</f>
        <v>0.00929495833333327</v>
      </c>
      <c r="G73" s="4"/>
      <c r="H73" s="104" t="n">
        <f aca="false">IF(G73="",$F$1*C73-B73,G73-B73)</f>
        <v>1.11539499999999</v>
      </c>
      <c r="I73" s="2" t="s">
        <v>96</v>
      </c>
      <c r="J73" s="50" t="s">
        <v>171</v>
      </c>
      <c r="K73" s="105" t="n">
        <f aca="false">DATE(MID(J73,1,4),MID(J73,5,2),MID(J73,7,2))</f>
        <v>43573</v>
      </c>
      <c r="L73" s="106" t="str">
        <f aca="true">IF(LEN(J73) &gt; 15,DATE(MID(J73,12,4),MID(J73,16,2),MID(J73,18,2)),TEXT(TODAY(),"yyyy/m/d"))</f>
        <v>2020/3/9</v>
      </c>
      <c r="M73" s="79" t="n">
        <f aca="false">(L73-K73+1)*B73</f>
        <v>39240</v>
      </c>
      <c r="N73" s="107" t="n">
        <f aca="false">H73/M73*365</f>
        <v>0.0103751063965341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108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0.479195056866087</v>
      </c>
      <c r="AB73" s="40" t="n">
        <f aca="false">SUM($C$2:C73)*D73/SUM($B$2:B73)-1</f>
        <v>0.261105696240602</v>
      </c>
      <c r="AC73" s="40" t="n">
        <f aca="false">Z73-AB73</f>
        <v>-0.108331646616542</v>
      </c>
      <c r="AD73" s="57" t="n">
        <f aca="false">IF(E73-F73&lt;0,"达成",E73-F73)</f>
        <v>0.200672745666667</v>
      </c>
      <c r="AE73" s="57"/>
    </row>
    <row r="74" customFormat="false" ht="15" hidden="false" customHeight="false" outlineLevel="0" collapsed="false">
      <c r="A74" s="109" t="s">
        <v>711</v>
      </c>
      <c r="B74" s="2" t="n">
        <v>120</v>
      </c>
      <c r="C74" s="102" t="n">
        <v>108.14</v>
      </c>
      <c r="D74" s="103" t="n">
        <v>1.1092</v>
      </c>
      <c r="E74" s="49" t="n">
        <f aca="false">10%*Q74+13%</f>
        <v>0.209965925333333</v>
      </c>
      <c r="F74" s="39" t="n">
        <f aca="false">IF(G74="",($F$1*C74-B74)/B74,H74/B74)</f>
        <v>0.00344908333333329</v>
      </c>
      <c r="G74" s="4"/>
      <c r="H74" s="104" t="n">
        <f aca="false">IF(G74="",$F$1*C74-B74,G74-B74)</f>
        <v>0.413889999999995</v>
      </c>
      <c r="I74" s="2" t="s">
        <v>96</v>
      </c>
      <c r="J74" s="50" t="s">
        <v>173</v>
      </c>
      <c r="K74" s="105" t="n">
        <f aca="false">DATE(MID(J74,1,4),MID(J74,5,2),MID(J74,7,2))</f>
        <v>43574</v>
      </c>
      <c r="L74" s="106" t="str">
        <f aca="true">IF(LEN(J74) &gt; 15,DATE(MID(J74,12,4),MID(J74,16,2),MID(J74,18,2)),TEXT(TODAY(),"yyyy/m/d"))</f>
        <v>2020/3/9</v>
      </c>
      <c r="M74" s="79" t="n">
        <f aca="false">(L74-K74+1)*B74</f>
        <v>39120</v>
      </c>
      <c r="N74" s="107" t="n">
        <f aca="false">H74/M74*365</f>
        <v>0.00386170373210629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108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0.153771795539034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Z74-AB74</f>
        <v>-0.111654282527881</v>
      </c>
      <c r="AD74" s="57" t="n">
        <f aca="false">IF(E74-F74&lt;0,"达成",E74-F74)</f>
        <v>0.206516842</v>
      </c>
      <c r="AE74" s="57"/>
    </row>
    <row r="75" customFormat="false" ht="15" hidden="false" customHeight="false" outlineLevel="0" collapsed="false">
      <c r="A75" s="109" t="s">
        <v>712</v>
      </c>
      <c r="B75" s="2" t="n">
        <v>120</v>
      </c>
      <c r="C75" s="102" t="n">
        <v>109.71</v>
      </c>
      <c r="D75" s="103" t="n">
        <v>1.0933</v>
      </c>
      <c r="E75" s="49" t="n">
        <f aca="false">10%*Q75+13%</f>
        <v>0.209963962</v>
      </c>
      <c r="F75" s="39" t="n">
        <f aca="false">IF(G75="",($F$1*C75-B75)/B75,H75/B75)</f>
        <v>0.0180173749999999</v>
      </c>
      <c r="G75" s="4"/>
      <c r="H75" s="104" t="n">
        <f aca="false">IF(G75="",$F$1*C75-B75,G75-B75)</f>
        <v>2.16208499999999</v>
      </c>
      <c r="I75" s="2" t="s">
        <v>96</v>
      </c>
      <c r="J75" s="50" t="s">
        <v>175</v>
      </c>
      <c r="K75" s="105" t="n">
        <f aca="false">DATE(MID(J75,1,4),MID(J75,5,2),MID(J75,7,2))</f>
        <v>43577</v>
      </c>
      <c r="L75" s="106" t="str">
        <f aca="true">IF(LEN(J75) &gt; 15,DATE(MID(J75,12,4),MID(J75,16,2),MID(J75,18,2)),TEXT(TODAY(),"yyyy/m/d"))</f>
        <v>2020/3/9</v>
      </c>
      <c r="M75" s="79" t="n">
        <f aca="false">(L75-K75+1)*B75</f>
        <v>38760</v>
      </c>
      <c r="N75" s="107" t="n">
        <f aca="false">H75/M75*365</f>
        <v>0.0203601915634674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108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Z75-AB75</f>
        <v>-0.0992907555147056</v>
      </c>
      <c r="AD75" s="57" t="n">
        <f aca="false">IF(E75-F75&lt;0,"达成",E75-F75)</f>
        <v>0.191946587</v>
      </c>
      <c r="AE75" s="57"/>
    </row>
    <row r="76" customFormat="false" ht="15" hidden="false" customHeight="false" outlineLevel="0" collapsed="false">
      <c r="A76" s="109" t="s">
        <v>713</v>
      </c>
      <c r="B76" s="2" t="n">
        <v>135</v>
      </c>
      <c r="C76" s="102" t="n">
        <v>125.35</v>
      </c>
      <c r="D76" s="103" t="n">
        <v>1.0765</v>
      </c>
      <c r="E76" s="49" t="n">
        <f aca="false">10%*Q76+13%</f>
        <v>0.219959516666667</v>
      </c>
      <c r="F76" s="39" t="n">
        <f aca="false">IF(G76="",($F$1*C76-B76)/B76,H76/B76)</f>
        <v>0.0339053703703704</v>
      </c>
      <c r="G76" s="4"/>
      <c r="H76" s="104" t="n">
        <f aca="false">IF(G76="",$F$1*C76-B76,G76-B76)</f>
        <v>4.577225</v>
      </c>
      <c r="I76" s="2" t="s">
        <v>96</v>
      </c>
      <c r="J76" s="50" t="s">
        <v>177</v>
      </c>
      <c r="K76" s="105" t="n">
        <f aca="false">DATE(MID(J76,1,4),MID(J76,5,2),MID(J76,7,2))</f>
        <v>43578</v>
      </c>
      <c r="L76" s="106" t="str">
        <f aca="true">IF(LEN(J76) &gt; 15,DATE(MID(J76,12,4),MID(J76,16,2),MID(J76,18,2)),TEXT(TODAY(),"yyyy/m/d"))</f>
        <v>2020/3/9</v>
      </c>
      <c r="M76" s="79" t="n">
        <f aca="false">(L76-K76+1)*B76</f>
        <v>43470</v>
      </c>
      <c r="N76" s="107" t="n">
        <f aca="false">H76/M76*365</f>
        <v>0.0384331061651714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108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0.398257248127247</v>
      </c>
      <c r="AB76" s="40" t="n">
        <f aca="false">SUM($C$2:C76)*D76/SUM($B$2:B76)-1</f>
        <v>0.222661628688153</v>
      </c>
      <c r="AC76" s="40" t="n">
        <f aca="false">Z76-AB76</f>
        <v>-0.0864558420335906</v>
      </c>
      <c r="AD76" s="57" t="n">
        <f aca="false">IF(E76-F76&lt;0,"达成",E76-F76)</f>
        <v>0.186054146296297</v>
      </c>
      <c r="AE76" s="57"/>
    </row>
    <row r="77" customFormat="false" ht="15" hidden="false" customHeight="false" outlineLevel="0" collapsed="false">
      <c r="A77" s="109" t="s">
        <v>714</v>
      </c>
      <c r="B77" s="2" t="n">
        <v>135</v>
      </c>
      <c r="C77" s="102" t="n">
        <v>124.26</v>
      </c>
      <c r="D77" s="103" t="n">
        <v>1.086</v>
      </c>
      <c r="E77" s="49" t="n">
        <f aca="false">10%*Q77+13%</f>
        <v>0.21996424</v>
      </c>
      <c r="F77" s="39" t="n">
        <f aca="false">IF(G77="",($F$1*C77-B77)/B77,H77/B77)</f>
        <v>0.0249148888888888</v>
      </c>
      <c r="G77" s="4"/>
      <c r="H77" s="104" t="n">
        <f aca="false">IF(G77="",$F$1*C77-B77,G77-B77)</f>
        <v>3.36350999999999</v>
      </c>
      <c r="I77" s="2" t="s">
        <v>96</v>
      </c>
      <c r="J77" s="50" t="s">
        <v>179</v>
      </c>
      <c r="K77" s="105" t="n">
        <f aca="false">DATE(MID(J77,1,4),MID(J77,5,2),MID(J77,7,2))</f>
        <v>43579</v>
      </c>
      <c r="L77" s="106" t="str">
        <f aca="true">IF(LEN(J77) &gt; 15,DATE(MID(J77,12,4),MID(J77,16,2),MID(J77,18,2)),TEXT(TODAY(),"yyyy/m/d"))</f>
        <v>2020/3/9</v>
      </c>
      <c r="M77" s="79" t="n">
        <f aca="false">(L77-K77+1)*B77</f>
        <v>43335</v>
      </c>
      <c r="N77" s="107" t="n">
        <f aca="false">H77/M77*365</f>
        <v>0.0283300138456212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108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0.138720907623319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Z77-AB77</f>
        <v>-0.0918992286995511</v>
      </c>
      <c r="AD77" s="57" t="n">
        <f aca="false">IF(E77-F77&lt;0,"达成",E77-F77)</f>
        <v>0.195049351111111</v>
      </c>
      <c r="AE77" s="57"/>
    </row>
    <row r="78" customFormat="false" ht="15" hidden="false" customHeight="false" outlineLevel="0" collapsed="false">
      <c r="A78" s="109" t="s">
        <v>715</v>
      </c>
      <c r="B78" s="2" t="n">
        <v>135</v>
      </c>
      <c r="C78" s="102" t="n">
        <v>129.08</v>
      </c>
      <c r="D78" s="103" t="n">
        <v>1.0454</v>
      </c>
      <c r="E78" s="49" t="n">
        <f aca="false">10%*Q78+13%</f>
        <v>0.219960154666667</v>
      </c>
      <c r="F78" s="39" t="n">
        <f aca="false">IF(G78="",($F$1*C78-B78)/B78,H78/B78)</f>
        <v>0.064670962962963</v>
      </c>
      <c r="G78" s="4"/>
      <c r="H78" s="104" t="n">
        <f aca="false">IF(G78="",$F$1*C78-B78,G78-B78)</f>
        <v>8.73058</v>
      </c>
      <c r="I78" s="2" t="s">
        <v>96</v>
      </c>
      <c r="J78" s="50" t="s">
        <v>181</v>
      </c>
      <c r="K78" s="105" t="n">
        <f aca="false">DATE(MID(J78,1,4),MID(J78,5,2),MID(J78,7,2))</f>
        <v>43580</v>
      </c>
      <c r="L78" s="106" t="str">
        <f aca="true">IF(LEN(J78) &gt; 15,DATE(MID(J78,12,4),MID(J78,16,2),MID(J78,18,2)),TEXT(TODAY(),"yyyy/m/d"))</f>
        <v>2020/3/9</v>
      </c>
      <c r="M78" s="79" t="n">
        <f aca="false">(L78-K78+1)*B78</f>
        <v>43200</v>
      </c>
      <c r="N78" s="107" t="n">
        <f aca="false">H78/M78*365</f>
        <v>0.0737653171296296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108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0.332650785944646</v>
      </c>
      <c r="AB78" s="40" t="n">
        <f aca="false">SUM($C$2:C78)*D78/SUM($B$2:B78)-1</f>
        <v>0.182399739477182</v>
      </c>
      <c r="AC78" s="40" t="n">
        <f aca="false">Z78-AB78</f>
        <v>-0.0633947682764734</v>
      </c>
      <c r="AD78" s="57" t="n">
        <f aca="false">IF(E78-F78&lt;0,"达成",E78-F78)</f>
        <v>0.155289191703704</v>
      </c>
      <c r="AE78" s="57"/>
    </row>
    <row r="79" customFormat="false" ht="15" hidden="false" customHeight="false" outlineLevel="0" collapsed="false">
      <c r="A79" s="109" t="s">
        <v>716</v>
      </c>
      <c r="B79" s="2" t="n">
        <v>135</v>
      </c>
      <c r="C79" s="102" t="n">
        <v>130.18</v>
      </c>
      <c r="D79" s="103" t="n">
        <v>1.0366</v>
      </c>
      <c r="E79" s="49" t="n">
        <f aca="false">10%*Q79+13%</f>
        <v>0.219963058666667</v>
      </c>
      <c r="F79" s="39" t="n">
        <f aca="false">IF(G79="",($F$1*C79-B79)/B79,H79/B79)</f>
        <v>0.073743925925926</v>
      </c>
      <c r="G79" s="4"/>
      <c r="H79" s="104" t="n">
        <f aca="false">IF(G79="",$F$1*C79-B79,G79-B79)</f>
        <v>9.95543000000001</v>
      </c>
      <c r="I79" s="2" t="s">
        <v>96</v>
      </c>
      <c r="J79" s="50" t="s">
        <v>183</v>
      </c>
      <c r="K79" s="105" t="n">
        <f aca="false">DATE(MID(J79,1,4),MID(J79,5,2),MID(J79,7,2))</f>
        <v>43581</v>
      </c>
      <c r="L79" s="106" t="str">
        <f aca="true">IF(LEN(J79) &gt; 15,DATE(MID(J79,12,4),MID(J79,16,2),MID(J79,18,2)),TEXT(TODAY(),"yyyy/m/d"))</f>
        <v>2020/3/9</v>
      </c>
      <c r="M79" s="79" t="n">
        <f aca="false">(L79-K79+1)*B79</f>
        <v>43065</v>
      </c>
      <c r="N79" s="107" t="n">
        <f aca="false">H79/M79*365</f>
        <v>0.0843778462788809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108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0.113627538353766</v>
      </c>
      <c r="AA79" s="40" t="n">
        <f aca="false">S79/(X79-V79)-1</f>
        <v>0.311018817021318</v>
      </c>
      <c r="AB79" s="40" t="n">
        <f aca="false">SUM($C$2:C79)*D79/SUM($B$2:B79)-1</f>
        <v>0.17040309352014</v>
      </c>
      <c r="AC79" s="40" t="n">
        <f aca="false">Z79-AB79</f>
        <v>-0.0567755551663742</v>
      </c>
      <c r="AD79" s="57" t="n">
        <f aca="false">IF(E79-F79&lt;0,"达成",E79-F79)</f>
        <v>0.146219132740741</v>
      </c>
      <c r="AE79" s="57"/>
    </row>
    <row r="80" customFormat="false" ht="15" hidden="false" customHeight="false" outlineLevel="0" collapsed="false">
      <c r="A80" s="109" t="s">
        <v>717</v>
      </c>
      <c r="B80" s="2" t="n">
        <v>135</v>
      </c>
      <c r="C80" s="102" t="n">
        <v>133.52</v>
      </c>
      <c r="D80" s="103" t="n">
        <v>1.0106</v>
      </c>
      <c r="E80" s="49" t="n">
        <f aca="false">10%*Q80+13%</f>
        <v>0.219956874666667</v>
      </c>
      <c r="F80" s="39" t="n">
        <f aca="false">IF(G80="",($F$1*C80-B80)/B80,H80/B80)</f>
        <v>0.101292740740741</v>
      </c>
      <c r="G80" s="4"/>
      <c r="H80" s="104" t="n">
        <f aca="false">IF(G80="",$F$1*C80-B80,G80-B80)</f>
        <v>13.67452</v>
      </c>
      <c r="I80" s="2" t="s">
        <v>96</v>
      </c>
      <c r="J80" s="50" t="s">
        <v>185</v>
      </c>
      <c r="K80" s="105" t="n">
        <f aca="false">DATE(MID(J80,1,4),MID(J80,5,2),MID(J80,7,2))</f>
        <v>43584</v>
      </c>
      <c r="L80" s="106" t="str">
        <f aca="true">IF(LEN(J80) &gt; 15,DATE(MID(J80,12,4),MID(J80,16,2),MID(J80,18,2)),TEXT(TODAY(),"yyyy/m/d"))</f>
        <v>2020/3/9</v>
      </c>
      <c r="M80" s="79" t="n">
        <f aca="false">(L80-K80+1)*B80</f>
        <v>42660</v>
      </c>
      <c r="N80" s="107" t="n">
        <f aca="false">H80/M80*365</f>
        <v>0.116999526488514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108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0.269403210453244</v>
      </c>
      <c r="AB80" s="40" t="n">
        <f aca="false">SUM($C$2:C80)*D80/SUM($B$2:B80)-1</f>
        <v>0.139393557767201</v>
      </c>
      <c r="AC80" s="40" t="n">
        <f aca="false">Z80-AB80</f>
        <v>-0.0389722578970145</v>
      </c>
      <c r="AD80" s="57" t="n">
        <f aca="false">IF(E80-F80&lt;0,"达成",E80-F80)</f>
        <v>0.118664133925926</v>
      </c>
      <c r="AE80" s="57"/>
    </row>
    <row r="81" customFormat="false" ht="15" hidden="false" customHeight="false" outlineLevel="0" collapsed="false">
      <c r="A81" s="109" t="s">
        <v>718</v>
      </c>
      <c r="B81" s="2" t="n">
        <v>135</v>
      </c>
      <c r="C81" s="102" t="n">
        <v>132.56</v>
      </c>
      <c r="D81" s="103" t="n">
        <v>1.018</v>
      </c>
      <c r="E81" s="49" t="n">
        <f aca="false">10%*Q81+13%</f>
        <v>0.219964053333333</v>
      </c>
      <c r="F81" s="39" t="n">
        <f aca="false">IF(G81="",($F$1*C81-B81)/B81,H81/B81)</f>
        <v>0.0933745185185185</v>
      </c>
      <c r="G81" s="4"/>
      <c r="H81" s="104" t="n">
        <f aca="false">IF(G81="",$F$1*C81-B81,G81-B81)</f>
        <v>12.60556</v>
      </c>
      <c r="I81" s="2" t="s">
        <v>96</v>
      </c>
      <c r="J81" s="50" t="s">
        <v>187</v>
      </c>
      <c r="K81" s="105" t="n">
        <f aca="false">DATE(MID(J81,1,4),MID(J81,5,2),MID(J81,7,2))</f>
        <v>43585</v>
      </c>
      <c r="L81" s="106" t="str">
        <f aca="true">IF(LEN(J81) &gt; 15,DATE(MID(J81,12,4),MID(J81,16,2),MID(J81,18,2)),TEXT(TODAY(),"yyyy/m/d"))</f>
        <v>2020/3/9</v>
      </c>
      <c r="M81" s="79" t="n">
        <f aca="false">(L81-K81+1)*B81</f>
        <v>42525</v>
      </c>
      <c r="N81" s="107" t="n">
        <f aca="false">H81/M81*365</f>
        <v>0.108195870664315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</v>
      </c>
      <c r="S81" s="55" t="n">
        <f aca="false">R81*D81</f>
        <v>5642.52968</v>
      </c>
      <c r="T81" s="55"/>
      <c r="U81" s="108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</v>
      </c>
      <c r="Z81" s="40" t="n">
        <f aca="false">W81/X81-1</f>
        <v>0.102681751924722</v>
      </c>
      <c r="AA81" s="40" t="n">
        <f aca="false">S81/(X81-V81)-1</f>
        <v>0.270216353231973</v>
      </c>
      <c r="AB81" s="40" t="n">
        <f aca="false">SUM($C$2:C81)*D81/SUM($B$2:B81)-1</f>
        <v>0.146025909324209</v>
      </c>
      <c r="AC81" s="40" t="n">
        <f aca="false">Z81-AB81</f>
        <v>-0.0433441573994869</v>
      </c>
      <c r="AD81" s="57" t="n">
        <f aca="false">IF(E81-F81&lt;0,"达成",E81-F81)</f>
        <v>0.126589534814815</v>
      </c>
      <c r="AE81" s="57"/>
    </row>
    <row r="82" customFormat="false" ht="15" hidden="false" customHeight="false" outlineLevel="0" collapsed="false">
      <c r="A82" s="21" t="s">
        <v>719</v>
      </c>
      <c r="B82" s="22" t="n">
        <v>135</v>
      </c>
      <c r="C82" s="35" t="n">
        <v>142.72</v>
      </c>
      <c r="D82" s="86" t="n">
        <v>0.9454</v>
      </c>
      <c r="E82" s="25" t="n">
        <v>0.219951658666667</v>
      </c>
      <c r="F82" s="39" t="n">
        <v>0.227481481481482</v>
      </c>
      <c r="G82" s="27" t="n">
        <v>165.71</v>
      </c>
      <c r="H82" s="87" t="n">
        <v>30.71</v>
      </c>
      <c r="I82" s="22" t="s">
        <v>28</v>
      </c>
      <c r="J82" s="29" t="s">
        <v>720</v>
      </c>
      <c r="K82" s="88" t="n">
        <v>43591</v>
      </c>
      <c r="L82" s="89" t="n">
        <v>43885</v>
      </c>
      <c r="M82" s="90" t="n">
        <v>39825</v>
      </c>
      <c r="N82" s="32" t="n">
        <v>0.281460138104206</v>
      </c>
      <c r="O82" s="33" t="n">
        <v>134.927488</v>
      </c>
      <c r="P82" s="33" t="n">
        <v>-0.072511999999989</v>
      </c>
      <c r="Q82" s="34" t="n">
        <v>0.899516586666667</v>
      </c>
      <c r="R82" s="38" t="n">
        <v>5685.48</v>
      </c>
      <c r="S82" s="36" t="n">
        <v>5375.052792</v>
      </c>
      <c r="T82" s="36"/>
      <c r="U82" s="91"/>
      <c r="V82" s="37" t="n">
        <v>7247.82</v>
      </c>
      <c r="W82" s="37" t="n">
        <v>12622.872792</v>
      </c>
      <c r="X82" s="100" t="n">
        <v>11825</v>
      </c>
      <c r="Y82" s="38" t="n">
        <v>797.872792000006</v>
      </c>
      <c r="Z82" s="40" t="n">
        <v>0.0674733862156454</v>
      </c>
      <c r="AA82" s="40" t="n">
        <v>0.174315362734261</v>
      </c>
      <c r="AB82" s="39" t="n">
        <v>0.0635554124312898</v>
      </c>
      <c r="AC82" s="39" t="n">
        <v>0.00391797378435554</v>
      </c>
      <c r="AD82" s="101" t="s">
        <v>30</v>
      </c>
      <c r="AE82" s="57"/>
    </row>
    <row r="83" customFormat="false" ht="15" hidden="false" customHeight="false" outlineLevel="0" collapsed="false">
      <c r="A83" s="21" t="s">
        <v>721</v>
      </c>
      <c r="B83" s="22" t="n">
        <v>90</v>
      </c>
      <c r="C83" s="35" t="n">
        <v>93.96</v>
      </c>
      <c r="D83" s="86" t="n">
        <v>0.9574</v>
      </c>
      <c r="E83" s="25" t="n">
        <v>0.189971536</v>
      </c>
      <c r="F83" s="39" t="n">
        <v>0.196888888888889</v>
      </c>
      <c r="G83" s="27" t="n">
        <v>107.72</v>
      </c>
      <c r="H83" s="87" t="n">
        <v>17.72</v>
      </c>
      <c r="I83" s="22" t="s">
        <v>28</v>
      </c>
      <c r="J83" s="66" t="s">
        <v>722</v>
      </c>
      <c r="K83" s="88" t="n">
        <v>43592</v>
      </c>
      <c r="L83" s="89" t="n">
        <v>43882</v>
      </c>
      <c r="M83" s="90" t="n">
        <v>26190</v>
      </c>
      <c r="N83" s="32" t="n">
        <v>0.246956853760977</v>
      </c>
      <c r="O83" s="33" t="n">
        <v>89.957304</v>
      </c>
      <c r="P83" s="33" t="n">
        <v>-0.0426960000000065</v>
      </c>
      <c r="Q83" s="34" t="n">
        <v>0.59971536</v>
      </c>
      <c r="R83" s="38" t="n">
        <v>5779.44</v>
      </c>
      <c r="S83" s="36" t="n">
        <v>5533.235856</v>
      </c>
      <c r="T83" s="36"/>
      <c r="U83" s="91"/>
      <c r="V83" s="37" t="n">
        <v>7247.82</v>
      </c>
      <c r="W83" s="37" t="n">
        <v>12781.055856</v>
      </c>
      <c r="X83" s="100" t="n">
        <v>11915</v>
      </c>
      <c r="Y83" s="38" t="n">
        <v>866.055856000004</v>
      </c>
      <c r="Z83" s="40" t="n">
        <v>0.072686181787663</v>
      </c>
      <c r="AA83" s="40" t="n">
        <v>0.18556298578585</v>
      </c>
      <c r="AB83" s="39" t="n">
        <v>0.0764695439362149</v>
      </c>
      <c r="AC83" s="39" t="n">
        <v>-0.00378336214855191</v>
      </c>
      <c r="AD83" s="101" t="s">
        <v>30</v>
      </c>
      <c r="AE83" s="57"/>
    </row>
    <row r="84" customFormat="false" ht="15" hidden="false" customHeight="false" outlineLevel="0" collapsed="false">
      <c r="A84" s="21" t="s">
        <v>723</v>
      </c>
      <c r="B84" s="22" t="n">
        <v>90</v>
      </c>
      <c r="C84" s="35" t="n">
        <v>94.35</v>
      </c>
      <c r="D84" s="86" t="n">
        <v>0.9534</v>
      </c>
      <c r="E84" s="25" t="n">
        <v>0.18996886</v>
      </c>
      <c r="F84" s="39" t="n">
        <v>0.201777777777778</v>
      </c>
      <c r="G84" s="27" t="n">
        <v>108.16</v>
      </c>
      <c r="H84" s="87" t="n">
        <v>18.16</v>
      </c>
      <c r="I84" s="22" t="s">
        <v>28</v>
      </c>
      <c r="J84" s="66" t="s">
        <v>724</v>
      </c>
      <c r="K84" s="88" t="n">
        <v>43593</v>
      </c>
      <c r="L84" s="89" t="n">
        <v>43882</v>
      </c>
      <c r="M84" s="90" t="n">
        <v>26100</v>
      </c>
      <c r="N84" s="32" t="n">
        <v>0.253961685823755</v>
      </c>
      <c r="O84" s="33" t="n">
        <v>89.95329</v>
      </c>
      <c r="P84" s="33" t="n">
        <v>-0.0467100000000045</v>
      </c>
      <c r="Q84" s="34" t="n">
        <v>0.5996886</v>
      </c>
      <c r="R84" s="38" t="n">
        <v>5873.79000000001</v>
      </c>
      <c r="S84" s="36" t="n">
        <v>5600.071386</v>
      </c>
      <c r="T84" s="36"/>
      <c r="U84" s="91"/>
      <c r="V84" s="37" t="n">
        <v>7247.82</v>
      </c>
      <c r="W84" s="37" t="n">
        <v>12847.891386</v>
      </c>
      <c r="X84" s="100" t="n">
        <v>12005</v>
      </c>
      <c r="Y84" s="38" t="n">
        <v>842.891386000005</v>
      </c>
      <c r="Z84" s="40" t="n">
        <v>0.0702116939608501</v>
      </c>
      <c r="AA84" s="40" t="n">
        <v>0.177182992024688</v>
      </c>
      <c r="AB84" s="39" t="n">
        <v>0.071428616909621</v>
      </c>
      <c r="AC84" s="39" t="n">
        <v>-0.00121692294877085</v>
      </c>
      <c r="AD84" s="101" t="s">
        <v>30</v>
      </c>
      <c r="AE84" s="57"/>
    </row>
    <row r="85" customFormat="false" ht="15" hidden="false" customHeight="false" outlineLevel="0" collapsed="false">
      <c r="A85" s="21" t="s">
        <v>725</v>
      </c>
      <c r="B85" s="22" t="n">
        <v>90</v>
      </c>
      <c r="C85" s="35" t="n">
        <v>95.42</v>
      </c>
      <c r="D85" s="86" t="n">
        <v>0.9428</v>
      </c>
      <c r="E85" s="25" t="n">
        <v>0.189974650666667</v>
      </c>
      <c r="F85" s="39" t="n">
        <v>0.198888888888889</v>
      </c>
      <c r="G85" s="27" t="n">
        <v>107.9</v>
      </c>
      <c r="H85" s="87" t="n">
        <v>17.9</v>
      </c>
      <c r="I85" s="22" t="s">
        <v>28</v>
      </c>
      <c r="J85" s="66" t="s">
        <v>726</v>
      </c>
      <c r="K85" s="88" t="n">
        <v>43594</v>
      </c>
      <c r="L85" s="89" t="n">
        <v>43881</v>
      </c>
      <c r="M85" s="90" t="n">
        <v>25920</v>
      </c>
      <c r="N85" s="32" t="n">
        <v>0.252064043209877</v>
      </c>
      <c r="O85" s="33" t="n">
        <v>89.961976</v>
      </c>
      <c r="P85" s="33" t="n">
        <v>-0.038023999999993</v>
      </c>
      <c r="Q85" s="34" t="n">
        <v>0.599746506666667</v>
      </c>
      <c r="R85" s="38" t="n">
        <v>5969.21000000001</v>
      </c>
      <c r="S85" s="36" t="n">
        <v>5627.77118800001</v>
      </c>
      <c r="T85" s="36"/>
      <c r="U85" s="91"/>
      <c r="V85" s="37" t="n">
        <v>7247.82</v>
      </c>
      <c r="W85" s="37" t="n">
        <v>12875.591188</v>
      </c>
      <c r="X85" s="100" t="n">
        <v>12095</v>
      </c>
      <c r="Y85" s="38" t="n">
        <v>780.591188000006</v>
      </c>
      <c r="Z85" s="40" t="n">
        <v>0.0645383371641179</v>
      </c>
      <c r="AA85" s="40" t="n">
        <v>0.161040272488335</v>
      </c>
      <c r="AB85" s="39" t="n">
        <v>0.0590703520463003</v>
      </c>
      <c r="AC85" s="39" t="n">
        <v>0.00546798511781765</v>
      </c>
      <c r="AD85" s="101" t="s">
        <v>30</v>
      </c>
      <c r="AE85" s="57"/>
    </row>
    <row r="86" customFormat="false" ht="15" hidden="false" customHeight="false" outlineLevel="0" collapsed="false">
      <c r="A86" s="21" t="s">
        <v>727</v>
      </c>
      <c r="B86" s="22" t="n">
        <v>90</v>
      </c>
      <c r="C86" s="35" t="n">
        <v>92.29</v>
      </c>
      <c r="D86" s="86" t="n">
        <v>0.9747</v>
      </c>
      <c r="E86" s="25" t="n">
        <v>0.189970042</v>
      </c>
      <c r="F86" s="39" t="n">
        <v>0.190666666666667</v>
      </c>
      <c r="G86" s="27" t="n">
        <v>107.16</v>
      </c>
      <c r="H86" s="87" t="n">
        <v>17.16</v>
      </c>
      <c r="I86" s="22" t="s">
        <v>28</v>
      </c>
      <c r="J86" s="29" t="s">
        <v>728</v>
      </c>
      <c r="K86" s="88" t="n">
        <v>43595</v>
      </c>
      <c r="L86" s="89" t="n">
        <v>43885</v>
      </c>
      <c r="M86" s="90" t="n">
        <v>26190</v>
      </c>
      <c r="N86" s="32" t="n">
        <v>0.239152348224513</v>
      </c>
      <c r="O86" s="33" t="n">
        <v>89.955063</v>
      </c>
      <c r="P86" s="33" t="n">
        <v>-0.0449369999999902</v>
      </c>
      <c r="Q86" s="34" t="n">
        <v>0.59970042</v>
      </c>
      <c r="R86" s="38" t="n">
        <v>6061.5</v>
      </c>
      <c r="S86" s="36" t="n">
        <v>5908.14405</v>
      </c>
      <c r="T86" s="100"/>
      <c r="U86" s="110"/>
      <c r="V86" s="37" t="n">
        <v>7247.82</v>
      </c>
      <c r="W86" s="37" t="n">
        <v>13155.96405</v>
      </c>
      <c r="X86" s="100" t="n">
        <v>12185</v>
      </c>
      <c r="Y86" s="38" t="n">
        <v>970.964050000006</v>
      </c>
      <c r="Z86" s="40" t="n">
        <v>0.0796851908083713</v>
      </c>
      <c r="AA86" s="40" t="n">
        <v>0.196663692634258</v>
      </c>
      <c r="AB86" s="39" t="n">
        <v>0.0941997398440706</v>
      </c>
      <c r="AC86" s="39" t="n">
        <v>-0.0145145490356993</v>
      </c>
      <c r="AD86" s="101" t="s">
        <v>30</v>
      </c>
      <c r="AE86" s="57"/>
    </row>
    <row r="87" customFormat="false" ht="15" hidden="false" customHeight="false" outlineLevel="0" collapsed="false">
      <c r="A87" s="109" t="s">
        <v>729</v>
      </c>
      <c r="B87" s="2" t="n">
        <v>135</v>
      </c>
      <c r="C87" s="102" t="n">
        <v>139.98</v>
      </c>
      <c r="D87" s="103" t="n">
        <v>0.964</v>
      </c>
      <c r="E87" s="49" t="n">
        <f aca="false">10%*Q87+13%</f>
        <v>0.21996048</v>
      </c>
      <c r="F87" s="39" t="n">
        <f aca="false">IF(G87="",($F$1*C87-B87)/B87,H87/B87)</f>
        <v>0.154575777777778</v>
      </c>
      <c r="G87" s="4"/>
      <c r="H87" s="104" t="n">
        <f aca="false">IF(G87="",$F$1*C87-B87,G87-B87)</f>
        <v>20.86773</v>
      </c>
      <c r="I87" s="2" t="s">
        <v>96</v>
      </c>
      <c r="J87" s="50" t="s">
        <v>199</v>
      </c>
      <c r="K87" s="105" t="n">
        <f aca="false">DATE(MID(J87,1,4),MID(J87,5,2),MID(J87,7,2))</f>
        <v>43598</v>
      </c>
      <c r="L87" s="106" t="str">
        <f aca="true">IF(LEN(J87) &gt; 15,DATE(MID(J87,12,4),MID(J87,16,2),MID(J87,18,2)),TEXT(TODAY(),"yyyy/m/d"))</f>
        <v>2020/3/9</v>
      </c>
      <c r="M87" s="79" t="n">
        <f aca="false">(L87-K87+1)*B87</f>
        <v>40770</v>
      </c>
      <c r="N87" s="107" t="n">
        <f aca="false">H87/M87*365</f>
        <v>0.186821718175129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</v>
      </c>
      <c r="S87" s="55" t="n">
        <f aca="false">R87*D87</f>
        <v>5978.22672</v>
      </c>
      <c r="T87" s="55"/>
      <c r="U87" s="108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906.046720000006</v>
      </c>
      <c r="Z87" s="40" t="n">
        <f aca="false">W87/X87-1</f>
        <v>0.0735427532467536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Z87-AB87</f>
        <v>-0.00773974025973993</v>
      </c>
      <c r="AD87" s="57" t="n">
        <f aca="false">IF(E87-F87&lt;0,"达成",E87-F87)</f>
        <v>0.0653847022222225</v>
      </c>
      <c r="AE87" s="57"/>
    </row>
    <row r="88" customFormat="false" ht="15" hidden="false" customHeight="false" outlineLevel="0" collapsed="false">
      <c r="A88" s="109" t="s">
        <v>730</v>
      </c>
      <c r="B88" s="2" t="n">
        <v>135</v>
      </c>
      <c r="C88" s="102" t="n">
        <v>140.97</v>
      </c>
      <c r="D88" s="103" t="n">
        <v>0.9572</v>
      </c>
      <c r="E88" s="49" t="n">
        <f aca="false">10%*Q88+13%</f>
        <v>0.219957656</v>
      </c>
      <c r="F88" s="39" t="n">
        <f aca="false">IF(G88="",($F$1*C88-B88)/B88,H88/B88)</f>
        <v>0.162741444444444</v>
      </c>
      <c r="G88" s="4"/>
      <c r="H88" s="104" t="n">
        <f aca="false">IF(G88="",$F$1*C88-B88,G88-B88)</f>
        <v>21.970095</v>
      </c>
      <c r="I88" s="2" t="s">
        <v>96</v>
      </c>
      <c r="J88" s="50" t="s">
        <v>201</v>
      </c>
      <c r="K88" s="105" t="n">
        <f aca="false">DATE(MID(J88,1,4),MID(J88,5,2),MID(J88,7,2))</f>
        <v>43599</v>
      </c>
      <c r="L88" s="106" t="str">
        <f aca="true">IF(LEN(J88) &gt; 15,DATE(MID(J88,12,4),MID(J88,16,2),MID(J88,18,2)),TEXT(TODAY(),"yyyy/m/d"))</f>
        <v>2020/3/9</v>
      </c>
      <c r="M88" s="79" t="n">
        <f aca="false">(L88-K88+1)*B88</f>
        <v>40635</v>
      </c>
      <c r="N88" s="107" t="n">
        <f aca="false">H88/M88*365</f>
        <v>0.197344276485788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</v>
      </c>
      <c r="T88" s="55"/>
      <c r="U88" s="108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863.813140000006</v>
      </c>
      <c r="Z88" s="40" t="n">
        <f aca="false">W88/X88-1</f>
        <v>0.0693547282215983</v>
      </c>
      <c r="AA88" s="40" t="n">
        <f aca="false">S88/(X88-V88)-1</f>
        <v>0.165888857308563</v>
      </c>
      <c r="AB88" s="40" t="n">
        <f aca="false">SUM($C$2:C88)*D88/SUM($B$2:B88)-1</f>
        <v>0.0728517398635087</v>
      </c>
      <c r="AC88" s="40" t="n">
        <f aca="false">Z88-AB88</f>
        <v>-0.00349701164191038</v>
      </c>
      <c r="AD88" s="57" t="n">
        <f aca="false">IF(E88-F88&lt;0,"达成",E88-F88)</f>
        <v>0.0572162115555557</v>
      </c>
      <c r="AE88" s="57"/>
    </row>
    <row r="89" customFormat="false" ht="15" hidden="false" customHeight="false" outlineLevel="0" collapsed="false">
      <c r="A89" s="109" t="s">
        <v>731</v>
      </c>
      <c r="B89" s="2" t="n">
        <v>135</v>
      </c>
      <c r="C89" s="102" t="n">
        <v>138.03</v>
      </c>
      <c r="D89" s="103" t="n">
        <v>0.9776</v>
      </c>
      <c r="E89" s="49" t="n">
        <f aca="false">10%*Q89+13%</f>
        <v>0.219958752</v>
      </c>
      <c r="F89" s="39" t="n">
        <f aca="false">IF(G89="",($F$1*C89-B89)/B89,H89/B89)</f>
        <v>0.138491888888889</v>
      </c>
      <c r="G89" s="4"/>
      <c r="H89" s="104" t="n">
        <f aca="false">IF(G89="",$F$1*C89-B89,G89-B89)</f>
        <v>18.696405</v>
      </c>
      <c r="I89" s="2" t="s">
        <v>96</v>
      </c>
      <c r="J89" s="50" t="s">
        <v>203</v>
      </c>
      <c r="K89" s="105" t="n">
        <f aca="false">DATE(MID(J89,1,4),MID(J89,5,2),MID(J89,7,2))</f>
        <v>43600</v>
      </c>
      <c r="L89" s="106" t="str">
        <f aca="true">IF(LEN(J89) &gt; 15,DATE(MID(J89,12,4),MID(J89,16,2),MID(J89,18,2)),TEXT(TODAY(),"yyyy/m/d"))</f>
        <v>2020/3/9</v>
      </c>
      <c r="M89" s="79" t="n">
        <f aca="false">(L89-K89+1)*B89</f>
        <v>40500</v>
      </c>
      <c r="N89" s="107" t="n">
        <f aca="false">H89/M89*365</f>
        <v>0.168498464814815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</v>
      </c>
      <c r="S89" s="55" t="n">
        <f aca="false">R89*D89</f>
        <v>6335.317248</v>
      </c>
      <c r="T89" s="55"/>
      <c r="U89" s="108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993.137248000005</v>
      </c>
      <c r="Z89" s="40" t="n">
        <f aca="false">W89/X89-1</f>
        <v>0.0788830220810171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Z89-AB89</f>
        <v>-0.0158022430500395</v>
      </c>
      <c r="AD89" s="57" t="n">
        <f aca="false">IF(E89-F89&lt;0,"达成",E89-F89)</f>
        <v>0.0814668631111111</v>
      </c>
      <c r="AE89" s="57"/>
    </row>
    <row r="90" customFormat="false" ht="15" hidden="false" customHeight="false" outlineLevel="0" collapsed="false">
      <c r="A90" s="109" t="s">
        <v>732</v>
      </c>
      <c r="B90" s="2" t="n">
        <v>135</v>
      </c>
      <c r="C90" s="102" t="n">
        <v>137.2</v>
      </c>
      <c r="D90" s="103" t="n">
        <v>0.9835</v>
      </c>
      <c r="E90" s="49" t="n">
        <f aca="false">10%*Q90+13%</f>
        <v>0.219957466666667</v>
      </c>
      <c r="F90" s="39" t="n">
        <f aca="false">IF(G90="",($F$1*C90-B90)/B90,H90/B90)</f>
        <v>0.131645925925926</v>
      </c>
      <c r="G90" s="4"/>
      <c r="H90" s="104" t="n">
        <f aca="false">IF(G90="",$F$1*C90-B90,G90-B90)</f>
        <v>17.7722</v>
      </c>
      <c r="I90" s="2" t="s">
        <v>96</v>
      </c>
      <c r="J90" s="50" t="s">
        <v>205</v>
      </c>
      <c r="K90" s="105" t="n">
        <f aca="false">DATE(MID(J90,1,4),MID(J90,5,2),MID(J90,7,2))</f>
        <v>43601</v>
      </c>
      <c r="L90" s="106" t="str">
        <f aca="true">IF(LEN(J90) &gt; 15,DATE(MID(J90,12,4),MID(J90,16,2),MID(J90,18,2)),TEXT(TODAY(),"yyyy/m/d"))</f>
        <v>2020/3/9</v>
      </c>
      <c r="M90" s="79" t="n">
        <f aca="false">(L90-K90+1)*B90</f>
        <v>40365</v>
      </c>
      <c r="N90" s="107" t="n">
        <f aca="false">H90/M90*365</f>
        <v>0.160704892852719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108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0.0810458373280947</v>
      </c>
      <c r="AA90" s="40" t="n">
        <f aca="false">S90/(X90-V90)-1</f>
        <v>0.188291836309927</v>
      </c>
      <c r="AB90" s="40" t="n">
        <f aca="false">SUM($C$2:C90)*D90/SUM($B$2:B90)-1</f>
        <v>0.100212273477407</v>
      </c>
      <c r="AC90" s="40" t="n">
        <f aca="false">Z90-AB90</f>
        <v>-0.0191664361493122</v>
      </c>
      <c r="AD90" s="57" t="n">
        <f aca="false">IF(E90-F90&lt;0,"达成",E90-F90)</f>
        <v>0.0883115407407413</v>
      </c>
      <c r="AE90" s="57"/>
    </row>
    <row r="91" customFormat="false" ht="15" hidden="false" customHeight="false" outlineLevel="0" collapsed="false">
      <c r="A91" s="58" t="s">
        <v>733</v>
      </c>
      <c r="B91" s="59" t="n">
        <v>135</v>
      </c>
      <c r="C91" s="93" t="n">
        <v>141.55</v>
      </c>
      <c r="D91" s="94" t="n">
        <v>0.9533</v>
      </c>
      <c r="E91" s="25" t="n">
        <v>0.219959743333333</v>
      </c>
      <c r="F91" s="76" t="n">
        <v>0.223407407407407</v>
      </c>
      <c r="G91" s="64" t="n">
        <v>165.16</v>
      </c>
      <c r="H91" s="95" t="n">
        <v>30.16</v>
      </c>
      <c r="I91" s="59" t="s">
        <v>28</v>
      </c>
      <c r="J91" s="66" t="s">
        <v>734</v>
      </c>
      <c r="K91" s="96" t="n">
        <v>43602</v>
      </c>
      <c r="L91" s="97" t="n">
        <v>43886</v>
      </c>
      <c r="M91" s="98" t="n">
        <v>38475</v>
      </c>
      <c r="N91" s="69" t="n">
        <v>0.286118258609487</v>
      </c>
      <c r="O91" s="70" t="n">
        <v>134.939615</v>
      </c>
      <c r="P91" s="70" t="n">
        <v>-0.0603849999999966</v>
      </c>
      <c r="Q91" s="71" t="n">
        <v>0.899597433333333</v>
      </c>
      <c r="R91" s="72" t="n">
        <v>6759.23</v>
      </c>
      <c r="S91" s="73" t="n">
        <v>6443.573959</v>
      </c>
      <c r="T91" s="73"/>
      <c r="U91" s="99"/>
      <c r="V91" s="74" t="n">
        <v>7247.82</v>
      </c>
      <c r="W91" s="74" t="n">
        <v>13691.393959</v>
      </c>
      <c r="X91" s="75" t="n">
        <v>12860</v>
      </c>
      <c r="Y91" s="72" t="n">
        <v>831.393959000005</v>
      </c>
      <c r="Z91" s="76" t="n">
        <v>0.0646496080093315</v>
      </c>
      <c r="AA91" s="76" t="n">
        <v>0.148141000288659</v>
      </c>
      <c r="AB91" s="76" t="n">
        <v>0.0657263902799379</v>
      </c>
      <c r="AC91" s="76" t="n">
        <v>-0.00107678227060637</v>
      </c>
      <c r="AD91" s="77" t="s">
        <v>30</v>
      </c>
      <c r="AE91" s="57"/>
    </row>
    <row r="92" customFormat="false" ht="15" hidden="false" customHeight="false" outlineLevel="0" collapsed="false">
      <c r="A92" s="109" t="s">
        <v>735</v>
      </c>
      <c r="B92" s="2" t="n">
        <v>240</v>
      </c>
      <c r="C92" s="102" t="n">
        <v>252.48</v>
      </c>
      <c r="D92" s="103" t="n">
        <v>0.9501</v>
      </c>
      <c r="E92" s="49" t="n">
        <f aca="false">10%*Q92+13%</f>
        <v>0.289920832</v>
      </c>
      <c r="F92" s="39" t="n">
        <f aca="false">IF(G92="",($F$1*C92-B92)/B92,H92/B92)</f>
        <v>0.171402</v>
      </c>
      <c r="G92" s="4"/>
      <c r="H92" s="104" t="n">
        <f aca="false">IF(G92="",$F$1*C92-B92,G92-B92)</f>
        <v>41.13648</v>
      </c>
      <c r="I92" s="2" t="s">
        <v>96</v>
      </c>
      <c r="J92" s="50" t="s">
        <v>736</v>
      </c>
      <c r="K92" s="105" t="n">
        <f aca="false">DATE(MID(J92,1,4),MID(J92,5,2),MID(J92,7,2))</f>
        <v>43605</v>
      </c>
      <c r="L92" s="106" t="str">
        <f aca="true">IF(LEN(J92) &gt; 15,DATE(MID(J92,12,4),MID(J92,16,2),MID(J92,18,2)),TEXT(TODAY(),"yyyy/m/d"))</f>
        <v>2020/3/9</v>
      </c>
      <c r="M92" s="79" t="n">
        <f aca="false">(L92-K92+1)*B92</f>
        <v>70800</v>
      </c>
      <c r="N92" s="107" t="n">
        <f aca="false">H92/M92*365</f>
        <v>0.212073661016949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108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809.645670999998</v>
      </c>
      <c r="Z92" s="40" t="n">
        <f aca="false">W92/X92-1</f>
        <v>0.0618050130534349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Z92-AB92</f>
        <v>0.000803683969465396</v>
      </c>
      <c r="AD92" s="57" t="n">
        <f aca="false">IF(E92-F92&lt;0,"达成",E92-F92)</f>
        <v>0.118518832</v>
      </c>
      <c r="AE92" s="57"/>
    </row>
    <row r="93" customFormat="false" ht="15" hidden="false" customHeight="false" outlineLevel="0" collapsed="false">
      <c r="A93" s="109" t="s">
        <v>737</v>
      </c>
      <c r="B93" s="2" t="n">
        <v>240</v>
      </c>
      <c r="C93" s="102" t="n">
        <v>248.29</v>
      </c>
      <c r="D93" s="103" t="n">
        <v>0.9661</v>
      </c>
      <c r="E93" s="49" t="n">
        <f aca="false">10%*Q93+13%</f>
        <v>0.289915312666667</v>
      </c>
      <c r="F93" s="39" t="n">
        <f aca="false">IF(G93="",($F$1*C93-B93)/B93,H93/B93)</f>
        <v>0.151962145833333</v>
      </c>
      <c r="G93" s="4"/>
      <c r="H93" s="104" t="n">
        <f aca="false">IF(G93="",$F$1*C93-B93,G93-B93)</f>
        <v>36.470915</v>
      </c>
      <c r="I93" s="2" t="s">
        <v>96</v>
      </c>
      <c r="J93" s="50" t="s">
        <v>211</v>
      </c>
      <c r="K93" s="105" t="n">
        <f aca="false">DATE(MID(J93,1,4),MID(J93,5,2),MID(J93,7,2))</f>
        <v>43606</v>
      </c>
      <c r="L93" s="106" t="str">
        <f aca="true">IF(LEN(J93) &gt; 15,DATE(MID(J93,12,4),MID(J93,16,2),MID(J93,18,2)),TEXT(TODAY(),"yyyy/m/d"))</f>
        <v>2020/3/9</v>
      </c>
      <c r="M93" s="79" t="n">
        <f aca="false">(L93-K93+1)*B93</f>
        <v>70560</v>
      </c>
      <c r="N93" s="107" t="n">
        <f aca="false">H93/M93*365</f>
        <v>0.188660487174036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108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921.705999999998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Z93-AB93</f>
        <v>-0.00834708695652187</v>
      </c>
      <c r="AD93" s="57" t="n">
        <f aca="false">IF(E93-F93&lt;0,"达成",E93-F93)</f>
        <v>0.137953166833334</v>
      </c>
      <c r="AE93" s="57"/>
    </row>
    <row r="94" customFormat="false" ht="15" hidden="false" customHeight="false" outlineLevel="0" collapsed="false">
      <c r="A94" s="109" t="s">
        <v>738</v>
      </c>
      <c r="B94" s="2" t="n">
        <v>135</v>
      </c>
      <c r="C94" s="102" t="n">
        <v>140.5</v>
      </c>
      <c r="D94" s="103" t="n">
        <v>0.9604</v>
      </c>
      <c r="E94" s="49" t="n">
        <f aca="false">10%*Q94+13%</f>
        <v>0.219957466666667</v>
      </c>
      <c r="F94" s="39" t="n">
        <f aca="false">IF(G94="",($F$1*C94-B94)/B94,H94/B94)</f>
        <v>0.158864814814815</v>
      </c>
      <c r="G94" s="4"/>
      <c r="H94" s="104" t="n">
        <f aca="false">IF(G94="",$F$1*C94-B94,G94-B94)</f>
        <v>21.44675</v>
      </c>
      <c r="I94" s="2" t="s">
        <v>96</v>
      </c>
      <c r="J94" s="50" t="s">
        <v>213</v>
      </c>
      <c r="K94" s="105" t="n">
        <f aca="false">DATE(MID(J94,1,4),MID(J94,5,2),MID(J94,7,2))</f>
        <v>43607</v>
      </c>
      <c r="L94" s="106" t="str">
        <f aca="true">IF(LEN(J94) &gt; 15,DATE(MID(J94,12,4),MID(J94,16,2),MID(J94,18,2)),TEXT(TODAY(),"yyyy/m/d"))</f>
        <v>2020/3/9</v>
      </c>
      <c r="M94" s="79" t="n">
        <f aca="false">(L94-K94+1)*B94</f>
        <v>39555</v>
      </c>
      <c r="N94" s="107" t="n">
        <f aca="false">H94/M94*365</f>
        <v>0.197903267602073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108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880.260199999999</v>
      </c>
      <c r="Z94" s="40" t="n">
        <f aca="false">W94/X94-1</f>
        <v>0.0653254322820036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Z94-AB94</f>
        <v>-0.00504125862708738</v>
      </c>
      <c r="AD94" s="57" t="n">
        <f aca="false">IF(E94-F94&lt;0,"达成",E94-F94)</f>
        <v>0.0610926518518523</v>
      </c>
      <c r="AE94" s="57"/>
    </row>
    <row r="95" customFormat="false" ht="15" hidden="false" customHeight="false" outlineLevel="0" collapsed="false">
      <c r="A95" s="21" t="s">
        <v>739</v>
      </c>
      <c r="B95" s="22" t="n">
        <v>135</v>
      </c>
      <c r="C95" s="35" t="n">
        <v>143.24</v>
      </c>
      <c r="D95" s="86" t="n">
        <v>0.942</v>
      </c>
      <c r="E95" s="25" t="n">
        <v>0.21995472</v>
      </c>
      <c r="F95" s="39" t="n">
        <v>0.232</v>
      </c>
      <c r="G95" s="27" t="n">
        <v>166.32</v>
      </c>
      <c r="H95" s="87" t="n">
        <v>31.32</v>
      </c>
      <c r="I95" s="22" t="s">
        <v>28</v>
      </c>
      <c r="J95" s="29" t="s">
        <v>740</v>
      </c>
      <c r="K95" s="88" t="n">
        <v>43608</v>
      </c>
      <c r="L95" s="89" t="n">
        <v>43885</v>
      </c>
      <c r="M95" s="90" t="n">
        <v>37530</v>
      </c>
      <c r="N95" s="32" t="n">
        <v>0.304604316546763</v>
      </c>
      <c r="O95" s="33" t="n">
        <v>134.93208</v>
      </c>
      <c r="P95" s="33" t="n">
        <v>-0.0679199999999867</v>
      </c>
      <c r="Q95" s="34" t="n">
        <v>0.8995472</v>
      </c>
      <c r="R95" s="38" t="n">
        <v>7543.74</v>
      </c>
      <c r="S95" s="36" t="n">
        <v>7106.20308</v>
      </c>
      <c r="T95" s="36"/>
      <c r="U95" s="91"/>
      <c r="V95" s="37" t="n">
        <v>7247.82</v>
      </c>
      <c r="W95" s="37" t="n">
        <v>14354.02308</v>
      </c>
      <c r="X95" s="100" t="n">
        <v>13610</v>
      </c>
      <c r="Y95" s="38" t="n">
        <v>744.023080000004</v>
      </c>
      <c r="Z95" s="40" t="n">
        <v>0.0546673828067601</v>
      </c>
      <c r="AA95" s="40" t="n">
        <v>0.116944676195896</v>
      </c>
      <c r="AB95" s="39" t="n">
        <v>0.0493603144746513</v>
      </c>
      <c r="AC95" s="39" t="n">
        <v>0.00530706833210881</v>
      </c>
      <c r="AD95" s="101" t="s">
        <v>30</v>
      </c>
      <c r="AE95" s="57"/>
    </row>
    <row r="96" customFormat="false" ht="15" hidden="false" customHeight="false" outlineLevel="0" collapsed="false">
      <c r="A96" s="109" t="s">
        <v>741</v>
      </c>
      <c r="B96" s="2" t="n">
        <v>240</v>
      </c>
      <c r="C96" s="102" t="n">
        <v>256.1</v>
      </c>
      <c r="D96" s="103" t="n">
        <v>0.9367</v>
      </c>
      <c r="E96" s="49" t="n">
        <f aca="false">10%*Q96+13%</f>
        <v>0.289925913333333</v>
      </c>
      <c r="F96" s="39" t="n">
        <f aca="false">IF(G96="",($F$1*C96-B96)/B96,H96/B96)</f>
        <v>0.188197291666667</v>
      </c>
      <c r="G96" s="4"/>
      <c r="H96" s="104" t="n">
        <f aca="false">IF(G96="",$F$1*C96-B96,G96-B96)</f>
        <v>45.16735</v>
      </c>
      <c r="I96" s="2" t="s">
        <v>96</v>
      </c>
      <c r="J96" s="50" t="s">
        <v>742</v>
      </c>
      <c r="K96" s="105" t="n">
        <f aca="false">DATE(MID(J96,1,4),MID(J96,5,2),MID(J96,7,2))</f>
        <v>43609</v>
      </c>
      <c r="L96" s="106" t="str">
        <f aca="true">IF(LEN(J96) &gt; 15,DATE(MID(J96,12,4),MID(J96,16,2),MID(J96,18,2)),TEXT(TODAY(),"yyyy/m/d"))</f>
        <v>2020/3/9</v>
      </c>
      <c r="M96" s="79" t="n">
        <f aca="false">(L96-K96+1)*B96</f>
        <v>69840</v>
      </c>
      <c r="N96" s="107" t="n">
        <f aca="false">H96/M96*365</f>
        <v>0.236055022193585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</v>
      </c>
      <c r="S96" s="55" t="n">
        <f aca="false">R96*D96</f>
        <v>7306.110128</v>
      </c>
      <c r="T96" s="55"/>
      <c r="U96" s="108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703.930128000004</v>
      </c>
      <c r="Z96" s="40" t="n">
        <f aca="false">W96/X96-1</f>
        <v>0.0508252800000002</v>
      </c>
      <c r="AA96" s="40" t="n">
        <f aca="false">S96/(X96-V96)-1</f>
        <v>0.106620862805922</v>
      </c>
      <c r="AB96" s="40" t="n">
        <f aca="false">SUM($C$2:C96)*D96/SUM($B$2:B96)-1</f>
        <v>0.0426952135740075</v>
      </c>
      <c r="AC96" s="40" t="n">
        <f aca="false">Z96-AB96</f>
        <v>0.00813006642599268</v>
      </c>
      <c r="AD96" s="57" t="n">
        <f aca="false">IF(E96-F96&lt;0,"达成",E96-F96)</f>
        <v>0.101728621666666</v>
      </c>
      <c r="AE96" s="57"/>
    </row>
    <row r="97" customFormat="false" ht="15" hidden="false" customHeight="false" outlineLevel="0" collapsed="false">
      <c r="A97" s="21" t="s">
        <v>743</v>
      </c>
      <c r="B97" s="22" t="n">
        <v>90</v>
      </c>
      <c r="C97" s="35" t="n">
        <v>93.8</v>
      </c>
      <c r="D97" s="86" t="n">
        <v>0.959</v>
      </c>
      <c r="E97" s="25" t="n">
        <v>0.189969466666667</v>
      </c>
      <c r="F97" s="39" t="n">
        <v>0.194800628280464</v>
      </c>
      <c r="G97" s="27" t="n">
        <v>107.532056545242</v>
      </c>
      <c r="H97" s="87" t="n">
        <v>17.5320565452418</v>
      </c>
      <c r="I97" s="22" t="s">
        <v>28</v>
      </c>
      <c r="J97" s="66" t="s">
        <v>744</v>
      </c>
      <c r="K97" s="88" t="n">
        <v>43612</v>
      </c>
      <c r="L97" s="89" t="n">
        <v>43882</v>
      </c>
      <c r="M97" s="90" t="n">
        <v>24390</v>
      </c>
      <c r="N97" s="32" t="n">
        <v>0.262369849898042</v>
      </c>
      <c r="O97" s="33" t="n">
        <v>89.9542</v>
      </c>
      <c r="P97" s="33" t="n">
        <v>-0.0457999999999998</v>
      </c>
      <c r="Q97" s="34" t="n">
        <v>0.599694666666667</v>
      </c>
      <c r="R97" s="38" t="n">
        <v>7893.64</v>
      </c>
      <c r="S97" s="36" t="n">
        <v>7570.00076</v>
      </c>
      <c r="T97" s="36"/>
      <c r="U97" s="91"/>
      <c r="V97" s="37" t="n">
        <v>7247.82</v>
      </c>
      <c r="W97" s="37" t="n">
        <v>14817.82076</v>
      </c>
      <c r="X97" s="100" t="n">
        <v>13940</v>
      </c>
      <c r="Y97" s="38" t="n">
        <v>877.820760000006</v>
      </c>
      <c r="Z97" s="40" t="n">
        <v>0.0629713601147781</v>
      </c>
      <c r="AA97" s="40" t="n">
        <v>0.131171122115664</v>
      </c>
      <c r="AB97" s="39" t="n">
        <v>0.0670794375896702</v>
      </c>
      <c r="AC97" s="39" t="n">
        <v>-0.00410807747489206</v>
      </c>
      <c r="AD97" s="101" t="s">
        <v>30</v>
      </c>
      <c r="AE97" s="57"/>
    </row>
    <row r="98" customFormat="false" ht="15" hidden="false" customHeight="false" outlineLevel="0" collapsed="false">
      <c r="A98" s="109" t="s">
        <v>745</v>
      </c>
      <c r="B98" s="2" t="n">
        <v>135</v>
      </c>
      <c r="C98" s="102" t="n">
        <v>140.89</v>
      </c>
      <c r="D98" s="103" t="n">
        <v>0.9577</v>
      </c>
      <c r="E98" s="49" t="n">
        <f aca="false">10%*Q98+13%</f>
        <v>0.219953568666667</v>
      </c>
      <c r="F98" s="39" t="n">
        <f aca="false">IF(G98="",($F$1*C98-B98)/B98,H98/B98)</f>
        <v>0.162081592592592</v>
      </c>
      <c r="G98" s="4"/>
      <c r="H98" s="104" t="n">
        <f aca="false">IF(G98="",$F$1*C98-B98,G98-B98)</f>
        <v>21.881015</v>
      </c>
      <c r="I98" s="2" t="s">
        <v>96</v>
      </c>
      <c r="J98" s="50" t="s">
        <v>221</v>
      </c>
      <c r="K98" s="105" t="n">
        <f aca="false">DATE(MID(J98,1,4),MID(J98,5,2),MID(J98,7,2))</f>
        <v>43613</v>
      </c>
      <c r="L98" s="106" t="str">
        <f aca="true">IF(LEN(J98) &gt; 15,DATE(MID(J98,12,4),MID(J98,16,2),MID(J98,18,2)),TEXT(TODAY(),"yyyy/m/d"))</f>
        <v>2020/3/9</v>
      </c>
      <c r="M98" s="79" t="n">
        <f aca="false">(L98-K98+1)*B98</f>
        <v>38745</v>
      </c>
      <c r="N98" s="107" t="n">
        <f aca="false">H98/M98*365</f>
        <v>0.206131642147374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</v>
      </c>
      <c r="S98" s="55" t="n">
        <f aca="false">R98*D98</f>
        <v>7694.669381</v>
      </c>
      <c r="T98" s="55"/>
      <c r="U98" s="108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867.489381000005</v>
      </c>
      <c r="Z98" s="40" t="n">
        <f aca="false">W98/X98-1</f>
        <v>0.0616333485612792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Z98-AB98</f>
        <v>-0.00336511403197128</v>
      </c>
      <c r="AD98" s="57" t="n">
        <f aca="false">IF(E98-F98&lt;0,"达成",E98-F98)</f>
        <v>0.0578719760740747</v>
      </c>
      <c r="AE98" s="57"/>
    </row>
    <row r="99" customFormat="false" ht="15" hidden="false" customHeight="false" outlineLevel="0" collapsed="false">
      <c r="A99" s="109" t="s">
        <v>746</v>
      </c>
      <c r="B99" s="2" t="n">
        <v>135</v>
      </c>
      <c r="C99" s="102" t="n">
        <v>140.84</v>
      </c>
      <c r="D99" s="103" t="n">
        <v>0.958</v>
      </c>
      <c r="E99" s="49" t="n">
        <f aca="false">10%*Q99+13%</f>
        <v>0.219949813333333</v>
      </c>
      <c r="F99" s="39" t="n">
        <f aca="false">IF(G99="",($F$1*C99-B99)/B99,H99/B99)</f>
        <v>0.161669185185185</v>
      </c>
      <c r="G99" s="4"/>
      <c r="H99" s="104" t="n">
        <f aca="false">IF(G99="",$F$1*C99-B99,G99-B99)</f>
        <v>21.82534</v>
      </c>
      <c r="I99" s="2" t="s">
        <v>96</v>
      </c>
      <c r="J99" s="50" t="s">
        <v>223</v>
      </c>
      <c r="K99" s="105" t="n">
        <f aca="false">DATE(MID(J99,1,4),MID(J99,5,2),MID(J99,7,2))</f>
        <v>43614</v>
      </c>
      <c r="L99" s="106" t="str">
        <f aca="true">IF(LEN(J99) &gt; 15,DATE(MID(J99,12,4),MID(J99,16,2),MID(J99,18,2)),TEXT(TODAY(),"yyyy/m/d"))</f>
        <v>2020/3/9</v>
      </c>
      <c r="M99" s="79" t="n">
        <f aca="false">(L99-K99+1)*B99</f>
        <v>38610</v>
      </c>
      <c r="N99" s="107" t="n">
        <f aca="false">H99/M99*365</f>
        <v>0.206326058016058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7832.00446000001</v>
      </c>
      <c r="T99" s="55"/>
      <c r="U99" s="108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869.824460000005</v>
      </c>
      <c r="Z99" s="40" t="n">
        <f aca="false">W99/X99-1</f>
        <v>0.0612121365235754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Z99-AB99</f>
        <v>-0.00349396199859229</v>
      </c>
      <c r="AD99" s="57" t="n">
        <f aca="false">IF(E99-F99&lt;0,"达成",E99-F99)</f>
        <v>0.058280628148148</v>
      </c>
      <c r="AE99" s="57"/>
    </row>
    <row r="100" customFormat="false" ht="15" hidden="false" customHeight="false" outlineLevel="0" collapsed="false">
      <c r="A100" s="58" t="s">
        <v>747</v>
      </c>
      <c r="B100" s="59" t="n">
        <v>135</v>
      </c>
      <c r="C100" s="93" t="n">
        <v>141.67</v>
      </c>
      <c r="D100" s="94" t="n">
        <v>0.9524</v>
      </c>
      <c r="E100" s="25" t="n">
        <v>0.219951005333333</v>
      </c>
      <c r="F100" s="76" t="n">
        <v>0.224444444444445</v>
      </c>
      <c r="G100" s="64" t="n">
        <v>165.3</v>
      </c>
      <c r="H100" s="95" t="n">
        <v>30.3</v>
      </c>
      <c r="I100" s="59" t="s">
        <v>28</v>
      </c>
      <c r="J100" s="66" t="s">
        <v>748</v>
      </c>
      <c r="K100" s="96" t="n">
        <v>43615</v>
      </c>
      <c r="L100" s="97" t="n">
        <v>43886</v>
      </c>
      <c r="M100" s="98" t="n">
        <v>36720</v>
      </c>
      <c r="N100" s="69" t="n">
        <v>0.301184640522876</v>
      </c>
      <c r="O100" s="70" t="n">
        <v>134.926508</v>
      </c>
      <c r="P100" s="70" t="n">
        <v>-0.0734920000000159</v>
      </c>
      <c r="Q100" s="71" t="n">
        <v>0.899510053333333</v>
      </c>
      <c r="R100" s="72" t="n">
        <v>8317.04</v>
      </c>
      <c r="S100" s="73" t="n">
        <v>7921.148896</v>
      </c>
      <c r="T100" s="73"/>
      <c r="U100" s="99"/>
      <c r="V100" s="74" t="n">
        <v>7247.82</v>
      </c>
      <c r="W100" s="74" t="n">
        <v>15168.968896</v>
      </c>
      <c r="X100" s="75" t="n">
        <v>14345</v>
      </c>
      <c r="Y100" s="72" t="n">
        <v>823.968896000006</v>
      </c>
      <c r="Z100" s="76" t="n">
        <v>0.057439449006623</v>
      </c>
      <c r="AA100" s="76" t="n">
        <v>0.116098069374034</v>
      </c>
      <c r="AB100" s="76" t="n">
        <v>0.0579268494945975</v>
      </c>
      <c r="AC100" s="76" t="n">
        <v>-0.000487400487974472</v>
      </c>
      <c r="AD100" s="77" t="s">
        <v>30</v>
      </c>
      <c r="AE100" s="57"/>
    </row>
    <row r="101" customFormat="false" ht="15" hidden="false" customHeight="false" outlineLevel="0" collapsed="false">
      <c r="A101" s="21" t="s">
        <v>749</v>
      </c>
      <c r="B101" s="22" t="n">
        <v>135</v>
      </c>
      <c r="C101" s="35" t="n">
        <v>142.04</v>
      </c>
      <c r="D101" s="86" t="n">
        <v>0.9499</v>
      </c>
      <c r="E101" s="25" t="n">
        <v>0.219949197333333</v>
      </c>
      <c r="F101" s="39" t="n">
        <v>0.22162962962963</v>
      </c>
      <c r="G101" s="27" t="n">
        <v>164.92</v>
      </c>
      <c r="H101" s="87" t="n">
        <v>29.92</v>
      </c>
      <c r="I101" s="22" t="s">
        <v>28</v>
      </c>
      <c r="J101" s="29" t="s">
        <v>750</v>
      </c>
      <c r="K101" s="88" t="n">
        <v>43616</v>
      </c>
      <c r="L101" s="89" t="n">
        <v>43885</v>
      </c>
      <c r="M101" s="90" t="n">
        <v>36450</v>
      </c>
      <c r="N101" s="32" t="n">
        <v>0.299610425240055</v>
      </c>
      <c r="O101" s="33" t="n">
        <v>134.923796</v>
      </c>
      <c r="P101" s="33" t="n">
        <v>-0.0762039999999899</v>
      </c>
      <c r="Q101" s="34" t="n">
        <v>0.899491973333333</v>
      </c>
      <c r="R101" s="38" t="n">
        <v>8459.08000000001</v>
      </c>
      <c r="S101" s="36" t="n">
        <v>8035.28009200001</v>
      </c>
      <c r="T101" s="36"/>
      <c r="U101" s="91"/>
      <c r="V101" s="37" t="n">
        <v>7247.82</v>
      </c>
      <c r="W101" s="37" t="n">
        <v>15283.100092</v>
      </c>
      <c r="X101" s="100" t="n">
        <v>14480</v>
      </c>
      <c r="Y101" s="38" t="n">
        <v>803.100092000006</v>
      </c>
      <c r="Z101" s="40" t="n">
        <v>0.055462713535912</v>
      </c>
      <c r="AA101" s="40" t="n">
        <v>0.111045368339838</v>
      </c>
      <c r="AB101" s="39" t="n">
        <v>0.054630411049724</v>
      </c>
      <c r="AC101" s="39" t="n">
        <v>0.000832302486188041</v>
      </c>
      <c r="AD101" s="101" t="s">
        <v>30</v>
      </c>
      <c r="AE101" s="57"/>
    </row>
    <row r="102" customFormat="false" ht="15" hidden="false" customHeight="false" outlineLevel="0" collapsed="false">
      <c r="A102" s="21" t="s">
        <v>751</v>
      </c>
      <c r="B102" s="22" t="n">
        <v>135</v>
      </c>
      <c r="C102" s="35" t="n">
        <v>143.59</v>
      </c>
      <c r="D102" s="86" t="n">
        <v>0.9397</v>
      </c>
      <c r="E102" s="25" t="n">
        <v>0.219954348666667</v>
      </c>
      <c r="F102" s="39" t="n">
        <v>0.234962962962963</v>
      </c>
      <c r="G102" s="27" t="n">
        <v>166.72</v>
      </c>
      <c r="H102" s="87" t="n">
        <v>31.72</v>
      </c>
      <c r="I102" s="22" t="s">
        <v>28</v>
      </c>
      <c r="J102" s="29" t="s">
        <v>752</v>
      </c>
      <c r="K102" s="88" t="n">
        <v>43619</v>
      </c>
      <c r="L102" s="89" t="n">
        <v>43885</v>
      </c>
      <c r="M102" s="90" t="n">
        <v>36045</v>
      </c>
      <c r="N102" s="32" t="n">
        <v>0.32120405049244</v>
      </c>
      <c r="O102" s="33" t="n">
        <v>134.931523</v>
      </c>
      <c r="P102" s="33" t="n">
        <v>-0.068476999999973</v>
      </c>
      <c r="Q102" s="34" t="n">
        <v>0.899543486666667</v>
      </c>
      <c r="R102" s="38" t="n">
        <v>8602.67000000001</v>
      </c>
      <c r="S102" s="36" t="n">
        <v>8083.92899900001</v>
      </c>
      <c r="T102" s="36"/>
      <c r="U102" s="91"/>
      <c r="V102" s="37" t="n">
        <v>7247.82</v>
      </c>
      <c r="W102" s="37" t="n">
        <v>15331.748999</v>
      </c>
      <c r="X102" s="100" t="n">
        <v>14615</v>
      </c>
      <c r="Y102" s="38" t="n">
        <v>716.748999000007</v>
      </c>
      <c r="Z102" s="40" t="n">
        <v>0.0490420115634627</v>
      </c>
      <c r="AA102" s="40" t="n">
        <v>0.0972894647612801</v>
      </c>
      <c r="AB102" s="39" t="n">
        <v>0.0429011138556281</v>
      </c>
      <c r="AC102" s="39" t="n">
        <v>0.00614089770783455</v>
      </c>
      <c r="AD102" s="101" t="s">
        <v>30</v>
      </c>
      <c r="AE102" s="57"/>
    </row>
    <row r="103" customFormat="false" ht="15" hidden="false" customHeight="false" outlineLevel="0" collapsed="false">
      <c r="A103" s="109" t="s">
        <v>753</v>
      </c>
      <c r="B103" s="2" t="n">
        <v>240</v>
      </c>
      <c r="C103" s="102" t="n">
        <v>258.14</v>
      </c>
      <c r="D103" s="103" t="n">
        <v>0.9292</v>
      </c>
      <c r="E103" s="49" t="n">
        <f aca="false">10%*Q103+13%</f>
        <v>0.289909125333333</v>
      </c>
      <c r="F103" s="39" t="n">
        <f aca="false">IF(G103="",($F$1*C103-B103)/B103,H103/B103)</f>
        <v>0.197662041666666</v>
      </c>
      <c r="G103" s="4"/>
      <c r="H103" s="104" t="n">
        <f aca="false">IF(G103="",$F$1*C103-B103,G103-B103)</f>
        <v>47.43889</v>
      </c>
      <c r="I103" s="2" t="s">
        <v>96</v>
      </c>
      <c r="J103" s="50" t="s">
        <v>754</v>
      </c>
      <c r="K103" s="105" t="n">
        <f aca="false">DATE(MID(J103,1,4),MID(J103,5,2),MID(J103,7,2))</f>
        <v>43620</v>
      </c>
      <c r="L103" s="106" t="str">
        <f aca="true">IF(LEN(J103) &gt; 15,DATE(MID(J103,12,4),MID(J103,16,2),MID(J103,18,2)),TEXT(TODAY(),"yyyy/m/d"))</f>
        <v>2020/3/9</v>
      </c>
      <c r="M103" s="79" t="n">
        <f aca="false">(L103-K103+1)*B103</f>
        <v>67200</v>
      </c>
      <c r="N103" s="107" t="n">
        <f aca="false">H103/M103*365</f>
        <v>0.257666590029762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108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626.284652000006</v>
      </c>
      <c r="Z103" s="40" t="n">
        <f aca="false">W103/X103-1</f>
        <v>0.0421598554022218</v>
      </c>
      <c r="AA103" s="40" t="n">
        <f aca="false">S103/(X103-V103)-1</f>
        <v>0.0823280968768985</v>
      </c>
      <c r="AB103" s="40" t="n">
        <f aca="false">SUM($C$2:C103)*D103/SUM($B$2:B103)-1</f>
        <v>0.0307339435880178</v>
      </c>
      <c r="AC103" s="40" t="n">
        <f aca="false">Z103-AB103</f>
        <v>0.011425911814204</v>
      </c>
      <c r="AD103" s="57" t="n">
        <f aca="false">IF(E103-F103&lt;0,"达成",E103-F103)</f>
        <v>0.0922470836666665</v>
      </c>
      <c r="AE103" s="57"/>
    </row>
    <row r="104" customFormat="false" ht="15" hidden="false" customHeight="false" outlineLevel="0" collapsed="false">
      <c r="A104" s="109" t="s">
        <v>755</v>
      </c>
      <c r="B104" s="2" t="n">
        <v>240</v>
      </c>
      <c r="C104" s="102" t="n">
        <v>258.61</v>
      </c>
      <c r="D104" s="103" t="n">
        <v>0.9276</v>
      </c>
      <c r="E104" s="49" t="n">
        <f aca="false">10%*Q104+13%</f>
        <v>0.289924424</v>
      </c>
      <c r="F104" s="39" t="n">
        <f aca="false">IF(G104="",($F$1*C104-B104)/B104,H104/B104)</f>
        <v>0.199842645833333</v>
      </c>
      <c r="G104" s="4"/>
      <c r="H104" s="104" t="n">
        <f aca="false">IF(G104="",$F$1*C104-B104,G104-B104)</f>
        <v>47.962235</v>
      </c>
      <c r="I104" s="2" t="s">
        <v>96</v>
      </c>
      <c r="J104" s="50" t="s">
        <v>756</v>
      </c>
      <c r="K104" s="105" t="n">
        <f aca="false">DATE(MID(J104,1,4),MID(J104,5,2),MID(J104,7,2))</f>
        <v>43621</v>
      </c>
      <c r="L104" s="106" t="str">
        <f aca="true">IF(LEN(J104) &gt; 15,DATE(MID(J104,12,4),MID(J104,16,2),MID(J104,18,2)),TEXT(TODAY(),"yyyy/m/d"))</f>
        <v>2020/3/9</v>
      </c>
      <c r="M104" s="79" t="n">
        <f aca="false">(L104-K104+1)*B104</f>
        <v>66960</v>
      </c>
      <c r="N104" s="107" t="n">
        <f aca="false">H104/M104*365</f>
        <v>0.26144288791816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108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611.993992000007</v>
      </c>
      <c r="Z104" s="40" t="n">
        <f aca="false">W104/X104-1</f>
        <v>0.0405428282212659</v>
      </c>
      <c r="AA104" s="40" t="n">
        <f aca="false">S104/(X104-V104)-1</f>
        <v>0.0779890345321512</v>
      </c>
      <c r="AB104" s="40" t="n">
        <f aca="false">SUM($C$2:C104)*D104/SUM($B$2:B104)-1</f>
        <v>0.0284911713812521</v>
      </c>
      <c r="AC104" s="40" t="n">
        <f aca="false">Z104-AB104</f>
        <v>0.0120516568400138</v>
      </c>
      <c r="AD104" s="57" t="n">
        <f aca="false">IF(E104-F104&lt;0,"达成",E104-F104)</f>
        <v>0.0900817781666666</v>
      </c>
      <c r="AE104" s="57"/>
    </row>
    <row r="105" customFormat="false" ht="15" hidden="false" customHeight="false" outlineLevel="0" collapsed="false">
      <c r="A105" s="109" t="s">
        <v>757</v>
      </c>
      <c r="B105" s="2" t="n">
        <v>240</v>
      </c>
      <c r="C105" s="102" t="n">
        <v>263.9</v>
      </c>
      <c r="D105" s="103" t="n">
        <v>0.9089</v>
      </c>
      <c r="E105" s="49" t="n">
        <f aca="false">10%*Q105+13%</f>
        <v>0.289905806666667</v>
      </c>
      <c r="F105" s="39" t="n">
        <f aca="false">IF(G105="",($F$1*C105-B105)/B105,H105/B105)</f>
        <v>0.224386041666667</v>
      </c>
      <c r="G105" s="4"/>
      <c r="H105" s="104" t="n">
        <f aca="false">IF(G105="",$F$1*C105-B105,G105-B105)</f>
        <v>53.85265</v>
      </c>
      <c r="I105" s="2" t="s">
        <v>96</v>
      </c>
      <c r="J105" s="50" t="s">
        <v>758</v>
      </c>
      <c r="K105" s="105" t="n">
        <f aca="false">DATE(MID(J105,1,4),MID(J105,5,2),MID(J105,7,2))</f>
        <v>43622</v>
      </c>
      <c r="L105" s="106" t="str">
        <f aca="true">IF(LEN(J105) &gt; 15,DATE(MID(J105,12,4),MID(J105,16,2),MID(J105,18,2)),TEXT(TODAY(),"yyyy/m/d"))</f>
        <v>2020/3/9</v>
      </c>
      <c r="M105" s="79" t="n">
        <f aca="false">(L105-K105+1)*B105</f>
        <v>66720</v>
      </c>
      <c r="N105" s="107" t="n">
        <f aca="false">H105/M105*365</f>
        <v>0.294607572691846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</v>
      </c>
      <c r="T105" s="55"/>
      <c r="U105" s="108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441.319548000007</v>
      </c>
      <c r="Z105" s="40" t="n">
        <f aca="false">W105/X105-1</f>
        <v>0.0287785815454846</v>
      </c>
      <c r="AA105" s="40" t="n">
        <f aca="false">S105/(X105-V105)-1</f>
        <v>0.0545702640475427</v>
      </c>
      <c r="AB105" s="40" t="n">
        <f aca="false">SUM($C$2:C105)*D105/SUM($B$2:B105)-1</f>
        <v>0.00762663240952088</v>
      </c>
      <c r="AC105" s="40" t="n">
        <f aca="false">Z105-AB105</f>
        <v>0.0211519491359637</v>
      </c>
      <c r="AD105" s="57" t="n">
        <f aca="false">IF(E105-F105&lt;0,"达成",E105-F105)</f>
        <v>0.0655197650000005</v>
      </c>
      <c r="AE105" s="57"/>
    </row>
    <row r="106" customFormat="false" ht="15" hidden="false" customHeight="false" outlineLevel="0" collapsed="false">
      <c r="A106" s="109" t="s">
        <v>759</v>
      </c>
      <c r="B106" s="2" t="n">
        <v>240</v>
      </c>
      <c r="C106" s="102" t="n">
        <v>261.49</v>
      </c>
      <c r="D106" s="103" t="n">
        <v>0.9174</v>
      </c>
      <c r="E106" s="49" t="n">
        <f aca="false">10%*Q106+13%</f>
        <v>0.289927284</v>
      </c>
      <c r="F106" s="39" t="n">
        <f aca="false">IF(G106="",($F$1*C106-B106)/B106,H106/B106)</f>
        <v>0.213204645833333</v>
      </c>
      <c r="G106" s="4"/>
      <c r="H106" s="104" t="n">
        <f aca="false">IF(G106="",$F$1*C106-B106,G106-B106)</f>
        <v>51.169115</v>
      </c>
      <c r="I106" s="2" t="s">
        <v>96</v>
      </c>
      <c r="J106" s="50" t="s">
        <v>237</v>
      </c>
      <c r="K106" s="105" t="n">
        <f aca="false">DATE(MID(J106,1,4),MID(J106,5,2),MID(J106,7,2))</f>
        <v>43626</v>
      </c>
      <c r="L106" s="106" t="str">
        <f aca="true">IF(LEN(J106) &gt; 15,DATE(MID(J106,12,4),MID(J106,16,2),MID(J106,18,2)),TEXT(TODAY(),"yyyy/m/d"))</f>
        <v>2020/3/9</v>
      </c>
      <c r="M106" s="79" t="n">
        <f aca="false">(L106-K106+1)*B106</f>
        <v>65760</v>
      </c>
      <c r="N106" s="107" t="n">
        <f aca="false">H106/M106*365</f>
        <v>0.284013488062652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</v>
      </c>
      <c r="T106" s="55"/>
      <c r="U106" s="108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520.968694000007</v>
      </c>
      <c r="Z106" s="40" t="n">
        <f aca="false">W106/X106-1</f>
        <v>0.0334490333226329</v>
      </c>
      <c r="AA106" s="40" t="n">
        <f aca="false">S106/(X106-V106)-1</f>
        <v>0.0625624393852426</v>
      </c>
      <c r="AB106" s="40" t="n">
        <f aca="false">SUM($C$2:C106)*D106/SUM($B$2:B106)-1</f>
        <v>0.0167801896629216</v>
      </c>
      <c r="AC106" s="40" t="n">
        <f aca="false">Z106-AB106</f>
        <v>0.0166688436597113</v>
      </c>
      <c r="AD106" s="57" t="n">
        <f aca="false">IF(E106-F106&lt;0,"达成",E106-F106)</f>
        <v>0.0767226381666668</v>
      </c>
      <c r="AE106" s="57"/>
    </row>
    <row r="107" customFormat="false" ht="15" hidden="false" customHeight="false" outlineLevel="0" collapsed="false">
      <c r="A107" s="21" t="s">
        <v>760</v>
      </c>
      <c r="B107" s="22" t="n">
        <v>90</v>
      </c>
      <c r="C107" s="35" t="n">
        <v>94.69</v>
      </c>
      <c r="D107" s="86" t="n">
        <v>0.9499</v>
      </c>
      <c r="E107" s="25" t="n">
        <v>0.189964020666667</v>
      </c>
      <c r="F107" s="39" t="n">
        <v>0.206137222727901</v>
      </c>
      <c r="G107" s="27" t="n">
        <v>108.552350045511</v>
      </c>
      <c r="H107" s="87" t="n">
        <v>18.5523500455111</v>
      </c>
      <c r="I107" s="22" t="s">
        <v>28</v>
      </c>
      <c r="J107" s="66" t="s">
        <v>761</v>
      </c>
      <c r="K107" s="88" t="n">
        <v>43627</v>
      </c>
      <c r="L107" s="89" t="n">
        <v>43882</v>
      </c>
      <c r="M107" s="90" t="n">
        <v>23040</v>
      </c>
      <c r="N107" s="32" t="n">
        <v>0.293906587092515</v>
      </c>
      <c r="O107" s="33" t="n">
        <v>89.946031</v>
      </c>
      <c r="P107" s="33" t="n">
        <v>-0.0539689999999951</v>
      </c>
      <c r="Q107" s="34" t="n">
        <v>0.599640206666667</v>
      </c>
      <c r="R107" s="38" t="n">
        <v>9739.50000000001</v>
      </c>
      <c r="S107" s="36" t="n">
        <v>9251.55105000001</v>
      </c>
      <c r="T107" s="36"/>
      <c r="U107" s="91"/>
      <c r="V107" s="37" t="n">
        <v>7247.82</v>
      </c>
      <c r="W107" s="37" t="n">
        <v>16499.37105</v>
      </c>
      <c r="X107" s="100" t="n">
        <v>15665</v>
      </c>
      <c r="Y107" s="38" t="n">
        <v>834.371050000005</v>
      </c>
      <c r="Z107" s="40" t="n">
        <v>0.0532633929141402</v>
      </c>
      <c r="AA107" s="40" t="n">
        <v>0.0991271482848182</v>
      </c>
      <c r="AB107" s="39" t="n">
        <v>0.0524940510692629</v>
      </c>
      <c r="AC107" s="39" t="n">
        <v>0.000769341844877314</v>
      </c>
      <c r="AD107" s="101" t="s">
        <v>30</v>
      </c>
      <c r="AE107" s="57"/>
    </row>
    <row r="108" customFormat="false" ht="15" hidden="false" customHeight="false" outlineLevel="0" collapsed="false">
      <c r="A108" s="21" t="s">
        <v>762</v>
      </c>
      <c r="B108" s="22" t="n">
        <v>135</v>
      </c>
      <c r="C108" s="35" t="n">
        <v>143.09</v>
      </c>
      <c r="D108" s="86" t="n">
        <v>0.943</v>
      </c>
      <c r="E108" s="25" t="n">
        <v>0.219955913333333</v>
      </c>
      <c r="F108" s="39" t="n">
        <v>0.230666666666667</v>
      </c>
      <c r="G108" s="27" t="n">
        <v>166.14</v>
      </c>
      <c r="H108" s="87" t="n">
        <v>31.14</v>
      </c>
      <c r="I108" s="22" t="s">
        <v>28</v>
      </c>
      <c r="J108" s="29" t="s">
        <v>763</v>
      </c>
      <c r="K108" s="88" t="n">
        <v>43628</v>
      </c>
      <c r="L108" s="89" t="n">
        <v>43885</v>
      </c>
      <c r="M108" s="90" t="n">
        <v>34830</v>
      </c>
      <c r="N108" s="32" t="n">
        <v>0.326330749354005</v>
      </c>
      <c r="O108" s="33" t="n">
        <v>134.93387</v>
      </c>
      <c r="P108" s="33" t="n">
        <v>-0.0661299999999869</v>
      </c>
      <c r="Q108" s="34" t="n">
        <v>0.899559133333333</v>
      </c>
      <c r="R108" s="38" t="n">
        <v>9882.59000000001</v>
      </c>
      <c r="S108" s="36" t="n">
        <v>9319.28237000001</v>
      </c>
      <c r="T108" s="36"/>
      <c r="U108" s="91"/>
      <c r="V108" s="37" t="n">
        <v>7247.82</v>
      </c>
      <c r="W108" s="37" t="n">
        <v>16567.10237</v>
      </c>
      <c r="X108" s="100" t="n">
        <v>15800</v>
      </c>
      <c r="Y108" s="38" t="n">
        <v>767.102370000008</v>
      </c>
      <c r="Z108" s="40" t="n">
        <v>0.0485507829113929</v>
      </c>
      <c r="AA108" s="40" t="n">
        <v>0.0896967054014306</v>
      </c>
      <c r="AB108" s="39" t="n">
        <v>0.0444614284810128</v>
      </c>
      <c r="AC108" s="39" t="n">
        <v>0.00408935443038017</v>
      </c>
      <c r="AD108" s="101" t="s">
        <v>30</v>
      </c>
      <c r="AE108" s="57"/>
    </row>
    <row r="109" customFormat="false" ht="15" hidden="false" customHeight="false" outlineLevel="0" collapsed="false">
      <c r="A109" s="21" t="s">
        <v>764</v>
      </c>
      <c r="B109" s="22" t="n">
        <v>90</v>
      </c>
      <c r="C109" s="35" t="n">
        <v>95.14</v>
      </c>
      <c r="D109" s="86" t="n">
        <v>0.9455</v>
      </c>
      <c r="E109" s="25" t="n">
        <v>0.189969913333333</v>
      </c>
      <c r="F109" s="39" t="n">
        <v>0.195444444444444</v>
      </c>
      <c r="G109" s="27" t="n">
        <v>107.59</v>
      </c>
      <c r="H109" s="87" t="n">
        <v>17.59</v>
      </c>
      <c r="I109" s="22" t="s">
        <v>28</v>
      </c>
      <c r="J109" s="66" t="s">
        <v>765</v>
      </c>
      <c r="K109" s="88" t="n">
        <v>43629</v>
      </c>
      <c r="L109" s="89" t="n">
        <v>43881</v>
      </c>
      <c r="M109" s="90" t="n">
        <v>22770</v>
      </c>
      <c r="N109" s="32" t="n">
        <v>0.281965305226175</v>
      </c>
      <c r="O109" s="33" t="n">
        <v>89.95487</v>
      </c>
      <c r="P109" s="33" t="n">
        <v>-0.0451300000000003</v>
      </c>
      <c r="Q109" s="34" t="n">
        <v>0.599699133333333</v>
      </c>
      <c r="R109" s="38" t="n">
        <v>9977.73</v>
      </c>
      <c r="S109" s="36" t="n">
        <v>9433.94371500001</v>
      </c>
      <c r="T109" s="36"/>
      <c r="U109" s="91"/>
      <c r="V109" s="37" t="n">
        <v>7247.82</v>
      </c>
      <c r="W109" s="37" t="n">
        <v>16681.763715</v>
      </c>
      <c r="X109" s="100" t="n">
        <v>15890</v>
      </c>
      <c r="Y109" s="38" t="n">
        <v>791.763715000005</v>
      </c>
      <c r="Z109" s="40" t="n">
        <v>0.0498277983008184</v>
      </c>
      <c r="AA109" s="40" t="n">
        <v>0.0916162027405127</v>
      </c>
      <c r="AB109" s="39" t="n">
        <v>0.0469600638766521</v>
      </c>
      <c r="AC109" s="39" t="n">
        <v>0.00286773442416632</v>
      </c>
      <c r="AD109" s="101" t="s">
        <v>30</v>
      </c>
      <c r="AE109" s="57"/>
    </row>
    <row r="110" customFormat="false" ht="15" hidden="false" customHeight="false" outlineLevel="0" collapsed="false">
      <c r="A110" s="109" t="s">
        <v>766</v>
      </c>
      <c r="B110" s="2" t="n">
        <v>240</v>
      </c>
      <c r="C110" s="102" t="n">
        <v>258.36</v>
      </c>
      <c r="D110" s="103" t="n">
        <v>0.9285</v>
      </c>
      <c r="E110" s="49" t="n">
        <f aca="false">10%*Q110+13%</f>
        <v>0.28992484</v>
      </c>
      <c r="F110" s="39" t="n">
        <f aca="false">IF(G110="",($F$1*C110-B110)/B110,H110/B110)</f>
        <v>0.19868275</v>
      </c>
      <c r="G110" s="4"/>
      <c r="H110" s="104" t="n">
        <f aca="false">IF(G110="",$F$1*C110-B110,G110-B110)</f>
        <v>47.68386</v>
      </c>
      <c r="I110" s="2" t="s">
        <v>96</v>
      </c>
      <c r="J110" s="50" t="s">
        <v>245</v>
      </c>
      <c r="K110" s="105" t="n">
        <f aca="false">DATE(MID(J110,1,4),MID(J110,5,2),MID(J110,7,2))</f>
        <v>43630</v>
      </c>
      <c r="L110" s="106" t="str">
        <f aca="true">IF(LEN(J110) &gt; 15,DATE(MID(J110,12,4),MID(J110,16,2),MID(J110,18,2)),TEXT(TODAY(),"yyyy/m/d"))</f>
        <v>2020/3/9</v>
      </c>
      <c r="M110" s="79" t="n">
        <f aca="false">(L110-K110+1)*B110</f>
        <v>64800</v>
      </c>
      <c r="N110" s="107" t="n">
        <f aca="false">H110/M110*365</f>
        <v>0.268589643518519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9504.20956500001</v>
      </c>
      <c r="T110" s="55"/>
      <c r="U110" s="108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622.029565000004</v>
      </c>
      <c r="Z110" s="40" t="n">
        <f aca="false">W110/X110-1</f>
        <v>0.0385635192188472</v>
      </c>
      <c r="AA110" s="40" t="n">
        <f aca="false">S110/(X110-V110)-1</f>
        <v>0.0700311820971884</v>
      </c>
      <c r="AB110" s="40" t="n">
        <f aca="false">SUM($C$2:C110)*D110/SUM($B$2:B110)-1</f>
        <v>0.0277101962182269</v>
      </c>
      <c r="AC110" s="40" t="n">
        <f aca="false">Z110-AB110</f>
        <v>0.0108533230006203</v>
      </c>
      <c r="AD110" s="57" t="n">
        <f aca="false">IF(E110-F110&lt;0,"达成",E110-F110)</f>
        <v>0.0912420900000001</v>
      </c>
      <c r="AE110" s="57"/>
    </row>
    <row r="111" customFormat="false" ht="15" hidden="false" customHeight="false" outlineLevel="0" collapsed="false">
      <c r="A111" s="109" t="s">
        <v>767</v>
      </c>
      <c r="B111" s="2" t="n">
        <v>240</v>
      </c>
      <c r="C111" s="102" t="n">
        <v>258.18</v>
      </c>
      <c r="D111" s="103" t="n">
        <v>0.9291</v>
      </c>
      <c r="E111" s="49" t="n">
        <f aca="false">10%*Q111+13%</f>
        <v>0.289916692</v>
      </c>
      <c r="F111" s="39" t="n">
        <f aca="false">IF(G111="",($F$1*C111-B111)/B111,H111/B111)</f>
        <v>0.197847625</v>
      </c>
      <c r="G111" s="4"/>
      <c r="H111" s="104" t="n">
        <f aca="false">IF(G111="",$F$1*C111-B111,G111-B111)</f>
        <v>47.48343</v>
      </c>
      <c r="I111" s="2" t="s">
        <v>96</v>
      </c>
      <c r="J111" s="50" t="s">
        <v>247</v>
      </c>
      <c r="K111" s="105" t="n">
        <f aca="false">DATE(MID(J111,1,4),MID(J111,5,2),MID(J111,7,2))</f>
        <v>43633</v>
      </c>
      <c r="L111" s="106" t="str">
        <f aca="true">IF(LEN(J111) &gt; 15,DATE(MID(J111,12,4),MID(J111,16,2),MID(J111,18,2)),TEXT(TODAY(),"yyyy/m/d"))</f>
        <v>2020/3/9</v>
      </c>
      <c r="M111" s="79" t="n">
        <f aca="false">(L111-K111+1)*B111</f>
        <v>64080</v>
      </c>
      <c r="N111" s="107" t="n">
        <f aca="false">H111/M111*365</f>
        <v>0.270465854400749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9750.22625700001</v>
      </c>
      <c r="T111" s="55"/>
      <c r="U111" s="108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628.046257000005</v>
      </c>
      <c r="Z111" s="40" t="n">
        <f aca="false">W111/X111-1</f>
        <v>0.038365684605987</v>
      </c>
      <c r="AA111" s="40" t="n">
        <f aca="false">S111/(X111-V111)-1</f>
        <v>0.0688482640114541</v>
      </c>
      <c r="AB111" s="40" t="n">
        <f aca="false">SUM($C$2:C111)*D111/SUM($B$2:B111)-1</f>
        <v>0.0279506778863776</v>
      </c>
      <c r="AC111" s="40" t="n">
        <f aca="false">Z111-AB111</f>
        <v>0.0104150067196094</v>
      </c>
      <c r="AD111" s="57" t="n">
        <f aca="false">IF(E111-F111&lt;0,"达成",E111-F111)</f>
        <v>0.092069067</v>
      </c>
      <c r="AE111" s="57"/>
    </row>
    <row r="112" customFormat="false" ht="15" hidden="false" customHeight="false" outlineLevel="0" collapsed="false">
      <c r="A112" s="109" t="s">
        <v>768</v>
      </c>
      <c r="B112" s="2" t="n">
        <v>240</v>
      </c>
      <c r="C112" s="102" t="n">
        <v>258.46</v>
      </c>
      <c r="D112" s="103" t="n">
        <v>0.9281</v>
      </c>
      <c r="E112" s="49" t="n">
        <f aca="false">10%*Q112+13%</f>
        <v>0.289917817333333</v>
      </c>
      <c r="F112" s="39" t="n">
        <f aca="false">IF(G112="",($F$1*C112-B112)/B112,H112/B112)</f>
        <v>0.199146708333333</v>
      </c>
      <c r="G112" s="4"/>
      <c r="H112" s="104" t="n">
        <f aca="false">IF(G112="",$F$1*C112-B112,G112-B112)</f>
        <v>47.7952099999999</v>
      </c>
      <c r="I112" s="2" t="s">
        <v>96</v>
      </c>
      <c r="J112" s="50" t="s">
        <v>249</v>
      </c>
      <c r="K112" s="105" t="n">
        <f aca="false">DATE(MID(J112,1,4),MID(J112,5,2),MID(J112,7,2))</f>
        <v>43634</v>
      </c>
      <c r="L112" s="106" t="str">
        <f aca="true">IF(LEN(J112) &gt; 15,DATE(MID(J112,12,4),MID(J112,16,2),MID(J112,18,2)),TEXT(TODAY(),"yyyy/m/d"))</f>
        <v>2020/3/9</v>
      </c>
      <c r="M112" s="79" t="n">
        <f aca="false">(L112-K112+1)*B112</f>
        <v>63840</v>
      </c>
      <c r="N112" s="107" t="n">
        <f aca="false">H112/M112*365</f>
        <v>0.273265220081453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108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617.428713000005</v>
      </c>
      <c r="Z112" s="40" t="n">
        <f aca="false">W112/X112-1</f>
        <v>0.0371721079470202</v>
      </c>
      <c r="AA112" s="40" t="n">
        <f aca="false">S112/(X112-V112)-1</f>
        <v>0.0659492461157556</v>
      </c>
      <c r="AB112" s="40" t="n">
        <f aca="false">SUM($C$2:C112)*D112/SUM($B$2:B112)-1</f>
        <v>0.0264489857314871</v>
      </c>
      <c r="AC112" s="40" t="n">
        <f aca="false">Z112-AB112</f>
        <v>0.0107231222155331</v>
      </c>
      <c r="AD112" s="57" t="n">
        <f aca="false">IF(E112-F112&lt;0,"达成",E112-F112)</f>
        <v>0.090771109</v>
      </c>
      <c r="AE112" s="57"/>
    </row>
    <row r="113" customFormat="false" ht="15" hidden="false" customHeight="false" outlineLevel="0" collapsed="false">
      <c r="A113" s="109" t="s">
        <v>769</v>
      </c>
      <c r="B113" s="2" t="n">
        <v>240</v>
      </c>
      <c r="C113" s="102" t="n">
        <v>255.28</v>
      </c>
      <c r="D113" s="103" t="n">
        <v>0.9397</v>
      </c>
      <c r="E113" s="49" t="n">
        <f aca="false">10%*Q113+13%</f>
        <v>0.289924410666667</v>
      </c>
      <c r="F113" s="39" t="n">
        <f aca="false">IF(G113="",($F$1*C113-B113)/B113,H113/B113)</f>
        <v>0.184392833333333</v>
      </c>
      <c r="G113" s="4"/>
      <c r="H113" s="104" t="n">
        <f aca="false">IF(G113="",$F$1*C113-B113,G113-B113)</f>
        <v>44.25428</v>
      </c>
      <c r="I113" s="2" t="s">
        <v>96</v>
      </c>
      <c r="J113" s="50" t="s">
        <v>251</v>
      </c>
      <c r="K113" s="105" t="n">
        <f aca="false">DATE(MID(J113,1,4),MID(J113,5,2),MID(J113,7,2))</f>
        <v>43635</v>
      </c>
      <c r="L113" s="106" t="str">
        <f aca="true">IF(LEN(J113) &gt; 15,DATE(MID(J113,12,4),MID(J113,16,2),MID(J113,18,2)),TEXT(TODAY(),"yyyy/m/d"))</f>
        <v>2020/3/9</v>
      </c>
      <c r="M113" s="79" t="n">
        <f aca="false">(L113-K113+1)*B113</f>
        <v>63600</v>
      </c>
      <c r="N113" s="107" t="n">
        <f aca="false">H113/M113*365</f>
        <v>0.253975034591195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108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742.046997000009</v>
      </c>
      <c r="Z113" s="40" t="n">
        <f aca="false">W113/X113-1</f>
        <v>0.0440383974480718</v>
      </c>
      <c r="AA113" s="40" t="n">
        <f aca="false">S113/(X113-V113)-1</f>
        <v>0.0772790134115384</v>
      </c>
      <c r="AB113" s="40" t="n">
        <f aca="false">SUM($C$2:C113)*D113/SUM($B$2:B113)-1</f>
        <v>0.0387120342433234</v>
      </c>
      <c r="AC113" s="40" t="n">
        <f aca="false">Z113-AB113</f>
        <v>0.00532636320474843</v>
      </c>
      <c r="AD113" s="57" t="n">
        <f aca="false">IF(E113-F113&lt;0,"达成",E113-F113)</f>
        <v>0.105531577333334</v>
      </c>
      <c r="AE113" s="57"/>
    </row>
    <row r="114" customFormat="false" ht="15" hidden="false" customHeight="false" outlineLevel="0" collapsed="false">
      <c r="A114" s="109" t="s">
        <v>770</v>
      </c>
      <c r="B114" s="2" t="n">
        <v>135</v>
      </c>
      <c r="C114" s="102" t="n">
        <v>140.91</v>
      </c>
      <c r="D114" s="103" t="n">
        <v>0.9576</v>
      </c>
      <c r="E114" s="49" t="n">
        <f aca="false">10%*Q114+13%</f>
        <v>0.219956944</v>
      </c>
      <c r="F114" s="39" t="n">
        <f aca="false">IF(G114="",($F$1*C114-B114)/B114,H114/B114)</f>
        <v>0.162246555555555</v>
      </c>
      <c r="G114" s="4"/>
      <c r="H114" s="104" t="n">
        <f aca="false">IF(G114="",$F$1*C114-B114,G114-B114)</f>
        <v>21.903285</v>
      </c>
      <c r="I114" s="2" t="s">
        <v>96</v>
      </c>
      <c r="J114" s="50" t="s">
        <v>253</v>
      </c>
      <c r="K114" s="105" t="n">
        <f aca="false">DATE(MID(J114,1,4),MID(J114,5,2),MID(J114,7,2))</f>
        <v>43636</v>
      </c>
      <c r="L114" s="106" t="str">
        <f aca="true">IF(LEN(J114) &gt; 15,DATE(MID(J114,12,4),MID(J114,16,2),MID(J114,18,2)),TEXT(TODAY(),"yyyy/m/d"))</f>
        <v>2020/3/9</v>
      </c>
      <c r="M114" s="79" t="n">
        <f aca="false">(L114-K114+1)*B114</f>
        <v>35640</v>
      </c>
      <c r="N114" s="107" t="n">
        <f aca="false">H114/M114*365</f>
        <v>0.224318154461279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108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939.025792000008</v>
      </c>
      <c r="Z114" s="40" t="n">
        <f aca="false">W114/X114-1</f>
        <v>0.0552855926994411</v>
      </c>
      <c r="AA114" s="40" t="n">
        <f aca="false">S114/(X114-V114)-1</f>
        <v>0.0964371401165436</v>
      </c>
      <c r="AB114" s="40" t="n">
        <f aca="false">SUM($C$2:C114)*D114/SUM($B$2:B114)-1</f>
        <v>0.0580293218722403</v>
      </c>
      <c r="AC114" s="40" t="n">
        <f aca="false">Z114-AB114</f>
        <v>-0.00274372917279921</v>
      </c>
      <c r="AD114" s="57" t="n">
        <f aca="false">IF(E114-F114&lt;0,"达成",E114-F114)</f>
        <v>0.0577103884444446</v>
      </c>
      <c r="AE114" s="57"/>
    </row>
    <row r="115" customFormat="false" ht="15" hidden="false" customHeight="false" outlineLevel="0" collapsed="false">
      <c r="A115" s="109" t="s">
        <v>771</v>
      </c>
      <c r="B115" s="2" t="n">
        <v>135</v>
      </c>
      <c r="C115" s="102" t="n">
        <v>139.13</v>
      </c>
      <c r="D115" s="103" t="n">
        <v>0.9698</v>
      </c>
      <c r="E115" s="49" t="n">
        <f aca="false">10%*Q115+13%</f>
        <v>0.219952182666667</v>
      </c>
      <c r="F115" s="39" t="n">
        <f aca="false">IF(G115="",($F$1*C115-B115)/B115,H115/B115)</f>
        <v>0.147564851851852</v>
      </c>
      <c r="G115" s="4"/>
      <c r="H115" s="104" t="n">
        <f aca="false">IF(G115="",$F$1*C115-B115,G115-B115)</f>
        <v>19.921255</v>
      </c>
      <c r="I115" s="2" t="s">
        <v>96</v>
      </c>
      <c r="J115" s="50" t="s">
        <v>255</v>
      </c>
      <c r="K115" s="105" t="n">
        <f aca="false">DATE(MID(J115,1,4),MID(J115,5,2),MID(J115,7,2))</f>
        <v>43637</v>
      </c>
      <c r="L115" s="106" t="str">
        <f aca="true">IF(LEN(J115) &gt; 15,DATE(MID(J115,12,4),MID(J115,16,2),MID(J115,18,2)),TEXT(TODAY(),"yyyy/m/d"))</f>
        <v>2020/3/9</v>
      </c>
      <c r="M115" s="79" t="n">
        <f aca="false">(L115-K115+1)*B115</f>
        <v>35505</v>
      </c>
      <c r="N115" s="107" t="n">
        <f aca="false">H115/M115*365</f>
        <v>0.204795326714547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108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0.0627903557242993</v>
      </c>
      <c r="AA115" s="40" t="n">
        <f aca="false">S115/(X115-V115)-1</f>
        <v>0.108888907009395</v>
      </c>
      <c r="AB115" s="40" t="n">
        <f aca="false">SUM($C$2:C115)*D115/SUM($B$2:B115)-1</f>
        <v>0.0709407365654207</v>
      </c>
      <c r="AC115" s="40" t="n">
        <f aca="false">Z115-AB115</f>
        <v>-0.00815038084112137</v>
      </c>
      <c r="AD115" s="57" t="n">
        <f aca="false">IF(E115-F115&lt;0,"达成",E115-F115)</f>
        <v>0.0723873308148154</v>
      </c>
      <c r="AE115" s="57"/>
    </row>
    <row r="116" customFormat="false" ht="15" hidden="false" customHeight="false" outlineLevel="0" collapsed="false">
      <c r="A116" s="109" t="s">
        <v>772</v>
      </c>
      <c r="B116" s="2" t="n">
        <v>135</v>
      </c>
      <c r="C116" s="102" t="n">
        <v>139.06</v>
      </c>
      <c r="D116" s="103" t="n">
        <v>0.9703</v>
      </c>
      <c r="E116" s="49" t="n">
        <f aca="false">10%*Q116+13%</f>
        <v>0.219953278666667</v>
      </c>
      <c r="F116" s="39" t="n">
        <f aca="false">IF(G116="",($F$1*C116-B116)/B116,H116/B116)</f>
        <v>0.146987481481481</v>
      </c>
      <c r="G116" s="4"/>
      <c r="H116" s="104" t="n">
        <f aca="false">IF(G116="",$F$1*C116-B116,G116-B116)</f>
        <v>19.84331</v>
      </c>
      <c r="I116" s="2" t="s">
        <v>96</v>
      </c>
      <c r="J116" s="50" t="s">
        <v>257</v>
      </c>
      <c r="K116" s="105" t="n">
        <f aca="false">DATE(MID(J116,1,4),MID(J116,5,2),MID(J116,7,2))</f>
        <v>43640</v>
      </c>
      <c r="L116" s="106" t="str">
        <f aca="true">IF(LEN(J116) &gt; 15,DATE(MID(J116,12,4),MID(J116,16,2),MID(J116,18,2)),TEXT(TODAY(),"yyyy/m/d"))</f>
        <v>2020/3/9</v>
      </c>
      <c r="M116" s="79" t="n">
        <f aca="false">(L116-K116+1)*B116</f>
        <v>35100</v>
      </c>
      <c r="N116" s="107" t="n">
        <f aca="false">H116/M116*365</f>
        <v>0.206347810541311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108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0.0626221288322228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Z116-AB116</f>
        <v>-0.00830734395827286</v>
      </c>
      <c r="AD116" s="57" t="n">
        <f aca="false">IF(E116-F116&lt;0,"达成",E116-F116)</f>
        <v>0.0729657971851855</v>
      </c>
      <c r="AE116" s="57"/>
    </row>
    <row r="117" customFormat="false" ht="15" hidden="false" customHeight="false" outlineLevel="0" collapsed="false">
      <c r="A117" s="109" t="s">
        <v>773</v>
      </c>
      <c r="B117" s="2" t="n">
        <v>135</v>
      </c>
      <c r="C117" s="102" t="n">
        <v>140.36</v>
      </c>
      <c r="D117" s="103" t="n">
        <v>0.9614</v>
      </c>
      <c r="E117" s="49" t="n">
        <f aca="false">10%*Q117+13%</f>
        <v>0.219961402666667</v>
      </c>
      <c r="F117" s="39" t="n">
        <f aca="false">IF(G117="",($F$1*C117-B117)/B117,H117/B117)</f>
        <v>0.157710074074074</v>
      </c>
      <c r="G117" s="4"/>
      <c r="H117" s="104" t="n">
        <f aca="false">IF(G117="",$F$1*C117-B117,G117-B117)</f>
        <v>21.29086</v>
      </c>
      <c r="I117" s="2" t="s">
        <v>96</v>
      </c>
      <c r="J117" s="50" t="s">
        <v>259</v>
      </c>
      <c r="K117" s="105" t="n">
        <f aca="false">DATE(MID(J117,1,4),MID(J117,5,2),MID(J117,7,2))</f>
        <v>43641</v>
      </c>
      <c r="L117" s="106" t="str">
        <f aca="true">IF(LEN(J117) &gt; 15,DATE(MID(J117,12,4),MID(J117,16,2),MID(J117,18,2)),TEXT(TODAY(),"yyyy/m/d"))</f>
        <v>2020/3/9</v>
      </c>
      <c r="M117" s="79" t="n">
        <f aca="false">(L117-K117+1)*B117</f>
        <v>34965</v>
      </c>
      <c r="N117" s="107" t="n">
        <f aca="false">H117/M117*365</f>
        <v>0.22225550979551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108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978.785658000004</v>
      </c>
      <c r="Z117" s="40" t="n">
        <f aca="false">W117/X117-1</f>
        <v>0.0562843966647502</v>
      </c>
      <c r="AA117" s="40" t="n">
        <f aca="false">S117/(X117-V117)-1</f>
        <v>0.096506437274827</v>
      </c>
      <c r="AB117" s="40" t="n">
        <f aca="false">SUM($C$2:C117)*D117/SUM($B$2:B117)-1</f>
        <v>0.0606287531914895</v>
      </c>
      <c r="AC117" s="40" t="n">
        <f aca="false">Z117-AB117</f>
        <v>-0.00434435652673933</v>
      </c>
      <c r="AD117" s="57" t="n">
        <f aca="false">IF(E117-F117&lt;0,"达成",E117-F117)</f>
        <v>0.0622513285925929</v>
      </c>
      <c r="AE117" s="57"/>
    </row>
    <row r="118" customFormat="false" ht="15" hidden="false" customHeight="false" outlineLevel="0" collapsed="false">
      <c r="A118" s="109" t="s">
        <v>774</v>
      </c>
      <c r="B118" s="2" t="n">
        <v>135</v>
      </c>
      <c r="C118" s="102" t="n">
        <v>140.6</v>
      </c>
      <c r="D118" s="103" t="n">
        <v>0.9597</v>
      </c>
      <c r="E118" s="49" t="n">
        <f aca="false">10%*Q118+13%</f>
        <v>0.21995588</v>
      </c>
      <c r="F118" s="39" t="n">
        <f aca="false">IF(G118="",($F$1*C118-B118)/B118,H118/B118)</f>
        <v>0.15968962962963</v>
      </c>
      <c r="G118" s="4"/>
      <c r="H118" s="104" t="n">
        <f aca="false">IF(G118="",$F$1*C118-B118,G118-B118)</f>
        <v>21.5581</v>
      </c>
      <c r="I118" s="2" t="s">
        <v>96</v>
      </c>
      <c r="J118" s="50" t="s">
        <v>261</v>
      </c>
      <c r="K118" s="105" t="n">
        <f aca="false">DATE(MID(J118,1,4),MID(J118,5,2),MID(J118,7,2))</f>
        <v>43642</v>
      </c>
      <c r="L118" s="106" t="str">
        <f aca="true">IF(LEN(J118) &gt; 15,DATE(MID(J118,12,4),MID(J118,16,2),MID(J118,18,2)),TEXT(TODAY(),"yyyy/m/d"))</f>
        <v>2020/3/9</v>
      </c>
      <c r="M118" s="79" t="n">
        <f aca="false">(L118-K118+1)*B118</f>
        <v>34830</v>
      </c>
      <c r="N118" s="107" t="n">
        <f aca="false">H118/M118*365</f>
        <v>0.225917499282228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108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959.054779000006</v>
      </c>
      <c r="Z118" s="40" t="n">
        <f aca="false">W118/X118-1</f>
        <v>0.0547249517261059</v>
      </c>
      <c r="AA118" s="40" t="n">
        <f aca="false">S118/(X118-V118)-1</f>
        <v>0.0933188655837502</v>
      </c>
      <c r="AB118" s="40" t="n">
        <f aca="false">SUM($C$2:C118)*D118/SUM($B$2:B118)-1</f>
        <v>0.0582969220542084</v>
      </c>
      <c r="AC118" s="40" t="n">
        <f aca="false">Z118-AB118</f>
        <v>-0.00357197032810255</v>
      </c>
      <c r="AD118" s="57" t="n">
        <f aca="false">IF(E118-F118&lt;0,"达成",E118-F118)</f>
        <v>0.0602662503703704</v>
      </c>
      <c r="AE118" s="57"/>
    </row>
    <row r="119" customFormat="false" ht="15" hidden="false" customHeight="false" outlineLevel="0" collapsed="false">
      <c r="A119" s="109" t="s">
        <v>775</v>
      </c>
      <c r="B119" s="2" t="n">
        <v>135</v>
      </c>
      <c r="C119" s="102" t="n">
        <v>139.37</v>
      </c>
      <c r="D119" s="103" t="n">
        <v>0.9682</v>
      </c>
      <c r="E119" s="49" t="n">
        <f aca="false">10%*Q119+13%</f>
        <v>0.219958689333333</v>
      </c>
      <c r="F119" s="39" t="n">
        <f aca="false">IF(G119="",($F$1*C119-B119)/B119,H119/B119)</f>
        <v>0.149544407407407</v>
      </c>
      <c r="G119" s="4"/>
      <c r="H119" s="104" t="n">
        <f aca="false">IF(G119="",$F$1*C119-B119,G119-B119)</f>
        <v>20.188495</v>
      </c>
      <c r="I119" s="2" t="s">
        <v>96</v>
      </c>
      <c r="J119" s="50" t="s">
        <v>263</v>
      </c>
      <c r="K119" s="105" t="n">
        <f aca="false">DATE(MID(J119,1,4),MID(J119,5,2),MID(J119,7,2))</f>
        <v>43643</v>
      </c>
      <c r="L119" s="106" t="str">
        <f aca="true">IF(LEN(J119) &gt; 15,DATE(MID(J119,12,4),MID(J119,16,2),MID(J119,18,2)),TEXT(TODAY(),"yyyy/m/d"))</f>
        <v>2020/3/9</v>
      </c>
      <c r="M119" s="79" t="n">
        <f aca="false">(L119-K119+1)*B119</f>
        <v>34695</v>
      </c>
      <c r="N119" s="107" t="n">
        <f aca="false">H119/M119*365</f>
        <v>0.212387971609742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108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1058.51140800001</v>
      </c>
      <c r="Z119" s="40" t="n">
        <f aca="false">W119/X119-1</f>
        <v>0.0599383583238962</v>
      </c>
      <c r="AA119" s="40" t="n">
        <f aca="false">S119/(X119-V119)-1</f>
        <v>0.10166088254333</v>
      </c>
      <c r="AB119" s="40" t="n">
        <f aca="false">SUM($C$2:C119)*D119/SUM($B$2:B119)-1</f>
        <v>0.0671493821064553</v>
      </c>
      <c r="AC119" s="40" t="n">
        <f aca="false">Z119-AB119</f>
        <v>-0.00721102378255907</v>
      </c>
      <c r="AD119" s="57" t="n">
        <f aca="false">IF(E119-F119&lt;0,"达成",E119-F119)</f>
        <v>0.0704142819259257</v>
      </c>
      <c r="AE119" s="57"/>
    </row>
    <row r="120" customFormat="false" ht="15" hidden="false" customHeight="false" outlineLevel="0" collapsed="false">
      <c r="A120" s="109" t="s">
        <v>776</v>
      </c>
      <c r="B120" s="2" t="n">
        <v>135</v>
      </c>
      <c r="C120" s="102" t="n">
        <v>140.82</v>
      </c>
      <c r="D120" s="103" t="n">
        <v>0.9582</v>
      </c>
      <c r="E120" s="49" t="n">
        <f aca="false">10%*Q120+13%</f>
        <v>0.219955816</v>
      </c>
      <c r="F120" s="39" t="n">
        <f aca="false">IF(G120="",($F$1*C120-B120)/B120,H120/B120)</f>
        <v>0.161504222222222</v>
      </c>
      <c r="G120" s="4"/>
      <c r="H120" s="104" t="n">
        <f aca="false">IF(G120="",$F$1*C120-B120,G120-B120)</f>
        <v>21.80307</v>
      </c>
      <c r="I120" s="2" t="s">
        <v>96</v>
      </c>
      <c r="J120" s="50" t="s">
        <v>265</v>
      </c>
      <c r="K120" s="105" t="n">
        <f aca="false">DATE(MID(J120,1,4),MID(J120,5,2),MID(J120,7,2))</f>
        <v>43644</v>
      </c>
      <c r="L120" s="106" t="str">
        <f aca="true">IF(LEN(J120) &gt; 15,DATE(MID(J120,12,4),MID(J120,16,2),MID(J120,18,2)),TEXT(TODAY(),"yyyy/m/d"))</f>
        <v>2020/3/9</v>
      </c>
      <c r="M120" s="79" t="n">
        <f aca="false">(L120-K120+1)*B120</f>
        <v>34560</v>
      </c>
      <c r="N120" s="107" t="n">
        <f aca="false">H120/M120*365</f>
        <v>0.230269691840278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108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939.970732000005</v>
      </c>
      <c r="Z120" s="40" t="n">
        <f aca="false">W120/X120-1</f>
        <v>0.0528221821860075</v>
      </c>
      <c r="AA120" s="40" t="n">
        <f aca="false">S120/(X120-V120)-1</f>
        <v>0.0891205736509668</v>
      </c>
      <c r="AB120" s="40" t="n">
        <f aca="false">SUM($C$2:C120)*D120/SUM($B$2:B120)-1</f>
        <v>0.0556978596234898</v>
      </c>
      <c r="AC120" s="40" t="n">
        <f aca="false">Z120-AB120</f>
        <v>-0.00287567743748234</v>
      </c>
      <c r="AD120" s="57" t="n">
        <f aca="false">IF(E120-F120&lt;0,"达成",E120-F120)</f>
        <v>0.0584515937777779</v>
      </c>
      <c r="AE120" s="57"/>
    </row>
    <row r="121" customFormat="false" ht="15" hidden="false" customHeight="false" outlineLevel="0" collapsed="false">
      <c r="A121" s="109" t="s">
        <v>777</v>
      </c>
      <c r="B121" s="2" t="n">
        <v>135</v>
      </c>
      <c r="C121" s="102" t="n">
        <v>136.94</v>
      </c>
      <c r="D121" s="103" t="n">
        <v>0.9854</v>
      </c>
      <c r="E121" s="49" t="n">
        <f aca="false">10%*Q121+13%</f>
        <v>0.219960450666667</v>
      </c>
      <c r="F121" s="39" t="n">
        <f aca="false">IF(G121="",($F$1*C121-B121)/B121,H121/B121)</f>
        <v>0.129501407407407</v>
      </c>
      <c r="G121" s="4"/>
      <c r="H121" s="104" t="n">
        <f aca="false">IF(G121="",$F$1*C121-B121,G121-B121)</f>
        <v>17.48269</v>
      </c>
      <c r="I121" s="2" t="s">
        <v>96</v>
      </c>
      <c r="J121" s="50" t="s">
        <v>267</v>
      </c>
      <c r="K121" s="105" t="n">
        <f aca="false">DATE(MID(J121,1,4),MID(J121,5,2),MID(J121,7,2))</f>
        <v>43647</v>
      </c>
      <c r="L121" s="106" t="str">
        <f aca="true">IF(LEN(J121) &gt; 15,DATE(MID(J121,12,4),MID(J121,16,2),MID(J121,18,2)),TEXT(TODAY(),"yyyy/m/d"))</f>
        <v>2020/3/9</v>
      </c>
      <c r="M121" s="79" t="n">
        <f aca="false">(L121-K121+1)*B121</f>
        <v>34155</v>
      </c>
      <c r="N121" s="107" t="n">
        <f aca="false">H121/M121*365</f>
        <v>0.186830093690528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108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1265.99208000001</v>
      </c>
      <c r="Z121" s="40" t="n">
        <f aca="false">W121/X121-1</f>
        <v>0.0706074779698833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Z121-AB121</f>
        <v>-0.0144097021751251</v>
      </c>
      <c r="AD121" s="57" t="n">
        <f aca="false">IF(E121-F121&lt;0,"达成",E121-F121)</f>
        <v>0.0904590432592597</v>
      </c>
      <c r="AE121" s="57"/>
    </row>
    <row r="122" customFormat="false" ht="15" hidden="false" customHeight="false" outlineLevel="0" collapsed="false">
      <c r="A122" s="109" t="s">
        <v>778</v>
      </c>
      <c r="B122" s="2" t="n">
        <v>135</v>
      </c>
      <c r="C122" s="102" t="n">
        <v>137.34</v>
      </c>
      <c r="D122" s="103" t="n">
        <v>0.9825</v>
      </c>
      <c r="E122" s="49" t="n">
        <f aca="false">10%*Q122+13%</f>
        <v>0.2199577</v>
      </c>
      <c r="F122" s="39" t="n">
        <f aca="false">IF(G122="",($F$1*C122-B122)/B122,H122/B122)</f>
        <v>0.132800666666667</v>
      </c>
      <c r="G122" s="4"/>
      <c r="H122" s="104" t="n">
        <f aca="false">IF(G122="",$F$1*C122-B122,G122-B122)</f>
        <v>17.92809</v>
      </c>
      <c r="I122" s="2" t="s">
        <v>96</v>
      </c>
      <c r="J122" s="50" t="s">
        <v>269</v>
      </c>
      <c r="K122" s="105" t="n">
        <f aca="false">DATE(MID(J122,1,4),MID(J122,5,2),MID(J122,7,2))</f>
        <v>43648</v>
      </c>
      <c r="L122" s="106" t="str">
        <f aca="true">IF(LEN(J122) &gt; 15,DATE(MID(J122,12,4),MID(J122,16,2),MID(J122,18,2)),TEXT(TODAY(),"yyyy/m/d"))</f>
        <v>2020/3/9</v>
      </c>
      <c r="M122" s="79" t="n">
        <f aca="false">(L122-K122+1)*B122</f>
        <v>34020</v>
      </c>
      <c r="N122" s="107" t="n">
        <f aca="false">H122/M122*365</f>
        <v>0.192350171957672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108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1230.76555000001</v>
      </c>
      <c r="Z122" s="40" t="n">
        <f aca="false">W122/X122-1</f>
        <v>0.0681298394685861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Z122-AB122</f>
        <v>-0.0130791862717958</v>
      </c>
      <c r="AD122" s="57" t="n">
        <f aca="false">IF(E122-F122&lt;0,"达成",E122-F122)</f>
        <v>0.0871570333333333</v>
      </c>
      <c r="AE122" s="57"/>
    </row>
    <row r="123" customFormat="false" ht="15" hidden="false" customHeight="false" outlineLevel="0" collapsed="false">
      <c r="A123" s="109" t="s">
        <v>779</v>
      </c>
      <c r="B123" s="2" t="n">
        <v>135</v>
      </c>
      <c r="C123" s="102" t="n">
        <v>138.45</v>
      </c>
      <c r="D123" s="103" t="n">
        <v>0.9746</v>
      </c>
      <c r="E123" s="49" t="n">
        <f aca="false">10%*Q123+13%</f>
        <v>0.21995558</v>
      </c>
      <c r="F123" s="39" t="n">
        <f aca="false">IF(G123="",($F$1*C123-B123)/B123,H123/B123)</f>
        <v>0.141956111111111</v>
      </c>
      <c r="G123" s="4"/>
      <c r="H123" s="104" t="n">
        <f aca="false">IF(G123="",$F$1*C123-B123,G123-B123)</f>
        <v>19.164075</v>
      </c>
      <c r="I123" s="2" t="s">
        <v>96</v>
      </c>
      <c r="J123" s="50" t="s">
        <v>271</v>
      </c>
      <c r="K123" s="105" t="n">
        <f aca="false">DATE(MID(J123,1,4),MID(J123,5,2),MID(J123,7,2))</f>
        <v>43649</v>
      </c>
      <c r="L123" s="106" t="str">
        <f aca="true">IF(LEN(J123) &gt; 15,DATE(MID(J123,12,4),MID(J123,16,2),MID(J123,18,2)),TEXT(TODAY(),"yyyy/m/d"))</f>
        <v>2020/3/9</v>
      </c>
      <c r="M123" s="79" t="n">
        <f aca="false">(L123-K123+1)*B123</f>
        <v>33885</v>
      </c>
      <c r="N123" s="107" t="n">
        <f aca="false">H123/M123*365</f>
        <v>0.206430201416556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108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1133.82485400001</v>
      </c>
      <c r="Z123" s="40" t="n">
        <f aca="false">W123/X123-1</f>
        <v>0.0622980689010995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Z123-AB123</f>
        <v>-0.00967571648351591</v>
      </c>
      <c r="AD123" s="57" t="n">
        <f aca="false">IF(E123-F123&lt;0,"达成",E123-F123)</f>
        <v>0.0779994688888892</v>
      </c>
      <c r="AE123" s="57"/>
    </row>
    <row r="124" customFormat="false" ht="15" hidden="false" customHeight="false" outlineLevel="0" collapsed="false">
      <c r="A124" s="109" t="s">
        <v>780</v>
      </c>
      <c r="B124" s="2" t="n">
        <v>135</v>
      </c>
      <c r="C124" s="102" t="n">
        <v>138.85</v>
      </c>
      <c r="D124" s="103" t="n">
        <v>0.9718</v>
      </c>
      <c r="E124" s="49" t="n">
        <f aca="false">10%*Q124+13%</f>
        <v>0.219956286666667</v>
      </c>
      <c r="F124" s="39" t="n">
        <f aca="false">IF(G124="",($F$1*C124-B124)/B124,H124/B124)</f>
        <v>0.14525537037037</v>
      </c>
      <c r="G124" s="4"/>
      <c r="H124" s="104" t="n">
        <f aca="false">IF(G124="",$F$1*C124-B124,G124-B124)</f>
        <v>19.609475</v>
      </c>
      <c r="I124" s="2" t="s">
        <v>96</v>
      </c>
      <c r="J124" s="50" t="s">
        <v>273</v>
      </c>
      <c r="K124" s="105" t="n">
        <f aca="false">DATE(MID(J124,1,4),MID(J124,5,2),MID(J124,7,2))</f>
        <v>43650</v>
      </c>
      <c r="L124" s="106" t="str">
        <f aca="true">IF(LEN(J124) &gt; 15,DATE(MID(J124,12,4),MID(J124,16,2),MID(J124,18,2)),TEXT(TODAY(),"yyyy/m/d"))</f>
        <v>2020/3/9</v>
      </c>
      <c r="M124" s="79" t="n">
        <f aca="false">(L124-K124+1)*B124</f>
        <v>33750</v>
      </c>
      <c r="N124" s="107" t="n">
        <f aca="false">H124/M124*365</f>
        <v>0.212072840740741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108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1099.03651200001</v>
      </c>
      <c r="Z124" s="40" t="n">
        <f aca="false">W124/X124-1</f>
        <v>0.0599419968366515</v>
      </c>
      <c r="AA124" s="40" t="n">
        <f aca="false">S124/(X124-V124)-1</f>
        <v>0.099126785350288</v>
      </c>
      <c r="AB124" s="40" t="n">
        <f aca="false">SUM($C$2:C124)*D124/SUM($B$2:B124)-1</f>
        <v>0.0683831923643303</v>
      </c>
      <c r="AC124" s="40" t="n">
        <f aca="false">Z124-AB124</f>
        <v>-0.00844119552767883</v>
      </c>
      <c r="AD124" s="57" t="n">
        <f aca="false">IF(E124-F124&lt;0,"达成",E124-F124)</f>
        <v>0.0747009162962969</v>
      </c>
      <c r="AE124" s="57"/>
    </row>
    <row r="125" customFormat="false" ht="15" hidden="false" customHeight="false" outlineLevel="0" collapsed="false">
      <c r="A125" s="109" t="s">
        <v>781</v>
      </c>
      <c r="B125" s="2" t="n">
        <v>135</v>
      </c>
      <c r="C125" s="102" t="n">
        <v>138.33</v>
      </c>
      <c r="D125" s="103" t="n">
        <v>0.9755</v>
      </c>
      <c r="E125" s="49" t="n">
        <f aca="false">10%*Q125+13%</f>
        <v>0.21996061</v>
      </c>
      <c r="F125" s="39" t="n">
        <f aca="false">IF(G125="",($F$1*C125-B125)/B125,H125/B125)</f>
        <v>0.140966333333333</v>
      </c>
      <c r="G125" s="4"/>
      <c r="H125" s="104" t="n">
        <f aca="false">IF(G125="",$F$1*C125-B125,G125-B125)</f>
        <v>19.030455</v>
      </c>
      <c r="I125" s="2" t="s">
        <v>96</v>
      </c>
      <c r="J125" s="50" t="s">
        <v>275</v>
      </c>
      <c r="K125" s="105" t="n">
        <f aca="false">DATE(MID(J125,1,4),MID(J125,5,2),MID(J125,7,2))</f>
        <v>43651</v>
      </c>
      <c r="L125" s="106" t="str">
        <f aca="true">IF(LEN(J125) &gt; 15,DATE(MID(J125,12,4),MID(J125,16,2),MID(J125,18,2)),TEXT(TODAY(),"yyyy/m/d"))</f>
        <v>2020/3/9</v>
      </c>
      <c r="M125" s="79" t="n">
        <f aca="false">(L125-K125+1)*B125</f>
        <v>33615</v>
      </c>
      <c r="N125" s="107" t="n">
        <f aca="false">H125/M125*365</f>
        <v>0.206637396251673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108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1145.37483500001</v>
      </c>
      <c r="Z125" s="40" t="n">
        <f aca="false">W125/X125-1</f>
        <v>0.0620127144017331</v>
      </c>
      <c r="AA125" s="40" t="n">
        <f aca="false">S125/(X125-V125)-1</f>
        <v>0.102063488110154</v>
      </c>
      <c r="AB125" s="40" t="n">
        <f aca="false">SUM($C$2:C125)*D125/SUM($B$2:B125)-1</f>
        <v>0.0719181664861939</v>
      </c>
      <c r="AC125" s="40" t="n">
        <f aca="false">Z125-AB125</f>
        <v>-0.00990545208446077</v>
      </c>
      <c r="AD125" s="57" t="n">
        <f aca="false">IF(E125-F125&lt;0,"达成",E125-F125)</f>
        <v>0.0789942766666665</v>
      </c>
      <c r="AE125" s="57"/>
    </row>
    <row r="126" customFormat="false" ht="15" hidden="false" customHeight="false" outlineLevel="0" collapsed="false">
      <c r="A126" s="58" t="s">
        <v>782</v>
      </c>
      <c r="B126" s="59" t="n">
        <v>135</v>
      </c>
      <c r="C126" s="93" t="n">
        <v>142.89</v>
      </c>
      <c r="D126" s="94" t="n">
        <v>0.9443</v>
      </c>
      <c r="E126" s="25" t="n">
        <v>0.219954018</v>
      </c>
      <c r="F126" s="76" t="n">
        <v>0.229037037037037</v>
      </c>
      <c r="G126" s="64" t="n">
        <v>165.92</v>
      </c>
      <c r="H126" s="95" t="n">
        <v>30.92</v>
      </c>
      <c r="I126" s="59" t="s">
        <v>28</v>
      </c>
      <c r="J126" s="66" t="s">
        <v>783</v>
      </c>
      <c r="K126" s="96" t="n">
        <v>43654</v>
      </c>
      <c r="L126" s="97" t="n">
        <v>43885</v>
      </c>
      <c r="M126" s="98" t="n">
        <v>31320</v>
      </c>
      <c r="N126" s="69" t="n">
        <v>0.360338441890166</v>
      </c>
      <c r="O126" s="70" t="n">
        <v>134.931027</v>
      </c>
      <c r="P126" s="70" t="n">
        <v>-0.0689729999999997</v>
      </c>
      <c r="Q126" s="71" t="n">
        <v>0.89954018</v>
      </c>
      <c r="R126" s="72" t="n">
        <v>12821.06</v>
      </c>
      <c r="S126" s="73" t="n">
        <v>12106.926958</v>
      </c>
      <c r="T126" s="73"/>
      <c r="U126" s="99"/>
      <c r="V126" s="74" t="n">
        <v>7247.82</v>
      </c>
      <c r="W126" s="74" t="n">
        <v>19354.746958</v>
      </c>
      <c r="X126" s="75" t="n">
        <v>18605</v>
      </c>
      <c r="Y126" s="72" t="n">
        <v>749.746958000007</v>
      </c>
      <c r="Z126" s="76" t="n">
        <v>0.0402981434023115</v>
      </c>
      <c r="AA126" s="76" t="n">
        <v>0.0660152395224878</v>
      </c>
      <c r="AB126" s="76" t="n">
        <v>0.0373575801128727</v>
      </c>
      <c r="AC126" s="76" t="n">
        <v>0.00294056328943879</v>
      </c>
      <c r="AD126" s="77" t="s">
        <v>30</v>
      </c>
      <c r="AE126" s="57"/>
    </row>
    <row r="127" customFormat="false" ht="15" hidden="false" customHeight="false" outlineLevel="0" collapsed="false">
      <c r="A127" s="58" t="s">
        <v>784</v>
      </c>
      <c r="B127" s="59" t="n">
        <v>135</v>
      </c>
      <c r="C127" s="93" t="n">
        <v>142.59</v>
      </c>
      <c r="D127" s="94" t="n">
        <v>0.9463</v>
      </c>
      <c r="E127" s="25" t="n">
        <v>0.219955278</v>
      </c>
      <c r="F127" s="76" t="n">
        <v>0.22637037037037</v>
      </c>
      <c r="G127" s="64" t="n">
        <v>165.56</v>
      </c>
      <c r="H127" s="95" t="n">
        <v>30.56</v>
      </c>
      <c r="I127" s="59" t="s">
        <v>28</v>
      </c>
      <c r="J127" s="66" t="s">
        <v>785</v>
      </c>
      <c r="K127" s="96" t="n">
        <v>43655</v>
      </c>
      <c r="L127" s="97" t="n">
        <v>43885</v>
      </c>
      <c r="M127" s="98" t="n">
        <v>31185</v>
      </c>
      <c r="N127" s="69" t="n">
        <v>0.357684784351451</v>
      </c>
      <c r="O127" s="70" t="n">
        <v>134.932917</v>
      </c>
      <c r="P127" s="70" t="n">
        <v>-0.0670829999999967</v>
      </c>
      <c r="Q127" s="71" t="n">
        <v>0.89955278</v>
      </c>
      <c r="R127" s="72" t="n">
        <v>12963.65</v>
      </c>
      <c r="S127" s="73" t="n">
        <v>12267.501995</v>
      </c>
      <c r="T127" s="73"/>
      <c r="U127" s="99"/>
      <c r="V127" s="74" t="n">
        <v>7247.82</v>
      </c>
      <c r="W127" s="74" t="n">
        <v>19515.321995</v>
      </c>
      <c r="X127" s="75" t="n">
        <v>18740</v>
      </c>
      <c r="Y127" s="72" t="n">
        <v>775.321995000009</v>
      </c>
      <c r="Z127" s="76" t="n">
        <v>0.041372571771612</v>
      </c>
      <c r="AA127" s="76" t="n">
        <v>0.0674651802356043</v>
      </c>
      <c r="AB127" s="76" t="n">
        <v>0.0392661480789753</v>
      </c>
      <c r="AC127" s="76" t="n">
        <v>0.00210642369263667</v>
      </c>
      <c r="AD127" s="77" t="s">
        <v>30</v>
      </c>
      <c r="AE127" s="57"/>
    </row>
    <row r="128" customFormat="false" ht="15" hidden="false" customHeight="false" outlineLevel="0" collapsed="false">
      <c r="A128" s="58" t="s">
        <v>786</v>
      </c>
      <c r="B128" s="59" t="n">
        <v>135</v>
      </c>
      <c r="C128" s="93" t="n">
        <v>143.59</v>
      </c>
      <c r="D128" s="94" t="n">
        <v>0.9397</v>
      </c>
      <c r="E128" s="25" t="n">
        <v>0.219954348666667</v>
      </c>
      <c r="F128" s="76" t="n">
        <v>0.234962962962963</v>
      </c>
      <c r="G128" s="64" t="n">
        <v>166.72</v>
      </c>
      <c r="H128" s="95" t="n">
        <v>31.72</v>
      </c>
      <c r="I128" s="59" t="s">
        <v>28</v>
      </c>
      <c r="J128" s="66" t="s">
        <v>787</v>
      </c>
      <c r="K128" s="96" t="n">
        <v>43656</v>
      </c>
      <c r="L128" s="97" t="n">
        <v>43885</v>
      </c>
      <c r="M128" s="98" t="n">
        <v>31050</v>
      </c>
      <c r="N128" s="69" t="n">
        <v>0.372876006441224</v>
      </c>
      <c r="O128" s="70" t="n">
        <v>134.931523</v>
      </c>
      <c r="P128" s="70" t="n">
        <v>-0.068476999999973</v>
      </c>
      <c r="Q128" s="71" t="n">
        <v>0.899543486666667</v>
      </c>
      <c r="R128" s="72" t="n">
        <v>13107.24</v>
      </c>
      <c r="S128" s="73" t="n">
        <v>12316.873428</v>
      </c>
      <c r="T128" s="73"/>
      <c r="U128" s="99"/>
      <c r="V128" s="74" t="n">
        <v>7247.82</v>
      </c>
      <c r="W128" s="74" t="n">
        <v>19564.693428</v>
      </c>
      <c r="X128" s="75" t="n">
        <v>18875</v>
      </c>
      <c r="Y128" s="72" t="n">
        <v>689.69342800001</v>
      </c>
      <c r="Z128" s="76" t="n">
        <v>0.0365400491655634</v>
      </c>
      <c r="AA128" s="76" t="n">
        <v>0.0593173433283056</v>
      </c>
      <c r="AB128" s="76" t="n">
        <v>0.031785123602649</v>
      </c>
      <c r="AC128" s="76" t="n">
        <v>0.00475492556291444</v>
      </c>
      <c r="AD128" s="77" t="s">
        <v>30</v>
      </c>
      <c r="AE128" s="57"/>
    </row>
    <row r="129" customFormat="false" ht="15" hidden="false" customHeight="false" outlineLevel="0" collapsed="false">
      <c r="A129" s="58" t="s">
        <v>788</v>
      </c>
      <c r="B129" s="59" t="n">
        <v>135</v>
      </c>
      <c r="C129" s="93" t="n">
        <v>143.58</v>
      </c>
      <c r="D129" s="94" t="n">
        <v>0.9397</v>
      </c>
      <c r="E129" s="25" t="n">
        <v>0.219948084</v>
      </c>
      <c r="F129" s="76" t="n">
        <v>0.234888888888889</v>
      </c>
      <c r="G129" s="64" t="n">
        <v>166.71</v>
      </c>
      <c r="H129" s="95" t="n">
        <v>31.71</v>
      </c>
      <c r="I129" s="59" t="s">
        <v>28</v>
      </c>
      <c r="J129" s="66" t="s">
        <v>789</v>
      </c>
      <c r="K129" s="96" t="n">
        <v>43657</v>
      </c>
      <c r="L129" s="97" t="n">
        <v>43885</v>
      </c>
      <c r="M129" s="98" t="n">
        <v>30915</v>
      </c>
      <c r="N129" s="69" t="n">
        <v>0.374386220281417</v>
      </c>
      <c r="O129" s="70" t="n">
        <v>134.922126</v>
      </c>
      <c r="P129" s="70" t="n">
        <v>-0.07787399999998</v>
      </c>
      <c r="Q129" s="71" t="n">
        <v>0.89948084</v>
      </c>
      <c r="R129" s="72" t="n">
        <v>13250.82</v>
      </c>
      <c r="S129" s="73" t="n">
        <v>12451.795554</v>
      </c>
      <c r="T129" s="73"/>
      <c r="U129" s="99"/>
      <c r="V129" s="74" t="n">
        <v>7247.82</v>
      </c>
      <c r="W129" s="74" t="n">
        <v>19699.615554</v>
      </c>
      <c r="X129" s="75" t="n">
        <v>19010</v>
      </c>
      <c r="Y129" s="72" t="n">
        <v>689.615554000007</v>
      </c>
      <c r="Z129" s="76" t="n">
        <v>0.0362764625986327</v>
      </c>
      <c r="AA129" s="76" t="n">
        <v>0.058629909931663</v>
      </c>
      <c r="AB129" s="76" t="n">
        <v>0.0315553042609153</v>
      </c>
      <c r="AC129" s="76" t="n">
        <v>0.00472115833771735</v>
      </c>
      <c r="AD129" s="77" t="s">
        <v>30</v>
      </c>
      <c r="AE129" s="57"/>
    </row>
    <row r="130" customFormat="false" ht="15" hidden="false" customHeight="false" outlineLevel="0" collapsed="false">
      <c r="A130" s="58" t="s">
        <v>790</v>
      </c>
      <c r="B130" s="59" t="n">
        <v>135</v>
      </c>
      <c r="C130" s="93" t="n">
        <v>143.04</v>
      </c>
      <c r="D130" s="94" t="n">
        <v>0.9433</v>
      </c>
      <c r="E130" s="25" t="n">
        <v>0.219953088</v>
      </c>
      <c r="F130" s="76" t="n">
        <v>0.230222222222222</v>
      </c>
      <c r="G130" s="64" t="n">
        <v>166.08</v>
      </c>
      <c r="H130" s="95" t="n">
        <v>31.08</v>
      </c>
      <c r="I130" s="59" t="s">
        <v>28</v>
      </c>
      <c r="J130" s="66" t="s">
        <v>791</v>
      </c>
      <c r="K130" s="96" t="n">
        <v>43658</v>
      </c>
      <c r="L130" s="97" t="n">
        <v>43885</v>
      </c>
      <c r="M130" s="98" t="n">
        <v>30780</v>
      </c>
      <c r="N130" s="69" t="n">
        <v>0.368557504873294</v>
      </c>
      <c r="O130" s="70" t="n">
        <v>134.929632</v>
      </c>
      <c r="P130" s="70" t="n">
        <v>-0.070368000000002</v>
      </c>
      <c r="Q130" s="71" t="n">
        <v>0.89953088</v>
      </c>
      <c r="R130" s="72" t="n">
        <v>13393.86</v>
      </c>
      <c r="S130" s="73" t="n">
        <v>12634.428138</v>
      </c>
      <c r="T130" s="73"/>
      <c r="U130" s="99"/>
      <c r="V130" s="74" t="n">
        <v>7247.82</v>
      </c>
      <c r="W130" s="74" t="n">
        <v>19882.248138</v>
      </c>
      <c r="X130" s="75" t="n">
        <v>19145</v>
      </c>
      <c r="Y130" s="72" t="n">
        <v>737.24813800001</v>
      </c>
      <c r="Z130" s="76" t="n">
        <v>0.0385086517628628</v>
      </c>
      <c r="AA130" s="76" t="n">
        <v>0.0619683099692538</v>
      </c>
      <c r="AB130" s="76" t="n">
        <v>0.0352531500652913</v>
      </c>
      <c r="AC130" s="76" t="n">
        <v>0.00325550169757152</v>
      </c>
      <c r="AD130" s="77" t="s">
        <v>30</v>
      </c>
      <c r="AE130" s="57"/>
    </row>
    <row r="131" customFormat="false" ht="15" hidden="false" customHeight="false" outlineLevel="0" collapsed="false">
      <c r="A131" s="58" t="s">
        <v>792</v>
      </c>
      <c r="B131" s="59" t="n">
        <v>135</v>
      </c>
      <c r="C131" s="93" t="n">
        <v>141.28</v>
      </c>
      <c r="D131" s="94" t="n">
        <v>0.955</v>
      </c>
      <c r="E131" s="25" t="n">
        <v>0.219948266666667</v>
      </c>
      <c r="F131" s="76" t="n">
        <v>0.221111111111111</v>
      </c>
      <c r="G131" s="64" t="n">
        <v>164.85</v>
      </c>
      <c r="H131" s="95" t="n">
        <v>29.85</v>
      </c>
      <c r="I131" s="59" t="s">
        <v>28</v>
      </c>
      <c r="J131" s="66" t="s">
        <v>793</v>
      </c>
      <c r="K131" s="96" t="n">
        <v>43661</v>
      </c>
      <c r="L131" s="97" t="n">
        <v>43886</v>
      </c>
      <c r="M131" s="98" t="n">
        <v>30510</v>
      </c>
      <c r="N131" s="69" t="n">
        <v>0.357104228121927</v>
      </c>
      <c r="O131" s="70" t="n">
        <v>134.9224</v>
      </c>
      <c r="P131" s="70" t="n">
        <v>-0.0775999999999897</v>
      </c>
      <c r="Q131" s="71" t="n">
        <v>0.899482666666667</v>
      </c>
      <c r="R131" s="72" t="n">
        <v>13535.14</v>
      </c>
      <c r="S131" s="73" t="n">
        <v>12926.0587</v>
      </c>
      <c r="T131" s="73"/>
      <c r="U131" s="99"/>
      <c r="V131" s="74" t="n">
        <v>7247.82</v>
      </c>
      <c r="W131" s="74" t="n">
        <v>20173.8787</v>
      </c>
      <c r="X131" s="75" t="n">
        <v>19280</v>
      </c>
      <c r="Y131" s="72" t="n">
        <v>893.878700000008</v>
      </c>
      <c r="Z131" s="76" t="n">
        <v>0.0463630031120337</v>
      </c>
      <c r="AA131" s="76" t="n">
        <v>0.0742906688563509</v>
      </c>
      <c r="AB131" s="76" t="n">
        <v>0.0477528890041496</v>
      </c>
      <c r="AC131" s="76" t="n">
        <v>-0.00138988589211594</v>
      </c>
      <c r="AD131" s="77" t="s">
        <v>30</v>
      </c>
      <c r="AE131" s="57"/>
    </row>
    <row r="132" customFormat="false" ht="15" hidden="false" customHeight="false" outlineLevel="0" collapsed="false">
      <c r="A132" s="58" t="s">
        <v>794</v>
      </c>
      <c r="B132" s="59" t="n">
        <v>135</v>
      </c>
      <c r="C132" s="93" t="n">
        <v>141.09</v>
      </c>
      <c r="D132" s="94" t="n">
        <v>0.9564</v>
      </c>
      <c r="E132" s="25" t="n">
        <v>0.219958984</v>
      </c>
      <c r="F132" s="76" t="n">
        <v>0.219407407407407</v>
      </c>
      <c r="G132" s="64" t="n">
        <v>164.62</v>
      </c>
      <c r="H132" s="95" t="n">
        <v>29.62</v>
      </c>
      <c r="I132" s="59" t="s">
        <v>28</v>
      </c>
      <c r="J132" s="66" t="s">
        <v>795</v>
      </c>
      <c r="K132" s="96" t="n">
        <v>43662</v>
      </c>
      <c r="L132" s="97" t="n">
        <v>43886</v>
      </c>
      <c r="M132" s="98" t="n">
        <v>30375</v>
      </c>
      <c r="N132" s="69" t="n">
        <v>0.355927572016461</v>
      </c>
      <c r="O132" s="70" t="n">
        <v>134.938476</v>
      </c>
      <c r="P132" s="70" t="n">
        <v>-0.0615239999999915</v>
      </c>
      <c r="Q132" s="71" t="n">
        <v>0.89958984</v>
      </c>
      <c r="R132" s="72" t="n">
        <v>13676.23</v>
      </c>
      <c r="S132" s="73" t="n">
        <v>13079.946372</v>
      </c>
      <c r="T132" s="73"/>
      <c r="U132" s="99"/>
      <c r="V132" s="74" t="n">
        <v>7247.82</v>
      </c>
      <c r="W132" s="74" t="n">
        <v>20327.766372</v>
      </c>
      <c r="X132" s="75" t="n">
        <v>19415</v>
      </c>
      <c r="Y132" s="72" t="n">
        <v>912.766372000009</v>
      </c>
      <c r="Z132" s="76" t="n">
        <v>0.0470134623744531</v>
      </c>
      <c r="AA132" s="76" t="n">
        <v>0.075018728415295</v>
      </c>
      <c r="AB132" s="76" t="n">
        <v>0.0489429684264746</v>
      </c>
      <c r="AC132" s="76" t="n">
        <v>-0.00192950605202151</v>
      </c>
      <c r="AD132" s="77" t="s">
        <v>30</v>
      </c>
      <c r="AE132" s="57"/>
    </row>
    <row r="133" customFormat="false" ht="15" hidden="false" customHeight="false" outlineLevel="0" collapsed="false">
      <c r="A133" s="58" t="s">
        <v>796</v>
      </c>
      <c r="B133" s="59" t="n">
        <v>135</v>
      </c>
      <c r="C133" s="93" t="n">
        <v>141.15</v>
      </c>
      <c r="D133" s="94" t="n">
        <v>0.956</v>
      </c>
      <c r="E133" s="25" t="n">
        <v>0.2199596</v>
      </c>
      <c r="F133" s="76" t="n">
        <v>0.219925925925926</v>
      </c>
      <c r="G133" s="64" t="n">
        <v>164.69</v>
      </c>
      <c r="H133" s="95" t="n">
        <v>29.69</v>
      </c>
      <c r="I133" s="59" t="s">
        <v>28</v>
      </c>
      <c r="J133" s="66" t="s">
        <v>797</v>
      </c>
      <c r="K133" s="96" t="n">
        <v>43663</v>
      </c>
      <c r="L133" s="97" t="n">
        <v>43886</v>
      </c>
      <c r="M133" s="98" t="n">
        <v>30240</v>
      </c>
      <c r="N133" s="69" t="n">
        <v>0.358361441798942</v>
      </c>
      <c r="O133" s="70" t="n">
        <v>134.9394</v>
      </c>
      <c r="P133" s="70" t="n">
        <v>-0.0605999999999938</v>
      </c>
      <c r="Q133" s="71" t="n">
        <v>0.899596</v>
      </c>
      <c r="R133" s="72" t="n">
        <v>13817.38</v>
      </c>
      <c r="S133" s="73" t="n">
        <v>13209.41528</v>
      </c>
      <c r="T133" s="73"/>
      <c r="U133" s="99"/>
      <c r="V133" s="74" t="n">
        <v>7247.82</v>
      </c>
      <c r="W133" s="74" t="n">
        <v>20457.23528</v>
      </c>
      <c r="X133" s="75" t="n">
        <v>19550</v>
      </c>
      <c r="Y133" s="72" t="n">
        <v>907.235280000008</v>
      </c>
      <c r="Z133" s="76" t="n">
        <v>0.0464058966751921</v>
      </c>
      <c r="AA133" s="76" t="n">
        <v>0.0737458954429222</v>
      </c>
      <c r="AB133" s="76" t="n">
        <v>0.0481662240409209</v>
      </c>
      <c r="AC133" s="76" t="n">
        <v>-0.00176032736572876</v>
      </c>
      <c r="AD133" s="77" t="s">
        <v>30</v>
      </c>
      <c r="AE133" s="57"/>
    </row>
    <row r="134" customFormat="false" ht="15" hidden="false" customHeight="false" outlineLevel="0" collapsed="false">
      <c r="A134" s="58" t="s">
        <v>798</v>
      </c>
      <c r="B134" s="59" t="n">
        <v>135</v>
      </c>
      <c r="C134" s="93" t="n">
        <v>143.43</v>
      </c>
      <c r="D134" s="94" t="n">
        <v>0.9407</v>
      </c>
      <c r="E134" s="25" t="n">
        <v>0.219949734</v>
      </c>
      <c r="F134" s="76" t="n">
        <v>0.23362962962963</v>
      </c>
      <c r="G134" s="64" t="n">
        <v>166.54</v>
      </c>
      <c r="H134" s="95" t="n">
        <v>31.54</v>
      </c>
      <c r="I134" s="59" t="s">
        <v>28</v>
      </c>
      <c r="J134" s="66" t="s">
        <v>799</v>
      </c>
      <c r="K134" s="96" t="n">
        <v>43664</v>
      </c>
      <c r="L134" s="97" t="n">
        <v>43885</v>
      </c>
      <c r="M134" s="98" t="n">
        <v>29970</v>
      </c>
      <c r="N134" s="69" t="n">
        <v>0.384120787454121</v>
      </c>
      <c r="O134" s="70" t="n">
        <v>134.924601</v>
      </c>
      <c r="P134" s="70" t="n">
        <v>-0.075398999999976</v>
      </c>
      <c r="Q134" s="71" t="n">
        <v>0.89949734</v>
      </c>
      <c r="R134" s="72" t="n">
        <v>13960.81</v>
      </c>
      <c r="S134" s="73" t="n">
        <v>13132.933967</v>
      </c>
      <c r="T134" s="73"/>
      <c r="U134" s="99"/>
      <c r="V134" s="74" t="n">
        <v>7247.82</v>
      </c>
      <c r="W134" s="74" t="n">
        <v>20380.753967</v>
      </c>
      <c r="X134" s="75" t="n">
        <v>19685</v>
      </c>
      <c r="Y134" s="72" t="n">
        <v>695.753967000011</v>
      </c>
      <c r="Z134" s="76" t="n">
        <v>0.035344372212345</v>
      </c>
      <c r="AA134" s="76" t="n">
        <v>0.0559414567450185</v>
      </c>
      <c r="AB134" s="76" t="n">
        <v>0.0311720674117351</v>
      </c>
      <c r="AC134" s="76" t="n">
        <v>0.00417230480060994</v>
      </c>
      <c r="AD134" s="77" t="s">
        <v>30</v>
      </c>
      <c r="AE134" s="57"/>
    </row>
    <row r="135" customFormat="false" ht="15" hidden="false" customHeight="false" outlineLevel="0" collapsed="false">
      <c r="A135" s="58" t="s">
        <v>800</v>
      </c>
      <c r="B135" s="59" t="n">
        <v>135</v>
      </c>
      <c r="C135" s="93" t="n">
        <v>142.48</v>
      </c>
      <c r="D135" s="94" t="n">
        <v>0.947</v>
      </c>
      <c r="E135" s="25" t="n">
        <v>0.219952373333333</v>
      </c>
      <c r="F135" s="76" t="n">
        <v>0.225407407407407</v>
      </c>
      <c r="G135" s="64" t="n">
        <v>165.43</v>
      </c>
      <c r="H135" s="95" t="n">
        <v>30.43</v>
      </c>
      <c r="I135" s="59" t="s">
        <v>28</v>
      </c>
      <c r="J135" s="66" t="s">
        <v>801</v>
      </c>
      <c r="K135" s="96" t="n">
        <v>43665</v>
      </c>
      <c r="L135" s="97" t="n">
        <v>43885</v>
      </c>
      <c r="M135" s="98" t="n">
        <v>29835</v>
      </c>
      <c r="N135" s="69" t="n">
        <v>0.372279202279202</v>
      </c>
      <c r="O135" s="70" t="n">
        <v>134.92856</v>
      </c>
      <c r="P135" s="70" t="n">
        <v>-0.0714399999999955</v>
      </c>
      <c r="Q135" s="71" t="n">
        <v>0.899523733333333</v>
      </c>
      <c r="R135" s="72" t="n">
        <v>14103.29</v>
      </c>
      <c r="S135" s="73" t="n">
        <v>13355.81563</v>
      </c>
      <c r="T135" s="73"/>
      <c r="U135" s="99"/>
      <c r="V135" s="74" t="n">
        <v>7247.82</v>
      </c>
      <c r="W135" s="74" t="n">
        <v>20603.63563</v>
      </c>
      <c r="X135" s="75" t="n">
        <v>19820</v>
      </c>
      <c r="Y135" s="72" t="n">
        <v>783.635630000008</v>
      </c>
      <c r="Z135" s="76" t="n">
        <v>0.0395376200807269</v>
      </c>
      <c r="AA135" s="76" t="n">
        <v>0.0623309266968821</v>
      </c>
      <c r="AB135" s="76" t="n">
        <v>0.0378150065590315</v>
      </c>
      <c r="AC135" s="76" t="n">
        <v>0.00172261352169543</v>
      </c>
      <c r="AD135" s="77" t="s">
        <v>30</v>
      </c>
      <c r="AE135" s="57"/>
    </row>
    <row r="136" customFormat="false" ht="15" hidden="false" customHeight="false" outlineLevel="0" collapsed="false">
      <c r="A136" s="109" t="s">
        <v>802</v>
      </c>
      <c r="B136" s="2" t="n">
        <v>960</v>
      </c>
      <c r="C136" s="102" t="n">
        <v>1024.62</v>
      </c>
      <c r="D136" s="103" t="n">
        <v>0.9364</v>
      </c>
      <c r="E136" s="49" t="n">
        <f aca="false">10%*Q136+13%</f>
        <v>0.29</v>
      </c>
      <c r="F136" s="39" t="n">
        <f aca="false">IF(G136="",($F$1*C136-B136)/B136,H136/B136)</f>
        <v>0.18845246875</v>
      </c>
      <c r="H136" s="104" t="n">
        <f aca="false">IF(G136="",$F$1*C136-B136,G136-B136)</f>
        <v>180.91437</v>
      </c>
      <c r="I136" s="2" t="s">
        <v>96</v>
      </c>
      <c r="J136" s="50" t="s">
        <v>297</v>
      </c>
      <c r="K136" s="105" t="n">
        <f aca="false">DATE(MID(J136,1,4),MID(J136,5,2),MID(J136,7,2))</f>
        <v>43668</v>
      </c>
      <c r="L136" s="106" t="str">
        <f aca="true">IF(LEN(J136) &gt; 15,DATE(MID(J136,12,4),MID(J136,16,2),MID(J136,18,2)),TEXT(TODAY(),"yyyy/m/d"))</f>
        <v>2020/3/9</v>
      </c>
      <c r="M136" s="79" t="n">
        <f aca="false">(L136-K136+1)*B136</f>
        <v>222720</v>
      </c>
      <c r="N136" s="107" t="n">
        <f aca="false">H136/M136*365</f>
        <v>0.296487720231681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108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Z136-AB136</f>
        <v>0.00552871222329143</v>
      </c>
      <c r="AD136" s="57" t="n">
        <f aca="false">IF(E136-F136&lt;0,"达成",E136-F136)</f>
        <v>0.10154753125</v>
      </c>
      <c r="AE136" s="57"/>
    </row>
    <row r="137" customFormat="false" ht="15" hidden="false" customHeight="false" outlineLevel="0" collapsed="false">
      <c r="A137" s="109" t="s">
        <v>803</v>
      </c>
      <c r="B137" s="2" t="n">
        <v>240</v>
      </c>
      <c r="C137" s="102" t="n">
        <v>253.9</v>
      </c>
      <c r="D137" s="103" t="n">
        <v>0.9448</v>
      </c>
      <c r="E137" s="49" t="n">
        <f aca="false">10%*Q137+13%</f>
        <v>0.289923146666667</v>
      </c>
      <c r="F137" s="39" t="n">
        <f aca="false">IF(G137="",($F$1*C137-B137)/B137,H137/B137)</f>
        <v>0.177990208333333</v>
      </c>
      <c r="H137" s="104" t="n">
        <f aca="false">IF(G137="",$F$1*C137-B137,G137-B137)</f>
        <v>42.71765</v>
      </c>
      <c r="I137" s="2" t="s">
        <v>96</v>
      </c>
      <c r="J137" s="50" t="s">
        <v>299</v>
      </c>
      <c r="K137" s="105" t="n">
        <f aca="false">DATE(MID(J137,1,4),MID(J137,5,2),MID(J137,7,2))</f>
        <v>43669</v>
      </c>
      <c r="L137" s="106" t="str">
        <f aca="true">IF(LEN(J137) &gt; 15,DATE(MID(J137,12,4),MID(J137,16,2),MID(J137,18,2)),TEXT(TODAY(),"yyyy/m/d"))</f>
        <v>2020/3/9</v>
      </c>
      <c r="M137" s="79" t="n">
        <f aca="false">(L137-K137+1)*B137</f>
        <v>55440</v>
      </c>
      <c r="N137" s="107" t="n">
        <f aca="false">H137/M137*365</f>
        <v>0.281239939574315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108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Z137-AB137</f>
        <v>0.00242152616555646</v>
      </c>
      <c r="AD137" s="57" t="n">
        <f aca="false">IF(E137-F137&lt;0,"达成",E137-F137)</f>
        <v>0.111932938333334</v>
      </c>
      <c r="AE137" s="57"/>
    </row>
    <row r="138" customFormat="false" ht="15" hidden="false" customHeight="false" outlineLevel="0" collapsed="false">
      <c r="A138" s="109" t="s">
        <v>804</v>
      </c>
      <c r="B138" s="2" t="n">
        <v>240</v>
      </c>
      <c r="C138" s="102" t="n">
        <v>251.55</v>
      </c>
      <c r="D138" s="103" t="n">
        <v>0.9536</v>
      </c>
      <c r="E138" s="49" t="n">
        <f aca="false">10%*Q138+13%</f>
        <v>0.28991872</v>
      </c>
      <c r="F138" s="39" t="n">
        <f aca="false">IF(G138="",($F$1*C138-B138)/B138,H138/B138)</f>
        <v>0.1670871875</v>
      </c>
      <c r="H138" s="104" t="n">
        <f aca="false">IF(G138="",$F$1*C138-B138,G138-B138)</f>
        <v>40.100925</v>
      </c>
      <c r="I138" s="2" t="s">
        <v>96</v>
      </c>
      <c r="J138" s="50" t="s">
        <v>301</v>
      </c>
      <c r="K138" s="105" t="n">
        <f aca="false">DATE(MID(J138,1,4),MID(J138,5,2),MID(J138,7,2))</f>
        <v>43670</v>
      </c>
      <c r="L138" s="106" t="str">
        <f aca="true">IF(LEN(J138) &gt; 15,DATE(MID(J138,12,4),MID(J138,16,2),MID(J138,18,2)),TEXT(TODAY(),"yyyy/m/d"))</f>
        <v>2020/3/9</v>
      </c>
      <c r="M138" s="79" t="n">
        <f aca="false">(L138-K138+1)*B138</f>
        <v>55200</v>
      </c>
      <c r="N138" s="107" t="n">
        <f aca="false">H138/M138*365</f>
        <v>0.265160101902174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108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895.792095999997</v>
      </c>
      <c r="Z138" s="40" t="n">
        <f aca="false">W138/X138-1</f>
        <v>0.0421350938852303</v>
      </c>
      <c r="AA138" s="40" t="n">
        <f aca="false">S138/(X138-V138)-1</f>
        <v>0.0639295310222963</v>
      </c>
      <c r="AB138" s="40" t="n">
        <f aca="false">SUM($C$2:C138)*D138/SUM($B$2:B138)-1</f>
        <v>0.0428939198494827</v>
      </c>
      <c r="AC138" s="40" t="n">
        <f aca="false">Z138-AB138</f>
        <v>-0.000758825964252363</v>
      </c>
      <c r="AD138" s="57" t="n">
        <f aca="false">IF(E138-F138&lt;0,"达成",E138-F138)</f>
        <v>0.1228315325</v>
      </c>
      <c r="AE138" s="57"/>
    </row>
    <row r="139" customFormat="false" ht="15" hidden="false" customHeight="false" outlineLevel="0" collapsed="false">
      <c r="A139" s="109" t="s">
        <v>805</v>
      </c>
      <c r="B139" s="2" t="n">
        <v>135</v>
      </c>
      <c r="C139" s="102" t="n">
        <v>140.99</v>
      </c>
      <c r="D139" s="103" t="n">
        <v>0.957</v>
      </c>
      <c r="E139" s="49" t="n">
        <f aca="false">10%*Q139+13%</f>
        <v>0.21995162</v>
      </c>
      <c r="F139" s="39" t="n">
        <f aca="false">IF(G139="",($F$1*C139-B139)/B139,H139/B139)</f>
        <v>0.162906407407407</v>
      </c>
      <c r="H139" s="104" t="n">
        <f aca="false">IF(G139="",$F$1*C139-B139,G139-B139)</f>
        <v>21.992365</v>
      </c>
      <c r="I139" s="2" t="s">
        <v>96</v>
      </c>
      <c r="J139" s="50" t="s">
        <v>303</v>
      </c>
      <c r="K139" s="105" t="n">
        <f aca="false">DATE(MID(J139,1,4),MID(J139,5,2),MID(J139,7,2))</f>
        <v>43671</v>
      </c>
      <c r="L139" s="106" t="str">
        <f aca="true">IF(LEN(J139) &gt; 15,DATE(MID(J139,12,4),MID(J139,16,2),MID(J139,18,2)),TEXT(TODAY(),"yyyy/m/d"))</f>
        <v>2020/3/9</v>
      </c>
      <c r="M139" s="79" t="n">
        <f aca="false">(L139-K139+1)*B139</f>
        <v>30915</v>
      </c>
      <c r="N139" s="107" t="n">
        <f aca="false">H139/M139*365</f>
        <v>0.259654317483422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108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948.872949999997</v>
      </c>
      <c r="Z139" s="40" t="n">
        <f aca="false">W139/X139-1</f>
        <v>0.0443502196774945</v>
      </c>
      <c r="AA139" s="40" t="n">
        <f aca="false">S139/(X139-V139)-1</f>
        <v>0.067071525915412</v>
      </c>
      <c r="AB139" s="40" t="n">
        <f aca="false">SUM($C$2:C139)*D139/SUM($B$2:B139)-1</f>
        <v>0.0463147814910028</v>
      </c>
      <c r="AC139" s="40" t="n">
        <f aca="false">Z139-AB139</f>
        <v>-0.00196456181350824</v>
      </c>
      <c r="AD139" s="57" t="n">
        <f aca="false">IF(E139-F139&lt;0,"达成",E139-F139)</f>
        <v>0.0570452125925926</v>
      </c>
      <c r="AE139" s="57"/>
    </row>
    <row r="140" customFormat="false" ht="15" hidden="false" customHeight="false" outlineLevel="0" collapsed="false">
      <c r="A140" s="109" t="s">
        <v>806</v>
      </c>
      <c r="B140" s="2" t="n">
        <v>135</v>
      </c>
      <c r="C140" s="102" t="n">
        <v>140.77</v>
      </c>
      <c r="D140" s="103" t="n">
        <v>0.9585</v>
      </c>
      <c r="E140" s="49" t="n">
        <f aca="false">10%*Q140+13%</f>
        <v>0.21995203</v>
      </c>
      <c r="F140" s="39" t="n">
        <f aca="false">IF(G140="",($F$1*C140-B140)/B140,H140/B140)</f>
        <v>0.161091814814815</v>
      </c>
      <c r="H140" s="104" t="n">
        <f aca="false">IF(G140="",$F$1*C140-B140,G140-B140)</f>
        <v>21.747395</v>
      </c>
      <c r="I140" s="2" t="s">
        <v>96</v>
      </c>
      <c r="J140" s="50" t="s">
        <v>305</v>
      </c>
      <c r="K140" s="105" t="n">
        <f aca="false">DATE(MID(J140,1,4),MID(J140,5,2),MID(J140,7,2))</f>
        <v>43672</v>
      </c>
      <c r="L140" s="106" t="str">
        <f aca="true">IF(LEN(J140) &gt; 15,DATE(MID(J140,12,4),MID(J140,16,2),MID(J140,18,2)),TEXT(TODAY(),"yyyy/m/d"))</f>
        <v>2020/3/9</v>
      </c>
      <c r="M140" s="79" t="n">
        <f aca="false">(L140-K140+1)*B140</f>
        <v>30780</v>
      </c>
      <c r="N140" s="107" t="n">
        <f aca="false">H140/M140*365</f>
        <v>0.25788821231319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108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0.0680892216734419</v>
      </c>
      <c r="AB140" s="40" t="n">
        <f aca="false">SUM($C$2:C140)*D140/SUM($B$2:B140)-1</f>
        <v>0.0476507394333492</v>
      </c>
      <c r="AC140" s="40" t="n">
        <f aca="false">Z140-AB140</f>
        <v>-0.00248294937296833</v>
      </c>
      <c r="AD140" s="57" t="n">
        <f aca="false">IF(E140-F140&lt;0,"达成",E140-F140)</f>
        <v>0.0588602151851851</v>
      </c>
      <c r="AE140" s="57"/>
    </row>
    <row r="141" customFormat="false" ht="15" hidden="false" customHeight="false" outlineLevel="0" collapsed="false">
      <c r="A141" s="109" t="s">
        <v>807</v>
      </c>
      <c r="B141" s="2" t="n">
        <v>135</v>
      </c>
      <c r="C141" s="102" t="n">
        <v>140.8</v>
      </c>
      <c r="D141" s="103" t="n">
        <v>0.9583</v>
      </c>
      <c r="E141" s="49" t="n">
        <f aca="false">10%*Q141+13%</f>
        <v>0.219952426666667</v>
      </c>
      <c r="F141" s="39" t="n">
        <f aca="false">IF(G141="",($F$1*C141-B141)/B141,H141/B141)</f>
        <v>0.161339259259259</v>
      </c>
      <c r="H141" s="104" t="n">
        <f aca="false">IF(G141="",$F$1*C141-B141,G141-B141)</f>
        <v>21.7808</v>
      </c>
      <c r="I141" s="2" t="s">
        <v>96</v>
      </c>
      <c r="J141" s="50" t="s">
        <v>307</v>
      </c>
      <c r="K141" s="105" t="n">
        <f aca="false">DATE(MID(J141,1,4),MID(J141,5,2),MID(J141,7,2))</f>
        <v>43675</v>
      </c>
      <c r="L141" s="106" t="str">
        <f aca="true">IF(LEN(J141) &gt; 15,DATE(MID(J141,12,4),MID(J141,16,2),MID(J141,18,2)),TEXT(TODAY(),"yyyy/m/d"))</f>
        <v>2020/3/9</v>
      </c>
      <c r="M141" s="79" t="n">
        <f aca="false">(L141-K141+1)*B141</f>
        <v>30375</v>
      </c>
      <c r="N141" s="107" t="n">
        <f aca="false">H141/M141*365</f>
        <v>0.261728131687243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108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Z141-AB141</f>
        <v>-0.00239715762750969</v>
      </c>
      <c r="AD141" s="57" t="n">
        <f aca="false">IF(E141-F141&lt;0,"达成",E141-F141)</f>
        <v>0.0586131674074077</v>
      </c>
      <c r="AE141" s="57"/>
    </row>
    <row r="142" customFormat="false" ht="15" hidden="false" customHeight="false" outlineLevel="0" collapsed="false">
      <c r="A142" s="109" t="s">
        <v>808</v>
      </c>
      <c r="B142" s="2" t="n">
        <v>135</v>
      </c>
      <c r="C142" s="102" t="n">
        <v>140.06</v>
      </c>
      <c r="D142" s="103" t="n">
        <v>0.9634</v>
      </c>
      <c r="E142" s="49" t="n">
        <f aca="false">10%*Q142+13%</f>
        <v>0.219955869333333</v>
      </c>
      <c r="F142" s="39" t="n">
        <f aca="false">IF(G142="",($F$1*C142-B142)/B142,H142/B142)</f>
        <v>0.15523562962963</v>
      </c>
      <c r="H142" s="104" t="n">
        <f aca="false">IF(G142="",$F$1*C142-B142,G142-B142)</f>
        <v>20.95681</v>
      </c>
      <c r="I142" s="2" t="s">
        <v>96</v>
      </c>
      <c r="J142" s="50" t="s">
        <v>309</v>
      </c>
      <c r="K142" s="105" t="n">
        <f aca="false">DATE(MID(J142,1,4),MID(J142,5,2),MID(J142,7,2))</f>
        <v>43676</v>
      </c>
      <c r="L142" s="106" t="str">
        <f aca="true">IF(LEN(J142) &gt; 15,DATE(MID(J142,12,4),MID(J142,16,2),MID(J142,18,2)),TEXT(TODAY(),"yyyy/m/d"))</f>
        <v>2020/3/9</v>
      </c>
      <c r="M142" s="79" t="n">
        <f aca="false">(L142-K142+1)*B142</f>
        <v>30240</v>
      </c>
      <c r="N142" s="107" t="n">
        <f aca="false">H142/M142*365</f>
        <v>0.252950914351852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108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0.0722247204198956</v>
      </c>
      <c r="AB142" s="40" t="n">
        <f aca="false">SUM($C$2:C142)*D142/SUM($B$2:B142)-1</f>
        <v>0.0523766188990829</v>
      </c>
      <c r="AC142" s="40" t="n">
        <f aca="false">Z142-AB142</f>
        <v>-0.00416436513761509</v>
      </c>
      <c r="AD142" s="57" t="n">
        <f aca="false">IF(E142-F142&lt;0,"达成",E142-F142)</f>
        <v>0.0647202397037035</v>
      </c>
      <c r="AE142" s="57"/>
    </row>
    <row r="143" customFormat="false" ht="15" hidden="false" customHeight="false" outlineLevel="0" collapsed="false">
      <c r="A143" s="109" t="s">
        <v>809</v>
      </c>
      <c r="B143" s="2" t="n">
        <v>135</v>
      </c>
      <c r="C143" s="102" t="n">
        <v>140.57</v>
      </c>
      <c r="D143" s="103" t="n">
        <v>0.9599</v>
      </c>
      <c r="E143" s="49" t="n">
        <f aca="false">10%*Q143+13%</f>
        <v>0.219955428666667</v>
      </c>
      <c r="F143" s="39" t="n">
        <f aca="false">IF(G143="",($F$1*C143-B143)/B143,H143/B143)</f>
        <v>0.159442185185185</v>
      </c>
      <c r="H143" s="104" t="n">
        <f aca="false">IF(G143="",$F$1*C143-B143,G143-B143)</f>
        <v>21.524695</v>
      </c>
      <c r="I143" s="2" t="s">
        <v>96</v>
      </c>
      <c r="J143" s="50" t="s">
        <v>311</v>
      </c>
      <c r="K143" s="105" t="n">
        <f aca="false">DATE(MID(J143,1,4),MID(J143,5,2),MID(J143,7,2))</f>
        <v>43677</v>
      </c>
      <c r="L143" s="106" t="str">
        <f aca="true">IF(LEN(J143) &gt; 15,DATE(MID(J143,12,4),MID(J143,16,2),MID(J143,18,2)),TEXT(TODAY(),"yyyy/m/d"))</f>
        <v>2020/3/9</v>
      </c>
      <c r="M143" s="79" t="n">
        <f aca="false">(L143-K143+1)*B143</f>
        <v>30105</v>
      </c>
      <c r="N143" s="107" t="n">
        <f aca="false">H143/M143*365</f>
        <v>0.260970392791895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108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Z143-AB143</f>
        <v>-0.00292328516070239</v>
      </c>
      <c r="AD143" s="57" t="n">
        <f aca="false">IF(E143-F143&lt;0,"达成",E143-F143)</f>
        <v>0.060513243481482</v>
      </c>
      <c r="AE143" s="57"/>
    </row>
    <row r="144" customFormat="false" ht="15" hidden="false" customHeight="false" outlineLevel="0" collapsed="false">
      <c r="A144" s="58" t="s">
        <v>810</v>
      </c>
      <c r="B144" s="59" t="n">
        <v>135</v>
      </c>
      <c r="C144" s="93" t="n">
        <v>141.48</v>
      </c>
      <c r="D144" s="94" t="n">
        <v>0.9537</v>
      </c>
      <c r="E144" s="25" t="n">
        <v>0.219952984</v>
      </c>
      <c r="F144" s="76" t="n">
        <v>0.222814814814815</v>
      </c>
      <c r="G144" s="111" t="n">
        <v>165.08</v>
      </c>
      <c r="H144" s="95" t="n">
        <v>30.08</v>
      </c>
      <c r="I144" s="59" t="s">
        <v>28</v>
      </c>
      <c r="J144" s="66" t="s">
        <v>811</v>
      </c>
      <c r="K144" s="96" t="n">
        <v>43678</v>
      </c>
      <c r="L144" s="97" t="n">
        <v>43886</v>
      </c>
      <c r="M144" s="98" t="n">
        <v>28215</v>
      </c>
      <c r="N144" s="69" t="n">
        <v>0.389126351231615</v>
      </c>
      <c r="O144" s="70" t="n">
        <v>134.929476</v>
      </c>
      <c r="P144" s="70" t="n">
        <v>-0.070524000000006</v>
      </c>
      <c r="Q144" s="71" t="n">
        <v>0.89952984</v>
      </c>
      <c r="R144" s="72" t="n">
        <v>16478.03</v>
      </c>
      <c r="S144" s="73" t="n">
        <v>15715.097211</v>
      </c>
      <c r="T144" s="73"/>
      <c r="U144" s="99"/>
      <c r="V144" s="74" t="n">
        <v>7247.82</v>
      </c>
      <c r="W144" s="74" t="n">
        <v>22962.917211</v>
      </c>
      <c r="X144" s="75" t="n">
        <v>22070</v>
      </c>
      <c r="Y144" s="72" t="n">
        <v>892.917211</v>
      </c>
      <c r="Z144" s="76" t="n">
        <v>0.0404584146352516</v>
      </c>
      <c r="AA144" s="76" t="n">
        <v>0.0602419624508674</v>
      </c>
      <c r="AB144" s="76" t="n">
        <v>0.0412239053466246</v>
      </c>
      <c r="AC144" s="76" t="n">
        <v>-0.000765490711372996</v>
      </c>
      <c r="AD144" s="77" t="s">
        <v>30</v>
      </c>
      <c r="AE144" s="57"/>
    </row>
    <row r="145" customFormat="false" ht="15" hidden="false" customHeight="false" outlineLevel="0" collapsed="false">
      <c r="A145" s="109" t="s">
        <v>812</v>
      </c>
      <c r="B145" s="2" t="n">
        <v>240</v>
      </c>
      <c r="C145" s="102" t="n">
        <v>254.46</v>
      </c>
      <c r="D145" s="103" t="n">
        <v>0.9427</v>
      </c>
      <c r="E145" s="49" t="n">
        <f aca="false">10%*Q145+13%</f>
        <v>0.29</v>
      </c>
      <c r="F145" s="39" t="n">
        <f aca="false">IF(G145="",($F$1*C145-B145)/B145,H145/B145)</f>
        <v>0.180588375</v>
      </c>
      <c r="H145" s="104" t="n">
        <f aca="false">IF(G145="",$F$1*C145-B145,G145-B145)</f>
        <v>43.34121</v>
      </c>
      <c r="I145" s="2" t="s">
        <v>96</v>
      </c>
      <c r="J145" s="50" t="s">
        <v>315</v>
      </c>
      <c r="K145" s="105" t="n">
        <f aca="false">DATE(MID(J145,1,4),MID(J145,5,2),MID(J145,7,2))</f>
        <v>43679</v>
      </c>
      <c r="L145" s="106" t="str">
        <f aca="true">IF(LEN(J145) &gt; 15,DATE(MID(J145,12,4),MID(J145,16,2),MID(J145,18,2)),TEXT(TODAY(),"yyyy/m/d"))</f>
        <v>2020/3/9</v>
      </c>
      <c r="M145" s="79" t="n">
        <f aca="false">(L145-K145+1)*B145</f>
        <v>53040</v>
      </c>
      <c r="N145" s="107" t="n">
        <f aca="false">H145/M145*365</f>
        <v>0.298256818438914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108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0.0472400623946865</v>
      </c>
      <c r="AB145" s="40" t="n">
        <f aca="false">SUM($C$2:C145)*D145/SUM($B$2:B145)-1</f>
        <v>0.0288947244733304</v>
      </c>
      <c r="AC145" s="40" t="n">
        <f aca="false">Z145-AB145</f>
        <v>0.0029985217391304</v>
      </c>
      <c r="AD145" s="57" t="n">
        <f aca="false">IF(E145-F145&lt;0,"达成",E145-F145)</f>
        <v>0.109411625</v>
      </c>
      <c r="AE145" s="57"/>
    </row>
    <row r="146" customFormat="false" ht="15" hidden="false" customHeight="false" outlineLevel="0" collapsed="false">
      <c r="A146" s="109" t="s">
        <v>813</v>
      </c>
      <c r="B146" s="2" t="n">
        <v>240</v>
      </c>
      <c r="C146" s="102" t="n">
        <v>257.33</v>
      </c>
      <c r="D146" s="103" t="n">
        <v>0.9322</v>
      </c>
      <c r="E146" s="49" t="n">
        <f aca="false">10%*Q146+13%</f>
        <v>0.29</v>
      </c>
      <c r="F146" s="39" t="n">
        <f aca="false">IF(G146="",($F$1*C146-B146)/B146,H146/B146)</f>
        <v>0.193903979166667</v>
      </c>
      <c r="H146" s="104" t="n">
        <f aca="false">IF(G146="",$F$1*C146-B146,G146-B146)</f>
        <v>46.536955</v>
      </c>
      <c r="I146" s="2" t="s">
        <v>96</v>
      </c>
      <c r="J146" s="50" t="s">
        <v>317</v>
      </c>
      <c r="K146" s="105" t="n">
        <f aca="false">DATE(MID(J146,1,4),MID(J146,5,2),MID(J146,7,2))</f>
        <v>43682</v>
      </c>
      <c r="L146" s="106" t="str">
        <f aca="true">IF(LEN(J146) &gt; 15,DATE(MID(J146,12,4),MID(J146,16,2),MID(J146,18,2)),TEXT(TODAY(),"yyyy/m/d"))</f>
        <v>2020/3/9</v>
      </c>
      <c r="M146" s="79" t="n">
        <f aca="false">(L146-K146+1)*B146</f>
        <v>52320</v>
      </c>
      <c r="N146" s="107" t="n">
        <f aca="false">H146/M146*365</f>
        <v>0.324655744935015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108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Z146-AB146</f>
        <v>0.00651351308203951</v>
      </c>
      <c r="AD146" s="57" t="n">
        <f aca="false">IF(E146-F146&lt;0,"达成",E146-F146)</f>
        <v>0.0960960208333334</v>
      </c>
      <c r="AE146" s="57"/>
    </row>
    <row r="147" customFormat="false" ht="15" hidden="false" customHeight="false" outlineLevel="0" collapsed="false">
      <c r="A147" s="109" t="s">
        <v>814</v>
      </c>
      <c r="B147" s="2" t="n">
        <v>360</v>
      </c>
      <c r="C147" s="102" t="n">
        <f aca="false">262.68+131.34</f>
        <v>394.02</v>
      </c>
      <c r="D147" s="103" t="n">
        <v>0.9132</v>
      </c>
      <c r="E147" s="49" t="n">
        <f aca="false">10%*Q147+13%</f>
        <v>0.29</v>
      </c>
      <c r="F147" s="39" t="n">
        <f aca="false">IF(G147="",($F$1*C147-B147)/B147,H147/B147)</f>
        <v>0.21872575</v>
      </c>
      <c r="H147" s="104" t="n">
        <f aca="false">IF(G147="",$F$1*C147-B147,G147-B147)</f>
        <v>78.7412699999999</v>
      </c>
      <c r="I147" s="2" t="s">
        <v>96</v>
      </c>
      <c r="J147" s="50" t="s">
        <v>319</v>
      </c>
      <c r="K147" s="105" t="n">
        <f aca="false">DATE(MID(J147,1,4),MID(J147,5,2),MID(J147,7,2))</f>
        <v>43683</v>
      </c>
      <c r="L147" s="106" t="str">
        <f aca="true">IF(LEN(J147) &gt; 15,DATE(MID(J147,12,4),MID(J147,16,2),MID(J147,18,2)),TEXT(TODAY(),"yyyy/m/d"))</f>
        <v>2020/3/9</v>
      </c>
      <c r="M147" s="79" t="n">
        <f aca="false">(L147-K147+1)*B147</f>
        <v>78120</v>
      </c>
      <c r="N147" s="107" t="n">
        <f aca="false">H147/M147*365</f>
        <v>0.367902759216589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108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Z147-AB147</f>
        <v>0.0127285168048883</v>
      </c>
      <c r="AD147" s="57" t="n">
        <f aca="false">IF(E147-F147&lt;0,"达成",E147-F147)</f>
        <v>0.0712742500000002</v>
      </c>
      <c r="AE147" s="57"/>
    </row>
    <row r="148" customFormat="false" ht="15" hidden="false" customHeight="false" outlineLevel="0" collapsed="false">
      <c r="A148" s="109" t="s">
        <v>815</v>
      </c>
      <c r="B148" s="2" t="n">
        <v>360</v>
      </c>
      <c r="C148" s="102" t="n">
        <v>395.75</v>
      </c>
      <c r="D148" s="103" t="n">
        <v>0.9092</v>
      </c>
      <c r="E148" s="49" t="n">
        <f aca="false">10%*Q148+13%</f>
        <v>0.29</v>
      </c>
      <c r="F148" s="39" t="n">
        <f aca="false">IF(G148="",($F$1*C148-B148)/B148,H148/B148)</f>
        <v>0.224076736111111</v>
      </c>
      <c r="H148" s="104" t="n">
        <f aca="false">IF(G148="",$F$1*C148-B148,G148-B148)</f>
        <v>80.667625</v>
      </c>
      <c r="I148" s="2" t="s">
        <v>96</v>
      </c>
      <c r="J148" s="50" t="s">
        <v>321</v>
      </c>
      <c r="K148" s="105" t="n">
        <f aca="false">DATE(MID(J148,1,4),MID(J148,5,2),MID(J148,7,2))</f>
        <v>43684</v>
      </c>
      <c r="L148" s="106" t="str">
        <f aca="true">IF(LEN(J148) &gt; 15,DATE(MID(J148,12,4),MID(J148,16,2),MID(J148,18,2)),TEXT(TODAY(),"yyyy/m/d"))</f>
        <v>2020/3/9</v>
      </c>
      <c r="M148" s="79" t="n">
        <f aca="false">(L148-K148+1)*B148</f>
        <v>77760</v>
      </c>
      <c r="N148" s="107" t="n">
        <f aca="false">H148/M148*365</f>
        <v>0.378648188335905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108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Z148-AB148</f>
        <v>0.0138409935539319</v>
      </c>
      <c r="AD148" s="57" t="n">
        <f aca="false">IF(E148-F148&lt;0,"达成",E148-F148)</f>
        <v>0.0659232638888889</v>
      </c>
      <c r="AE148" s="57"/>
    </row>
    <row r="149" customFormat="false" ht="15" hidden="false" customHeight="false" outlineLevel="0" collapsed="false">
      <c r="A149" s="109" t="s">
        <v>816</v>
      </c>
      <c r="B149" s="2" t="n">
        <v>240</v>
      </c>
      <c r="C149" s="102" t="n">
        <v>262.34</v>
      </c>
      <c r="D149" s="103" t="n">
        <v>0.9144</v>
      </c>
      <c r="E149" s="49" t="n">
        <f aca="false">10%*Q149+13%</f>
        <v>0.29</v>
      </c>
      <c r="F149" s="39" t="n">
        <f aca="false">IF(G149="",($F$1*C149-B149)/B149,H149/B149)</f>
        <v>0.217148291666666</v>
      </c>
      <c r="H149" s="104" t="n">
        <f aca="false">IF(G149="",$F$1*C149-B149,G149-B149)</f>
        <v>52.1155899999999</v>
      </c>
      <c r="I149" s="2" t="s">
        <v>96</v>
      </c>
      <c r="J149" s="50" t="s">
        <v>323</v>
      </c>
      <c r="K149" s="105" t="n">
        <f aca="false">DATE(MID(J149,1,4),MID(J149,5,2),MID(J149,7,2))</f>
        <v>43685</v>
      </c>
      <c r="L149" s="106" t="str">
        <f aca="true">IF(LEN(J149) &gt; 15,DATE(MID(J149,12,4),MID(J149,16,2),MID(J149,18,2)),TEXT(TODAY(),"yyyy/m/d"))</f>
        <v>2020/3/9</v>
      </c>
      <c r="M149" s="79" t="n">
        <f aca="false">(L149-K149+1)*B149</f>
        <v>51600</v>
      </c>
      <c r="N149" s="107" t="n">
        <f aca="false">H149/M149*365</f>
        <v>0.368647099806201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108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Z149-AB149</f>
        <v>0.0120148634623561</v>
      </c>
      <c r="AD149" s="57" t="n">
        <f aca="false">IF(E149-F149&lt;0,"达成",E149-F149)</f>
        <v>0.0728517083333336</v>
      </c>
      <c r="AE149" s="57"/>
    </row>
    <row r="150" customFormat="false" ht="15" hidden="false" customHeight="false" outlineLevel="0" collapsed="false">
      <c r="A150" s="58" t="s">
        <v>817</v>
      </c>
      <c r="B150" s="59" t="n">
        <v>240</v>
      </c>
      <c r="C150" s="93" t="n">
        <v>265.32</v>
      </c>
      <c r="D150" s="94" t="n">
        <v>0.9041</v>
      </c>
      <c r="E150" s="62" t="n">
        <v>0.29</v>
      </c>
      <c r="F150" s="76" t="n">
        <v>0.289916666666667</v>
      </c>
      <c r="G150" s="111" t="n">
        <v>309.58</v>
      </c>
      <c r="H150" s="95" t="n">
        <v>69.58</v>
      </c>
      <c r="I150" s="59" t="s">
        <v>28</v>
      </c>
      <c r="J150" s="66" t="s">
        <v>818</v>
      </c>
      <c r="K150" s="96" t="n">
        <v>43686</v>
      </c>
      <c r="L150" s="97" t="n">
        <v>43886</v>
      </c>
      <c r="M150" s="98" t="n">
        <v>48240</v>
      </c>
      <c r="N150" s="69" t="n">
        <v>0.526465588723051</v>
      </c>
      <c r="O150" s="70" t="n">
        <v>239.875812</v>
      </c>
      <c r="P150" s="70" t="n">
        <v>-0.124188000000004</v>
      </c>
      <c r="Q150" s="71" t="n">
        <v>1.6</v>
      </c>
      <c r="R150" s="72" t="n">
        <v>18307.25</v>
      </c>
      <c r="S150" s="73" t="n">
        <v>16551.584725</v>
      </c>
      <c r="T150" s="73"/>
      <c r="U150" s="99"/>
      <c r="V150" s="74" t="n">
        <v>7247.82</v>
      </c>
      <c r="W150" s="74" t="n">
        <v>23799.404725</v>
      </c>
      <c r="X150" s="75" t="n">
        <v>23750</v>
      </c>
      <c r="Y150" s="72" t="n">
        <v>49.4047250000003</v>
      </c>
      <c r="Z150" s="76" t="n">
        <v>0.00208019894736844</v>
      </c>
      <c r="AA150" s="76" t="n">
        <v>0.00299383020909971</v>
      </c>
      <c r="AB150" s="76" t="n">
        <v>-0.0131167972631576</v>
      </c>
      <c r="AC150" s="76" t="n">
        <v>0.0151969962105261</v>
      </c>
      <c r="AD150" s="77" t="s">
        <v>30</v>
      </c>
      <c r="AE150" s="57"/>
    </row>
    <row r="151" customFormat="false" ht="15" hidden="false" customHeight="false" outlineLevel="0" collapsed="false">
      <c r="A151" s="109" t="s">
        <v>819</v>
      </c>
      <c r="B151" s="2" t="n">
        <v>240</v>
      </c>
      <c r="C151" s="102" t="n">
        <v>260.68</v>
      </c>
      <c r="D151" s="103" t="n">
        <v>0.9202</v>
      </c>
      <c r="E151" s="49" t="n">
        <f aca="false">10%*Q151+13%</f>
        <v>0.29</v>
      </c>
      <c r="F151" s="39" t="n">
        <f aca="false">IF(G151="",($F$1*C151-B151)/B151,H151/B151)</f>
        <v>0.209446583333333</v>
      </c>
      <c r="H151" s="104" t="n">
        <f aca="false">IF(G151="",$F$1*C151-B151,G151-B151)</f>
        <v>50.26718</v>
      </c>
      <c r="I151" s="2" t="s">
        <v>96</v>
      </c>
      <c r="J151" s="50" t="s">
        <v>327</v>
      </c>
      <c r="K151" s="105" t="n">
        <f aca="false">DATE(MID(J151,1,4),MID(J151,5,2),MID(J151,7,2))</f>
        <v>43689</v>
      </c>
      <c r="L151" s="106" t="str">
        <f aca="true">IF(LEN(J151) &gt; 15,DATE(MID(J151,12,4),MID(J151,16,2),MID(J151,18,2)),TEXT(TODAY(),"yyyy/m/d"))</f>
        <v>2020/3/9</v>
      </c>
      <c r="M151" s="79" t="n">
        <f aca="false">(L151-K151+1)*B151</f>
        <v>50640</v>
      </c>
      <c r="N151" s="107" t="n">
        <f aca="false">H151/M151*365</f>
        <v>0.362312810031596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108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Z151-AB151</f>
        <v>0.00993282701125442</v>
      </c>
      <c r="AD151" s="57" t="n">
        <f aca="false">IF(E151-F151&lt;0,"达成",E151-F151)</f>
        <v>0.0805534166666667</v>
      </c>
      <c r="AE151" s="57"/>
    </row>
    <row r="152" customFormat="false" ht="15" hidden="false" customHeight="false" outlineLevel="0" collapsed="false">
      <c r="A152" s="109" t="s">
        <v>820</v>
      </c>
      <c r="B152" s="2" t="n">
        <v>240</v>
      </c>
      <c r="C152" s="102" t="n">
        <v>261.99</v>
      </c>
      <c r="D152" s="103" t="n">
        <v>0.9156</v>
      </c>
      <c r="E152" s="49" t="n">
        <f aca="false">10%*Q152+13%</f>
        <v>0.29</v>
      </c>
      <c r="F152" s="39" t="n">
        <f aca="false">IF(G152="",($F$1*C152-B152)/B152,H152/B152)</f>
        <v>0.2155244375</v>
      </c>
      <c r="H152" s="104" t="n">
        <f aca="false">IF(G152="",$F$1*C152-B152,G152-B152)</f>
        <v>51.725865</v>
      </c>
      <c r="I152" s="2" t="s">
        <v>96</v>
      </c>
      <c r="J152" s="50" t="s">
        <v>329</v>
      </c>
      <c r="K152" s="105" t="n">
        <f aca="false">DATE(MID(J152,1,4),MID(J152,5,2),MID(J152,7,2))</f>
        <v>43690</v>
      </c>
      <c r="L152" s="106" t="str">
        <f aca="true">IF(LEN(J152) &gt; 15,DATE(MID(J152,12,4),MID(J152,16,2),MID(J152,18,2)),TEXT(TODAY(),"yyyy/m/d"))</f>
        <v>2020/3/9</v>
      </c>
      <c r="M152" s="79" t="n">
        <f aca="false">(L152-K152+1)*B152</f>
        <v>50400</v>
      </c>
      <c r="N152" s="107" t="n">
        <f aca="false">H152/M152*365</f>
        <v>0.374601998511905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108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258.494752000002</v>
      </c>
      <c r="Z152" s="40" t="n">
        <f aca="false">W152/X152-1</f>
        <v>0.0106683760627322</v>
      </c>
      <c r="AA152" s="40" t="n">
        <f aca="false">S152/(X152-V152)-1</f>
        <v>0.0152215293913975</v>
      </c>
      <c r="AB152" s="40" t="n">
        <f aca="false">SUM($C$2:C152)*D152/SUM($B$2:B152)-1</f>
        <v>-0.000612208336772446</v>
      </c>
      <c r="AC152" s="40" t="n">
        <f aca="false">Z152-AB152</f>
        <v>0.0112805843995046</v>
      </c>
      <c r="AD152" s="57" t="n">
        <f aca="false">IF(E152-F152&lt;0,"达成",E152-F152)</f>
        <v>0.0744755625</v>
      </c>
      <c r="AE152" s="57"/>
    </row>
    <row r="153" customFormat="false" ht="15" hidden="false" customHeight="false" outlineLevel="0" collapsed="false">
      <c r="A153" s="21" t="s">
        <v>821</v>
      </c>
      <c r="B153" s="22" t="n">
        <v>90</v>
      </c>
      <c r="C153" s="35" t="n">
        <v>97.72</v>
      </c>
      <c r="D153" s="86" t="n">
        <v>0.9206</v>
      </c>
      <c r="E153" s="25" t="n">
        <v>0.19</v>
      </c>
      <c r="F153" s="39" t="n">
        <v>0.196888888888889</v>
      </c>
      <c r="G153" s="112" t="n">
        <v>107.72</v>
      </c>
      <c r="H153" s="87" t="n">
        <v>17.72</v>
      </c>
      <c r="I153" s="22" t="s">
        <v>28</v>
      </c>
      <c r="J153" s="66" t="s">
        <v>822</v>
      </c>
      <c r="K153" s="88" t="n">
        <v>43691</v>
      </c>
      <c r="L153" s="89" t="n">
        <v>43850</v>
      </c>
      <c r="M153" s="90" t="n">
        <v>14400</v>
      </c>
      <c r="N153" s="32" t="n">
        <v>0.449152777777778</v>
      </c>
      <c r="O153" s="33" t="n">
        <v>89.961032</v>
      </c>
      <c r="P153" s="33" t="n">
        <v>-0.038967999999997</v>
      </c>
      <c r="Q153" s="34" t="n">
        <v>0.6</v>
      </c>
      <c r="R153" s="38" t="n">
        <v>18927.64</v>
      </c>
      <c r="S153" s="36" t="n">
        <v>17424.785384</v>
      </c>
      <c r="T153" s="36"/>
      <c r="U153" s="91"/>
      <c r="V153" s="37" t="n">
        <v>7247.82</v>
      </c>
      <c r="W153" s="37" t="n">
        <v>24672.605384</v>
      </c>
      <c r="X153" s="100" t="n">
        <v>24320</v>
      </c>
      <c r="Y153" s="38" t="n">
        <v>352.605384000002</v>
      </c>
      <c r="Z153" s="40" t="n">
        <v>0.014498576644737</v>
      </c>
      <c r="AA153" s="40" t="n">
        <v>0.0206537995733411</v>
      </c>
      <c r="AB153" s="39" t="n">
        <v>0.0048258151315792</v>
      </c>
      <c r="AC153" s="39" t="n">
        <f aca="false">Z153-AB153</f>
        <v>0.0096727615131578</v>
      </c>
      <c r="AD153" s="101" t="s">
        <v>30</v>
      </c>
      <c r="AE153" s="57"/>
    </row>
    <row r="154" customFormat="false" ht="15" hidden="false" customHeight="false" outlineLevel="0" collapsed="false">
      <c r="A154" s="21" t="s">
        <v>823</v>
      </c>
      <c r="B154" s="22" t="n">
        <v>90</v>
      </c>
      <c r="C154" s="35" t="n">
        <v>97.25</v>
      </c>
      <c r="D154" s="86" t="n">
        <v>0.925</v>
      </c>
      <c r="E154" s="25" t="n">
        <v>0.19</v>
      </c>
      <c r="F154" s="39" t="n">
        <v>0.191111111111111</v>
      </c>
      <c r="G154" s="112" t="n">
        <v>107.2</v>
      </c>
      <c r="H154" s="87" t="n">
        <v>17.2</v>
      </c>
      <c r="I154" s="22" t="s">
        <v>28</v>
      </c>
      <c r="J154" s="66" t="s">
        <v>824</v>
      </c>
      <c r="K154" s="88" t="n">
        <v>43692</v>
      </c>
      <c r="L154" s="89" t="n">
        <v>43850</v>
      </c>
      <c r="M154" s="90" t="n">
        <v>14310</v>
      </c>
      <c r="N154" s="32" t="n">
        <v>0.438714185883997</v>
      </c>
      <c r="O154" s="33" t="n">
        <v>89.95625</v>
      </c>
      <c r="P154" s="33" t="n">
        <v>-0.0437499999999886</v>
      </c>
      <c r="Q154" s="34" t="n">
        <v>0.6</v>
      </c>
      <c r="R154" s="38" t="n">
        <v>19024.89</v>
      </c>
      <c r="S154" s="36" t="n">
        <v>17598.02325</v>
      </c>
      <c r="T154" s="36"/>
      <c r="U154" s="91"/>
      <c r="V154" s="37" t="n">
        <v>7247.82</v>
      </c>
      <c r="W154" s="37" t="n">
        <v>24845.84325</v>
      </c>
      <c r="X154" s="100" t="n">
        <v>24410</v>
      </c>
      <c r="Y154" s="38" t="n">
        <v>435.843250000002</v>
      </c>
      <c r="Z154" s="40" t="n">
        <v>0.0178551106104057</v>
      </c>
      <c r="AA154" s="40" t="n">
        <v>0.0253955645494921</v>
      </c>
      <c r="AB154" s="39" t="n">
        <v>0.0095910794756251</v>
      </c>
      <c r="AC154" s="39" t="n">
        <f aca="false">Z154-AB154</f>
        <v>0.0082640311347806</v>
      </c>
      <c r="AD154" s="101" t="s">
        <v>30</v>
      </c>
      <c r="AE154" s="57"/>
    </row>
    <row r="155" customFormat="false" ht="15" hidden="false" customHeight="false" outlineLevel="0" collapsed="false">
      <c r="A155" s="21" t="s">
        <v>825</v>
      </c>
      <c r="B155" s="22" t="n">
        <v>150</v>
      </c>
      <c r="C155" s="35" t="n">
        <v>161.53</v>
      </c>
      <c r="D155" s="86" t="n">
        <v>0.9282</v>
      </c>
      <c r="E155" s="25" t="n">
        <v>0.23</v>
      </c>
      <c r="F155" s="39" t="n">
        <v>0.234516922086207</v>
      </c>
      <c r="G155" s="27" t="n">
        <v>185.177538312931</v>
      </c>
      <c r="H155" s="87" t="n">
        <v>35.177538312931</v>
      </c>
      <c r="I155" s="22" t="s">
        <v>28</v>
      </c>
      <c r="J155" s="29" t="s">
        <v>826</v>
      </c>
      <c r="K155" s="88" t="n">
        <v>43693</v>
      </c>
      <c r="L155" s="89" t="n">
        <v>43882</v>
      </c>
      <c r="M155" s="90" t="n">
        <v>28500</v>
      </c>
      <c r="N155" s="32" t="n">
        <v>0.450519350323502</v>
      </c>
      <c r="O155" s="33" t="n">
        <v>149.932146</v>
      </c>
      <c r="P155" s="33" t="n">
        <v>-0.0678539999999828</v>
      </c>
      <c r="Q155" s="34" t="n">
        <v>1</v>
      </c>
      <c r="R155" s="38" t="n">
        <v>19186.42</v>
      </c>
      <c r="S155" s="36" t="n">
        <v>17808.835044</v>
      </c>
      <c r="T155" s="36"/>
      <c r="U155" s="91"/>
      <c r="V155" s="37" t="n">
        <v>7247.82</v>
      </c>
      <c r="W155" s="37" t="n">
        <v>25056.655044</v>
      </c>
      <c r="X155" s="100" t="n">
        <v>24560</v>
      </c>
      <c r="Y155" s="38" t="n">
        <v>496.655043999999</v>
      </c>
      <c r="Z155" s="40" t="n">
        <v>0.0202221109120522</v>
      </c>
      <c r="AA155" s="40" t="n">
        <v>0.0286881862365109</v>
      </c>
      <c r="AB155" s="39" t="n">
        <v>0.0130010473941371</v>
      </c>
      <c r="AC155" s="39" t="n">
        <v>0.00722106351791507</v>
      </c>
      <c r="AD155" s="101" t="s">
        <v>30</v>
      </c>
      <c r="AE155" s="57"/>
    </row>
    <row r="156" customFormat="false" ht="15" hidden="false" customHeight="false" outlineLevel="0" collapsed="false">
      <c r="A156" s="109" t="s">
        <v>827</v>
      </c>
      <c r="B156" s="2" t="n">
        <v>150</v>
      </c>
      <c r="C156" s="102" t="n">
        <v>156.75</v>
      </c>
      <c r="D156" s="103" t="n">
        <v>0.9565</v>
      </c>
      <c r="E156" s="49" t="n">
        <f aca="false">10%*Q156+13%</f>
        <v>0.23</v>
      </c>
      <c r="F156" s="39" t="n">
        <f aca="false">IF(G156="",($F$1*C156-B156)/B156,H156/B156)</f>
        <v>0.1636075</v>
      </c>
      <c r="H156" s="104" t="n">
        <f aca="false">IF(G156="",$F$1*C156-B156,G156-B156)</f>
        <v>24.541125</v>
      </c>
      <c r="I156" s="2" t="s">
        <v>96</v>
      </c>
      <c r="J156" s="50" t="s">
        <v>337</v>
      </c>
      <c r="K156" s="105" t="n">
        <f aca="false">DATE(MID(J156,1,4),MID(J156,5,2),MID(J156,7,2))</f>
        <v>43696</v>
      </c>
      <c r="L156" s="106" t="str">
        <f aca="true">IF(LEN(J156) &gt; 15,DATE(MID(J156,12,4),MID(J156,16,2),MID(J156,18,2)),TEXT(TODAY(),"yyyy/m/d"))</f>
        <v>2020/3/9</v>
      </c>
      <c r="M156" s="79" t="n">
        <f aca="false">(L156-K156+1)*B156</f>
        <v>30600</v>
      </c>
      <c r="N156" s="107" t="n">
        <f aca="false">H156/M156*365</f>
        <v>0.292729105392157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108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Z156-AB156</f>
        <v>-0.00154686766491328</v>
      </c>
      <c r="AD156" s="57" t="n">
        <f aca="false">IF(E156-F156&lt;0,"达成",E156-F156)</f>
        <v>0.0663925000000001</v>
      </c>
      <c r="AE156" s="57"/>
    </row>
    <row r="157" customFormat="false" ht="15" hidden="false" customHeight="false" outlineLevel="0" collapsed="false">
      <c r="A157" s="58" t="s">
        <v>828</v>
      </c>
      <c r="B157" s="59" t="n">
        <v>135</v>
      </c>
      <c r="C157" s="93" t="n">
        <v>141.14</v>
      </c>
      <c r="D157" s="94" t="n">
        <v>0.956</v>
      </c>
      <c r="E157" s="62" t="n">
        <v>0.22</v>
      </c>
      <c r="F157" s="76" t="n">
        <v>0.219851851851852</v>
      </c>
      <c r="G157" s="111" t="n">
        <v>164.68</v>
      </c>
      <c r="H157" s="95" t="n">
        <v>29.68</v>
      </c>
      <c r="I157" s="59" t="s">
        <v>28</v>
      </c>
      <c r="J157" s="66" t="s">
        <v>829</v>
      </c>
      <c r="K157" s="96" t="n">
        <v>43697</v>
      </c>
      <c r="L157" s="97" t="n">
        <v>43886</v>
      </c>
      <c r="M157" s="98" t="n">
        <v>25650</v>
      </c>
      <c r="N157" s="69" t="n">
        <v>0.422346978557505</v>
      </c>
      <c r="O157" s="70" t="n">
        <v>134.92984</v>
      </c>
      <c r="P157" s="70" t="n">
        <v>-0.0701600000000155</v>
      </c>
      <c r="Q157" s="71" t="n">
        <v>0.9</v>
      </c>
      <c r="R157" s="72" t="n">
        <v>19484.31</v>
      </c>
      <c r="S157" s="73" t="n">
        <v>18627.00036</v>
      </c>
      <c r="T157" s="73"/>
      <c r="U157" s="99"/>
      <c r="V157" s="74" t="n">
        <v>7247.82</v>
      </c>
      <c r="W157" s="74" t="n">
        <v>25874.82036</v>
      </c>
      <c r="X157" s="75" t="n">
        <v>24845</v>
      </c>
      <c r="Y157" s="72" t="n">
        <v>1029.82036</v>
      </c>
      <c r="Z157" s="76" t="n">
        <v>0.0414498031797141</v>
      </c>
      <c r="AA157" s="76" t="n">
        <v>0.058521897258538</v>
      </c>
      <c r="AB157" s="76" t="n">
        <v>0.0428349671966193</v>
      </c>
      <c r="AC157" s="76" t="n">
        <v>-0.00138516401690518</v>
      </c>
      <c r="AD157" s="77" t="s">
        <v>30</v>
      </c>
      <c r="AE157" s="57"/>
    </row>
    <row r="158" customFormat="false" ht="15" hidden="false" customHeight="false" outlineLevel="0" collapsed="false">
      <c r="A158" s="109" t="s">
        <v>830</v>
      </c>
      <c r="B158" s="2" t="n">
        <v>135</v>
      </c>
      <c r="C158" s="102" t="n">
        <v>140.89</v>
      </c>
      <c r="D158" s="103" t="n">
        <v>0.9577</v>
      </c>
      <c r="E158" s="49" t="n">
        <f aca="false">10%*Q158+13%</f>
        <v>0.22</v>
      </c>
      <c r="F158" s="39" t="n">
        <f aca="false">IF(G158="",($F$1*C158-B158)/B158,H158/B158)</f>
        <v>0.162081592592592</v>
      </c>
      <c r="H158" s="104" t="n">
        <f aca="false">IF(G158="",$F$1*C158-B158,G158-B158)</f>
        <v>21.881015</v>
      </c>
      <c r="I158" s="2" t="s">
        <v>96</v>
      </c>
      <c r="J158" s="50" t="s">
        <v>341</v>
      </c>
      <c r="K158" s="105" t="n">
        <f aca="false">DATE(MID(J158,1,4),MID(J158,5,2),MID(J158,7,2))</f>
        <v>43698</v>
      </c>
      <c r="L158" s="106" t="str">
        <f aca="true">IF(LEN(J158) &gt; 15,DATE(MID(J158,12,4),MID(J158,16,2),MID(J158,18,2)),TEXT(TODAY(),"yyyy/m/d"))</f>
        <v>2020/3/9</v>
      </c>
      <c r="M158" s="79" t="n">
        <f aca="false">(L158-K158+1)*B158</f>
        <v>27270</v>
      </c>
      <c r="N158" s="107" t="n">
        <f aca="false">H158/M158*365</f>
        <v>0.29287020443711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108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0.0599404043947218</v>
      </c>
      <c r="AB158" s="40" t="n">
        <f aca="false">SUM($C$2:C158)*D158/SUM($B$2:B158)-1</f>
        <v>0.0444450768614895</v>
      </c>
      <c r="AC158" s="40" t="n">
        <f aca="false">Z158-AB158</f>
        <v>-0.00189607606084907</v>
      </c>
      <c r="AD158" s="57" t="n">
        <f aca="false">IF(E158-F158&lt;0,"达成",E158-F158)</f>
        <v>0.0579184074074077</v>
      </c>
      <c r="AE158" s="57"/>
    </row>
    <row r="159" customFormat="false" ht="15" hidden="false" customHeight="false" outlineLevel="0" collapsed="false">
      <c r="A159" s="109" t="s">
        <v>831</v>
      </c>
      <c r="B159" s="2" t="n">
        <v>135</v>
      </c>
      <c r="C159" s="102" t="n">
        <v>140.76</v>
      </c>
      <c r="D159" s="103" t="n">
        <v>0.9586</v>
      </c>
      <c r="E159" s="49" t="n">
        <f aca="false">10%*Q159+13%</f>
        <v>0.22</v>
      </c>
      <c r="F159" s="39" t="n">
        <f aca="false">IF(G159="",($F$1*C159-B159)/B159,H159/B159)</f>
        <v>0.161009333333333</v>
      </c>
      <c r="H159" s="104" t="n">
        <f aca="false">IF(G159="",$F$1*C159-B159,G159-B159)</f>
        <v>21.73626</v>
      </c>
      <c r="I159" s="2" t="s">
        <v>96</v>
      </c>
      <c r="J159" s="50" t="s">
        <v>343</v>
      </c>
      <c r="K159" s="105" t="n">
        <f aca="false">DATE(MID(J159,1,4),MID(J159,5,2),MID(J159,7,2))</f>
        <v>43699</v>
      </c>
      <c r="L159" s="106" t="str">
        <f aca="true">IF(LEN(J159) &gt; 15,DATE(MID(J159,12,4),MID(J159,16,2),MID(J159,18,2)),TEXT(TODAY(),"yyyy/m/d"))</f>
        <v>2020/3/9</v>
      </c>
      <c r="M159" s="79" t="n">
        <f aca="false">(L159-K159+1)*B159</f>
        <v>27135</v>
      </c>
      <c r="N159" s="107" t="n">
        <f aca="false">H159/M159*365</f>
        <v>0.292380132669983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108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0.0430208742185945</v>
      </c>
      <c r="AA159" s="40" t="n">
        <f aca="false">S159/(X159-V159)-1</f>
        <v>0.0604722880723203</v>
      </c>
      <c r="AB159" s="40" t="n">
        <f aca="false">SUM($C$2:C159)*D159/SUM($B$2:B159)-1</f>
        <v>0.0451797290862035</v>
      </c>
      <c r="AC159" s="40" t="n">
        <f aca="false">Z159-AB159</f>
        <v>-0.00215885486760903</v>
      </c>
      <c r="AD159" s="57" t="n">
        <f aca="false">IF(E159-F159&lt;0,"达成",E159-F159)</f>
        <v>0.0589906666666668</v>
      </c>
      <c r="AE159" s="57"/>
    </row>
    <row r="160" customFormat="false" ht="15" hidden="false" customHeight="false" outlineLevel="0" collapsed="false">
      <c r="A160" s="109" t="s">
        <v>832</v>
      </c>
      <c r="B160" s="2" t="n">
        <v>135</v>
      </c>
      <c r="C160" s="102" t="n">
        <v>140.73</v>
      </c>
      <c r="D160" s="103" t="n">
        <v>0.9588</v>
      </c>
      <c r="E160" s="49" t="n">
        <f aca="false">10%*Q160+13%</f>
        <v>0.22</v>
      </c>
      <c r="F160" s="39" t="n">
        <f aca="false">IF(G160="",($F$1*C160-B160)/B160,H160/B160)</f>
        <v>0.160761888888889</v>
      </c>
      <c r="H160" s="104" t="n">
        <f aca="false">IF(G160="",$F$1*C160-B160,G160-B160)</f>
        <v>21.702855</v>
      </c>
      <c r="I160" s="2" t="s">
        <v>96</v>
      </c>
      <c r="J160" s="50" t="s">
        <v>345</v>
      </c>
      <c r="K160" s="105" t="n">
        <f aca="false">DATE(MID(J160,1,4),MID(J160,5,2),MID(J160,7,2))</f>
        <v>43700</v>
      </c>
      <c r="L160" s="106" t="str">
        <f aca="true">IF(LEN(J160) &gt; 15,DATE(MID(J160,12,4),MID(J160,16,2),MID(J160,18,2)),TEXT(TODAY(),"yyyy/m/d"))</f>
        <v>2020/3/9</v>
      </c>
      <c r="M160" s="79" t="n">
        <f aca="false">(L160-K160+1)*B160</f>
        <v>27000</v>
      </c>
      <c r="N160" s="107" t="n">
        <f aca="false">H160/M160*365</f>
        <v>0.293390447222222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108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0.0429447276039605</v>
      </c>
      <c r="AA160" s="40" t="n">
        <f aca="false">S160/(X160-V160)-1</f>
        <v>0.0602346144744692</v>
      </c>
      <c r="AB160" s="40" t="n">
        <f aca="false">SUM($C$2:C160)*D160/SUM($B$2:B160)-1</f>
        <v>0.0451523759207924</v>
      </c>
      <c r="AC160" s="40" t="n">
        <f aca="false">Z160-AB160</f>
        <v>-0.00220764831683184</v>
      </c>
      <c r="AD160" s="57" t="n">
        <f aca="false">IF(E160-F160&lt;0,"达成",E160-F160)</f>
        <v>0.0592381111111113</v>
      </c>
      <c r="AE160" s="57"/>
    </row>
    <row r="161" customFormat="false" ht="15" hidden="false" customHeight="false" outlineLevel="0" collapsed="false">
      <c r="A161" s="58" t="s">
        <v>833</v>
      </c>
      <c r="B161" s="59" t="n">
        <v>135</v>
      </c>
      <c r="C161" s="93" t="n">
        <v>141.47</v>
      </c>
      <c r="D161" s="94" t="n">
        <v>0.9538</v>
      </c>
      <c r="E161" s="25" t="n">
        <v>0.22</v>
      </c>
      <c r="F161" s="76" t="n">
        <v>0.222740740740741</v>
      </c>
      <c r="G161" s="111" t="n">
        <v>165.07</v>
      </c>
      <c r="H161" s="95" t="n">
        <v>30.07</v>
      </c>
      <c r="I161" s="59" t="s">
        <v>28</v>
      </c>
      <c r="J161" s="66" t="s">
        <v>834</v>
      </c>
      <c r="K161" s="96" t="n">
        <v>43703</v>
      </c>
      <c r="L161" s="97" t="n">
        <v>43886</v>
      </c>
      <c r="M161" s="98" t="n">
        <v>24840</v>
      </c>
      <c r="N161" s="69" t="n">
        <v>0.441849838969404</v>
      </c>
      <c r="O161" s="70" t="n">
        <v>134.934086</v>
      </c>
      <c r="P161" s="70" t="n">
        <v>-0.0659139999999923</v>
      </c>
      <c r="Q161" s="71" t="n">
        <v>0.9</v>
      </c>
      <c r="R161" s="72" t="n">
        <v>20048.16</v>
      </c>
      <c r="S161" s="73" t="n">
        <v>19121.935008</v>
      </c>
      <c r="T161" s="73"/>
      <c r="U161" s="99"/>
      <c r="V161" s="74" t="n">
        <v>7247.82</v>
      </c>
      <c r="W161" s="74" t="n">
        <v>26369.755008</v>
      </c>
      <c r="X161" s="75" t="n">
        <v>25385</v>
      </c>
      <c r="Y161" s="72" t="n">
        <v>984.755008</v>
      </c>
      <c r="Z161" s="76" t="n">
        <v>0.0387927913334647</v>
      </c>
      <c r="AA161" s="76" t="n">
        <v>0.0542948246640327</v>
      </c>
      <c r="AB161" s="76" t="n">
        <v>0.0394883249162894</v>
      </c>
      <c r="AC161" s="76" t="n">
        <v>-0.000695533582824703</v>
      </c>
      <c r="AD161" s="77" t="s">
        <v>30</v>
      </c>
      <c r="AE161" s="57"/>
    </row>
    <row r="162" customFormat="false" ht="15" hidden="false" customHeight="false" outlineLevel="0" collapsed="false">
      <c r="A162" s="109" t="s">
        <v>835</v>
      </c>
      <c r="B162" s="2" t="n">
        <v>135</v>
      </c>
      <c r="C162" s="102" t="n">
        <v>139.22</v>
      </c>
      <c r="D162" s="103" t="n">
        <v>0.9692</v>
      </c>
      <c r="E162" s="49" t="n">
        <f aca="false">10%*Q162+13%</f>
        <v>0.22</v>
      </c>
      <c r="F162" s="39" t="n">
        <f aca="false">IF(G162="",($F$1*C162-B162)/B162,H162/B162)</f>
        <v>0.148307185185185</v>
      </c>
      <c r="H162" s="104" t="n">
        <f aca="false">IF(G162="",$F$1*C162-B162,G162-B162)</f>
        <v>20.02147</v>
      </c>
      <c r="I162" s="2" t="s">
        <v>96</v>
      </c>
      <c r="J162" s="50" t="s">
        <v>349</v>
      </c>
      <c r="K162" s="105" t="n">
        <f aca="false">DATE(MID(J162,1,4),MID(J162,5,2),MID(J162,7,2))</f>
        <v>43704</v>
      </c>
      <c r="L162" s="106" t="str">
        <f aca="true">IF(LEN(J162) &gt; 15,DATE(MID(J162,12,4),MID(J162,16,2),MID(J162,18,2)),TEXT(TODAY(),"yyyy/m/d"))</f>
        <v>2020/3/9</v>
      </c>
      <c r="M162" s="79" t="n">
        <f aca="false">(L162-K162+1)*B162</f>
        <v>26460</v>
      </c>
      <c r="N162" s="107" t="n">
        <f aca="false">H162/M162*365</f>
        <v>0.276184298941799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108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0.0506829426332289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Z162-AB162</f>
        <v>-0.00528856112852694</v>
      </c>
      <c r="AD162" s="57" t="n">
        <f aca="false">IF(E162-F162&lt;0,"达成",E162-F162)</f>
        <v>0.0716928148148149</v>
      </c>
      <c r="AE162" s="57"/>
    </row>
    <row r="163" customFormat="false" ht="15" hidden="false" customHeight="false" outlineLevel="0" collapsed="false">
      <c r="A163" s="109" t="s">
        <v>836</v>
      </c>
      <c r="B163" s="2" t="n">
        <v>135</v>
      </c>
      <c r="C163" s="102" t="n">
        <v>139.3</v>
      </c>
      <c r="D163" s="103" t="n">
        <v>0.9686</v>
      </c>
      <c r="E163" s="49" t="n">
        <f aca="false">10%*Q163+13%</f>
        <v>0.22</v>
      </c>
      <c r="F163" s="39" t="n">
        <f aca="false">IF(G163="",($F$1*C163-B163)/B163,H163/B163)</f>
        <v>0.148967037037037</v>
      </c>
      <c r="H163" s="104" t="n">
        <f aca="false">IF(G163="",$F$1*C163-B163,G163-B163)</f>
        <v>20.11055</v>
      </c>
      <c r="I163" s="2" t="s">
        <v>96</v>
      </c>
      <c r="J163" s="50" t="s">
        <v>351</v>
      </c>
      <c r="K163" s="105" t="n">
        <f aca="false">DATE(MID(J163,1,4),MID(J163,5,2),MID(J163,7,2))</f>
        <v>43705</v>
      </c>
      <c r="L163" s="106" t="str">
        <f aca="true">IF(LEN(J163) &gt; 15,DATE(MID(J163,12,4),MID(J163,16,2),MID(J163,18,2)),TEXT(TODAY(),"yyyy/m/d"))</f>
        <v>2020/3/9</v>
      </c>
      <c r="M163" s="79" t="n">
        <f aca="false">(L163-K163+1)*B163</f>
        <v>26325</v>
      </c>
      <c r="N163" s="107" t="n">
        <f aca="false">H163/M163*365</f>
        <v>0.278835735992403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108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0.0499412297018125</v>
      </c>
      <c r="AA163" s="40" t="n">
        <f aca="false">S163/(X163-V163)-1</f>
        <v>0.0696055695657889</v>
      </c>
      <c r="AB163" s="40" t="n">
        <f aca="false">SUM($C$2:C163)*D163/SUM($B$2:B163)-1</f>
        <v>0.0550238116546484</v>
      </c>
      <c r="AC163" s="40" t="n">
        <f aca="false">Z163-AB163</f>
        <v>-0.00508258195283595</v>
      </c>
      <c r="AD163" s="57" t="n">
        <f aca="false">IF(E163-F163&lt;0,"达成",E163-F163)</f>
        <v>0.0710329629629629</v>
      </c>
      <c r="AE163" s="57"/>
    </row>
    <row r="164" customFormat="false" ht="15" hidden="false" customHeight="false" outlineLevel="0" collapsed="false">
      <c r="A164" s="109" t="s">
        <v>837</v>
      </c>
      <c r="B164" s="2" t="n">
        <v>135</v>
      </c>
      <c r="C164" s="102" t="n">
        <v>139.09</v>
      </c>
      <c r="D164" s="103" t="n">
        <v>0.9701</v>
      </c>
      <c r="E164" s="49" t="n">
        <f aca="false">10%*Q164+13%</f>
        <v>0.22</v>
      </c>
      <c r="F164" s="39" t="n">
        <f aca="false">IF(G164="",($F$1*C164-B164)/B164,H164/B164)</f>
        <v>0.147234925925926</v>
      </c>
      <c r="H164" s="104" t="n">
        <f aca="false">IF(G164="",$F$1*C164-B164,G164-B164)</f>
        <v>19.876715</v>
      </c>
      <c r="I164" s="2" t="s">
        <v>96</v>
      </c>
      <c r="J164" s="50" t="s">
        <v>353</v>
      </c>
      <c r="K164" s="105" t="n">
        <f aca="false">DATE(MID(J164,1,4),MID(J164,5,2),MID(J164,7,2))</f>
        <v>43706</v>
      </c>
      <c r="L164" s="106" t="str">
        <f aca="true">IF(LEN(J164) &gt; 15,DATE(MID(J164,12,4),MID(J164,16,2),MID(J164,18,2)),TEXT(TODAY(),"yyyy/m/d"))</f>
        <v>2020/3/9</v>
      </c>
      <c r="M164" s="79" t="n">
        <f aca="false">(L164-K164+1)*B164</f>
        <v>26190</v>
      </c>
      <c r="N164" s="107" t="n">
        <f aca="false">H164/M164*365</f>
        <v>0.277014164757541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108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0.0508593825901513</v>
      </c>
      <c r="AA164" s="40" t="n">
        <f aca="false">S164/(X164-V164)-1</f>
        <v>0.0707394425574557</v>
      </c>
      <c r="AB164" s="40" t="n">
        <f aca="false">SUM($C$2:C164)*D164/SUM($B$2:B164)-1</f>
        <v>0.0563584031407525</v>
      </c>
      <c r="AC164" s="40" t="n">
        <f aca="false">Z164-AB164</f>
        <v>-0.00549902055060114</v>
      </c>
      <c r="AD164" s="57" t="n">
        <f aca="false">IF(E164-F164&lt;0,"达成",E164-F164)</f>
        <v>0.0727650740740742</v>
      </c>
      <c r="AE164" s="57"/>
    </row>
    <row r="165" customFormat="false" ht="15" hidden="false" customHeight="false" outlineLevel="0" collapsed="false">
      <c r="A165" s="109" t="s">
        <v>838</v>
      </c>
      <c r="B165" s="2" t="n">
        <v>135</v>
      </c>
      <c r="C165" s="102" t="n">
        <v>140.29</v>
      </c>
      <c r="D165" s="103" t="n">
        <v>0.9618</v>
      </c>
      <c r="E165" s="49" t="n">
        <f aca="false">10%*Q165+13%</f>
        <v>0.22</v>
      </c>
      <c r="F165" s="39" t="n">
        <f aca="false">IF(G165="",($F$1*C165-B165)/B165,H165/B165)</f>
        <v>0.157132703703704</v>
      </c>
      <c r="H165" s="104" t="n">
        <f aca="false">IF(G165="",$F$1*C165-B165,G165-B165)</f>
        <v>21.212915</v>
      </c>
      <c r="I165" s="2" t="s">
        <v>96</v>
      </c>
      <c r="J165" s="50" t="s">
        <v>355</v>
      </c>
      <c r="K165" s="105" t="n">
        <f aca="false">DATE(MID(J165,1,4),MID(J165,5,2),MID(J165,7,2))</f>
        <v>43707</v>
      </c>
      <c r="L165" s="106" t="str">
        <f aca="true">IF(LEN(J165) &gt; 15,DATE(MID(J165,12,4),MID(J165,16,2),MID(J165,18,2)),TEXT(TODAY(),"yyyy/m/d"))</f>
        <v>2020/3/9</v>
      </c>
      <c r="M165" s="79" t="n">
        <f aca="false">(L165-K165+1)*B165</f>
        <v>26055</v>
      </c>
      <c r="N165" s="107" t="n">
        <f aca="false">H165/M165*365</f>
        <v>0.297168066589906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108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0.0611295981513271</v>
      </c>
      <c r="AB165" s="40" t="n">
        <f aca="false">SUM($C$2:C165)*D165/SUM($B$2:B165)-1</f>
        <v>0.0470713144840891</v>
      </c>
      <c r="AC165" s="40" t="n">
        <f aca="false">Z165-AB165</f>
        <v>-0.00303164204435902</v>
      </c>
      <c r="AD165" s="57" t="n">
        <f aca="false">IF(E165-F165&lt;0,"达成",E165-F165)</f>
        <v>0.0628672962962965</v>
      </c>
      <c r="AE165" s="57"/>
    </row>
    <row r="166" customFormat="false" ht="15" hidden="false" customHeight="false" outlineLevel="0" collapsed="false">
      <c r="A166" s="109" t="s">
        <v>839</v>
      </c>
      <c r="B166" s="2" t="n">
        <v>135</v>
      </c>
      <c r="C166" s="102" t="n">
        <v>137.08</v>
      </c>
      <c r="D166" s="103" t="n">
        <v>0.9843</v>
      </c>
      <c r="E166" s="49" t="n">
        <f aca="false">10%*Q166+13%</f>
        <v>0.22</v>
      </c>
      <c r="F166" s="39" t="n">
        <f aca="false">IF(G166="",($F$1*C166-B166)/B166,H166/B166)</f>
        <v>0.130656148148148</v>
      </c>
      <c r="H166" s="104" t="n">
        <f aca="false">IF(G166="",$F$1*C166-B166,G166-B166)</f>
        <v>17.63858</v>
      </c>
      <c r="I166" s="2" t="s">
        <v>96</v>
      </c>
      <c r="J166" s="50" t="s">
        <v>357</v>
      </c>
      <c r="K166" s="105" t="n">
        <f aca="false">DATE(MID(J166,1,4),MID(J166,5,2),MID(J166,7,2))</f>
        <v>43710</v>
      </c>
      <c r="L166" s="106" t="str">
        <f aca="true">IF(LEN(J166) &gt; 15,DATE(MID(J166,12,4),MID(J166,16,2),MID(J166,18,2)),TEXT(TODAY(),"yyyy/m/d"))</f>
        <v>2020/3/9</v>
      </c>
      <c r="M166" s="79" t="n">
        <f aca="false">(L166-K166+1)*B166</f>
        <v>25650</v>
      </c>
      <c r="N166" s="107" t="n">
        <f aca="false">H166/M166*365</f>
        <v>0.250997337231969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108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Z166-AB166</f>
        <v>-0.00959274059861892</v>
      </c>
      <c r="AD166" s="57" t="n">
        <f aca="false">IF(E166-F166&lt;0,"达成",E166-F166)</f>
        <v>0.0893438518518517</v>
      </c>
      <c r="AE166" s="57"/>
    </row>
    <row r="167" customFormat="false" ht="15" hidden="false" customHeight="false" outlineLevel="0" collapsed="false">
      <c r="A167" s="109" t="s">
        <v>840</v>
      </c>
      <c r="B167" s="2" t="n">
        <v>135</v>
      </c>
      <c r="C167" s="102" t="n">
        <v>136.25</v>
      </c>
      <c r="D167" s="103" t="n">
        <v>0.9903</v>
      </c>
      <c r="E167" s="49" t="n">
        <f aca="false">10%*Q167+13%</f>
        <v>0.22</v>
      </c>
      <c r="F167" s="39" t="n">
        <f aca="false">IF(G167="",($F$1*C167-B167)/B167,H167/B167)</f>
        <v>0.123810185185185</v>
      </c>
      <c r="H167" s="104" t="n">
        <f aca="false">IF(G167="",$F$1*C167-B167,G167-B167)</f>
        <v>16.714375</v>
      </c>
      <c r="I167" s="2" t="s">
        <v>96</v>
      </c>
      <c r="J167" s="50" t="s">
        <v>359</v>
      </c>
      <c r="K167" s="105" t="n">
        <f aca="false">DATE(MID(J167,1,4),MID(J167,5,2),MID(J167,7,2))</f>
        <v>43711</v>
      </c>
      <c r="L167" s="106" t="str">
        <f aca="true">IF(LEN(J167) &gt; 15,DATE(MID(J167,12,4),MID(J167,16,2),MID(J167,18,2)),TEXT(TODAY(),"yyyy/m/d"))</f>
        <v>2020/3/9</v>
      </c>
      <c r="M167" s="79" t="n">
        <f aca="false">(L167-K167+1)*B167</f>
        <v>25515</v>
      </c>
      <c r="N167" s="107" t="n">
        <f aca="false">H167/M167*365</f>
        <v>0.239104325886733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108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Z167-AB167</f>
        <v>-0.0112880786409622</v>
      </c>
      <c r="AD167" s="57" t="n">
        <f aca="false">IF(E167-F167&lt;0,"达成",E167-F167)</f>
        <v>0.0961898148148149</v>
      </c>
      <c r="AE167" s="57"/>
    </row>
    <row r="168" customFormat="false" ht="15" hidden="false" customHeight="false" outlineLevel="0" collapsed="false">
      <c r="A168" s="109" t="s">
        <v>841</v>
      </c>
      <c r="B168" s="2" t="n">
        <v>135</v>
      </c>
      <c r="C168" s="102" t="n">
        <v>135.02</v>
      </c>
      <c r="D168" s="103" t="n">
        <v>0.9993</v>
      </c>
      <c r="E168" s="49" t="n">
        <f aca="false">10%*Q168+13%</f>
        <v>0.22</v>
      </c>
      <c r="F168" s="39" t="n">
        <f aca="false">IF(G168="",($F$1*C168-B168)/B168,H168/B168)</f>
        <v>0.113664962962963</v>
      </c>
      <c r="H168" s="104" t="n">
        <f aca="false">IF(G168="",$F$1*C168-B168,G168-B168)</f>
        <v>15.34477</v>
      </c>
      <c r="I168" s="2" t="s">
        <v>96</v>
      </c>
      <c r="J168" s="50" t="s">
        <v>361</v>
      </c>
      <c r="K168" s="105" t="n">
        <f aca="false">DATE(MID(J168,1,4),MID(J168,5,2),MID(J168,7,2))</f>
        <v>43712</v>
      </c>
      <c r="L168" s="106" t="str">
        <f aca="true">IF(LEN(J168) &gt; 15,DATE(MID(J168,12,4),MID(J168,16,2),MID(J168,18,2)),TEXT(TODAY(),"yyyy/m/d"))</f>
        <v>2020/3/9</v>
      </c>
      <c r="M168" s="79" t="n">
        <f aca="false">(L168-K168+1)*B168</f>
        <v>25380</v>
      </c>
      <c r="N168" s="107" t="n">
        <f aca="false">H168/M168*365</f>
        <v>0.220679316390859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108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Z168-AB168</f>
        <v>-0.0138339468287128</v>
      </c>
      <c r="AD168" s="57" t="n">
        <f aca="false">IF(E168-F168&lt;0,"达成",E168-F168)</f>
        <v>0.106335037037037</v>
      </c>
      <c r="AE168" s="57"/>
    </row>
    <row r="169" customFormat="false" ht="15" hidden="false" customHeight="false" outlineLevel="0" collapsed="false">
      <c r="A169" s="109" t="s">
        <v>842</v>
      </c>
      <c r="B169" s="2" t="n">
        <v>135</v>
      </c>
      <c r="C169" s="102" t="n">
        <v>133.81</v>
      </c>
      <c r="D169" s="103" t="n">
        <v>1.0084</v>
      </c>
      <c r="E169" s="49" t="n">
        <f aca="false">10%*Q169+13%</f>
        <v>0.22</v>
      </c>
      <c r="F169" s="39" t="n">
        <f aca="false">IF(G169="",($F$1*C169-B169)/B169,H169/B169)</f>
        <v>0.103684703703704</v>
      </c>
      <c r="H169" s="104" t="n">
        <f aca="false">IF(G169="",$F$1*C169-B169,G169-B169)</f>
        <v>13.997435</v>
      </c>
      <c r="I169" s="2" t="s">
        <v>96</v>
      </c>
      <c r="J169" s="50" t="s">
        <v>363</v>
      </c>
      <c r="K169" s="105" t="n">
        <f aca="false">DATE(MID(J169,1,4),MID(J169,5,2),MID(J169,7,2))</f>
        <v>43713</v>
      </c>
      <c r="L169" s="106" t="str">
        <f aca="true">IF(LEN(J169) &gt; 15,DATE(MID(J169,12,4),MID(J169,16,2),MID(J169,18,2)),TEXT(TODAY(),"yyyy/m/d"))</f>
        <v>2020/3/9</v>
      </c>
      <c r="M169" s="79" t="n">
        <f aca="false">(L169-K169+1)*B169</f>
        <v>25245</v>
      </c>
      <c r="N169" s="107" t="n">
        <f aca="false">H169/M169*365</f>
        <v>0.202379234501881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108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Z169-AB169</f>
        <v>-0.0163826245985266</v>
      </c>
      <c r="AD169" s="57" t="n">
        <f aca="false">IF(E169-F169&lt;0,"达成",E169-F169)</f>
        <v>0.116315296296296</v>
      </c>
      <c r="AE169" s="57"/>
    </row>
    <row r="170" customFormat="false" ht="15" hidden="false" customHeight="false" outlineLevel="0" collapsed="false">
      <c r="A170" s="109" t="s">
        <v>843</v>
      </c>
      <c r="B170" s="2" t="n">
        <v>135</v>
      </c>
      <c r="C170" s="102" t="n">
        <v>133.38</v>
      </c>
      <c r="D170" s="103" t="n">
        <v>1.0116</v>
      </c>
      <c r="E170" s="49" t="n">
        <f aca="false">10%*Q170+13%</f>
        <v>0.22</v>
      </c>
      <c r="F170" s="39" t="n">
        <f aca="false">IF(G170="",($F$1*C170-B170)/B170,H170/B170)</f>
        <v>0.100138</v>
      </c>
      <c r="H170" s="104" t="n">
        <f aca="false">IF(G170="",$F$1*C170-B170,G170-B170)</f>
        <v>13.51863</v>
      </c>
      <c r="I170" s="2" t="s">
        <v>96</v>
      </c>
      <c r="J170" s="50" t="s">
        <v>365</v>
      </c>
      <c r="K170" s="105" t="n">
        <f aca="false">DATE(MID(J170,1,4),MID(J170,5,2),MID(J170,7,2))</f>
        <v>43714</v>
      </c>
      <c r="L170" s="106" t="str">
        <f aca="true">IF(LEN(J170) &gt; 15,DATE(MID(J170,12,4),MID(J170,16,2),MID(J170,18,2)),TEXT(TODAY(),"yyyy/m/d"))</f>
        <v>2020/3/9</v>
      </c>
      <c r="M170" s="79" t="n">
        <f aca="false">(L170-K170+1)*B170</f>
        <v>25110</v>
      </c>
      <c r="N170" s="107" t="n">
        <f aca="false">H170/M170*365</f>
        <v>0.196507365591398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108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0.112456920098924</v>
      </c>
      <c r="AB170" s="40" t="n">
        <f aca="false">SUM($C$2:C170)*D170/SUM($B$2:B170)-1</f>
        <v>0.0990311428571431</v>
      </c>
      <c r="AC170" s="40" t="n">
        <f aca="false">Z170-AB170</f>
        <v>-0.0172158586466167</v>
      </c>
      <c r="AD170" s="57" t="n">
        <f aca="false">IF(E170-F170&lt;0,"达成",E170-F170)</f>
        <v>0.119862</v>
      </c>
      <c r="AE170" s="57"/>
    </row>
    <row r="171" customFormat="false" ht="15" hidden="false" customHeight="false" outlineLevel="0" collapsed="false">
      <c r="A171" s="109" t="s">
        <v>844</v>
      </c>
      <c r="B171" s="2" t="n">
        <v>135</v>
      </c>
      <c r="C171" s="102" t="n">
        <v>130.83</v>
      </c>
      <c r="D171" s="103" t="n">
        <v>1.0313</v>
      </c>
      <c r="E171" s="49" t="n">
        <f aca="false">10%*Q171+13%</f>
        <v>0.22</v>
      </c>
      <c r="F171" s="39" t="n">
        <f aca="false">IF(G171="",($F$1*C171-B171)/B171,H171/B171)</f>
        <v>0.0791052222222222</v>
      </c>
      <c r="H171" s="104" t="n">
        <f aca="false">IF(G171="",$F$1*C171-B171,G171-B171)</f>
        <v>10.679205</v>
      </c>
      <c r="I171" s="2" t="s">
        <v>96</v>
      </c>
      <c r="J171" s="50" t="s">
        <v>367</v>
      </c>
      <c r="K171" s="105" t="n">
        <f aca="false">DATE(MID(J171,1,4),MID(J171,5,2),MID(J171,7,2))</f>
        <v>43717</v>
      </c>
      <c r="L171" s="106" t="str">
        <f aca="true">IF(LEN(J171) &gt; 15,DATE(MID(J171,12,4),MID(J171,16,2),MID(J171,18,2)),TEXT(TODAY(),"yyyy/m/d"))</f>
        <v>2020/3/9</v>
      </c>
      <c r="M171" s="79" t="n">
        <f aca="false">(L171-K171+1)*B171</f>
        <v>24705</v>
      </c>
      <c r="N171" s="107" t="n">
        <f aca="false">H171/M171*365</f>
        <v>0.157778175470553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108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0.0970809447914718</v>
      </c>
      <c r="AA171" s="40" t="n">
        <f aca="false">S171/(X171-V171)-1</f>
        <v>0.133188027154262</v>
      </c>
      <c r="AB171" s="40" t="n">
        <f aca="false">SUM($C$2:C171)*D171/SUM($B$2:B171)-1</f>
        <v>0.119822841930054</v>
      </c>
      <c r="AC171" s="40" t="n">
        <f aca="false">Z171-AB171</f>
        <v>-0.0227418971385827</v>
      </c>
      <c r="AD171" s="57" t="n">
        <f aca="false">IF(E171-F171&lt;0,"达成",E171-F171)</f>
        <v>0.140894777777778</v>
      </c>
      <c r="AE171" s="57"/>
    </row>
    <row r="172" customFormat="false" ht="15" hidden="false" customHeight="false" outlineLevel="0" collapsed="false">
      <c r="A172" s="109" t="s">
        <v>845</v>
      </c>
      <c r="B172" s="2" t="n">
        <v>135</v>
      </c>
      <c r="C172" s="102" t="n">
        <v>131.24</v>
      </c>
      <c r="D172" s="103" t="n">
        <v>1.0281</v>
      </c>
      <c r="E172" s="49" t="n">
        <f aca="false">10%*Q172+13%</f>
        <v>0.22</v>
      </c>
      <c r="F172" s="39" t="n">
        <f aca="false">IF(G172="",($F$1*C172-B172)/B172,H172/B172)</f>
        <v>0.082486962962963</v>
      </c>
      <c r="H172" s="104" t="n">
        <f aca="false">IF(G172="",$F$1*C172-B172,G172-B172)</f>
        <v>11.13574</v>
      </c>
      <c r="I172" s="2" t="s">
        <v>96</v>
      </c>
      <c r="J172" s="50" t="s">
        <v>369</v>
      </c>
      <c r="K172" s="105" t="n">
        <f aca="false">DATE(MID(J172,1,4),MID(J172,5,2),MID(J172,7,2))</f>
        <v>43718</v>
      </c>
      <c r="L172" s="106" t="str">
        <f aca="true">IF(LEN(J172) &gt; 15,DATE(MID(J172,12,4),MID(J172,16,2),MID(J172,18,2)),TEXT(TODAY(),"yyyy/m/d"))</f>
        <v>2020/3/9</v>
      </c>
      <c r="M172" s="79" t="n">
        <f aca="false">(L172-K172+1)*B172</f>
        <v>24570</v>
      </c>
      <c r="N172" s="107" t="n">
        <f aca="false">H172/M172*365</f>
        <v>0.165427150997151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108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0.0940404587644212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Z172-AB172</f>
        <v>-0.0217204666914776</v>
      </c>
      <c r="AD172" s="57" t="n">
        <f aca="false">IF(E172-F172&lt;0,"达成",E172-F172)</f>
        <v>0.137513037037037</v>
      </c>
      <c r="AE172" s="57"/>
    </row>
    <row r="173" customFormat="false" ht="15" hidden="false" customHeight="false" outlineLevel="0" collapsed="false">
      <c r="A173" s="109" t="s">
        <v>846</v>
      </c>
      <c r="B173" s="2" t="n">
        <v>135</v>
      </c>
      <c r="C173" s="102" t="n">
        <v>131.9</v>
      </c>
      <c r="D173" s="103" t="n">
        <v>1.023</v>
      </c>
      <c r="E173" s="49" t="n">
        <f aca="false">10%*Q173+13%</f>
        <v>0.22</v>
      </c>
      <c r="F173" s="39" t="n">
        <f aca="false">IF(G173="",($F$1*C173-B173)/B173,H173/B173)</f>
        <v>0.0879307407407406</v>
      </c>
      <c r="H173" s="104" t="n">
        <f aca="false">IF(G173="",$F$1*C173-B173,G173-B173)</f>
        <v>11.87065</v>
      </c>
      <c r="I173" s="2" t="s">
        <v>96</v>
      </c>
      <c r="J173" s="50" t="s">
        <v>371</v>
      </c>
      <c r="K173" s="105" t="n">
        <f aca="false">DATE(MID(J173,1,4),MID(J173,5,2),MID(J173,7,2))</f>
        <v>43719</v>
      </c>
      <c r="L173" s="106" t="str">
        <f aca="true">IF(LEN(J173) &gt; 15,DATE(MID(J173,12,4),MID(J173,16,2),MID(J173,18,2)),TEXT(TODAY(),"yyyy/m/d"))</f>
        <v>2020/3/9</v>
      </c>
      <c r="M173" s="79" t="n">
        <f aca="false">(L173-K173+1)*B173</f>
        <v>24435</v>
      </c>
      <c r="N173" s="107" t="n">
        <f aca="false">H173/M173*365</f>
        <v>0.177318897073869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108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0.0894992819848175</v>
      </c>
      <c r="AA173" s="40" t="n">
        <f aca="false">S173/(X173-V173)-1</f>
        <v>0.122331633866776</v>
      </c>
      <c r="AB173" s="40" t="n">
        <f aca="false">SUM($C$2:C173)*D173/SUM($B$2:B173)-1</f>
        <v>0.109672590631365</v>
      </c>
      <c r="AC173" s="40" t="n">
        <f aca="false">Z173-AB173</f>
        <v>-0.0201733086465472</v>
      </c>
      <c r="AD173" s="57" t="n">
        <f aca="false">IF(E173-F173&lt;0,"达成",E173-F173)</f>
        <v>0.132069259259259</v>
      </c>
      <c r="AE173" s="57"/>
    </row>
    <row r="174" customFormat="false" ht="15" hidden="false" customHeight="false" outlineLevel="0" collapsed="false">
      <c r="A174" s="109" t="s">
        <v>847</v>
      </c>
      <c r="B174" s="2" t="n">
        <v>135</v>
      </c>
      <c r="C174" s="102" t="n">
        <v>131.28</v>
      </c>
      <c r="D174" s="103" t="n">
        <v>1.0278</v>
      </c>
      <c r="E174" s="49" t="n">
        <f aca="false">10%*Q174+13%</f>
        <v>0.22</v>
      </c>
      <c r="F174" s="39" t="n">
        <f aca="false">IF(G174="",($F$1*C174-B174)/B174,H174/B174)</f>
        <v>0.0828168888888888</v>
      </c>
      <c r="H174" s="104" t="n">
        <f aca="false">IF(G174="",$F$1*C174-B174,G174-B174)</f>
        <v>11.18028</v>
      </c>
      <c r="I174" s="2" t="s">
        <v>96</v>
      </c>
      <c r="J174" s="50" t="s">
        <v>373</v>
      </c>
      <c r="K174" s="105" t="n">
        <f aca="false">DATE(MID(J174,1,4),MID(J174,5,2),MID(J174,7,2))</f>
        <v>43720</v>
      </c>
      <c r="L174" s="106" t="str">
        <f aca="true">IF(LEN(J174) &gt; 15,DATE(MID(J174,12,4),MID(J174,16,2),MID(J174,18,2)),TEXT(TODAY(),"yyyy/m/d"))</f>
        <v>2020/3/9</v>
      </c>
      <c r="M174" s="79" t="n">
        <f aca="false">(L174-K174+1)*B174</f>
        <v>24300</v>
      </c>
      <c r="N174" s="107" t="n">
        <f aca="false">H174/M174*365</f>
        <v>0.16793424691358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108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0.0928850563743551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Z174-AB174</f>
        <v>-0.0214201812822405</v>
      </c>
      <c r="AD174" s="57" t="n">
        <f aca="false">IF(E174-F174&lt;0,"达成",E174-F174)</f>
        <v>0.137183111111111</v>
      </c>
      <c r="AE174" s="57"/>
    </row>
    <row r="175" customFormat="false" ht="15" hidden="false" customHeight="false" outlineLevel="0" collapsed="false">
      <c r="A175" s="109" t="s">
        <v>848</v>
      </c>
      <c r="B175" s="2" t="n">
        <v>135</v>
      </c>
      <c r="C175" s="102" t="n">
        <v>131.15</v>
      </c>
      <c r="D175" s="103" t="n">
        <v>1.0288</v>
      </c>
      <c r="E175" s="49" t="n">
        <f aca="false">10%*Q175+13%</f>
        <v>0.22</v>
      </c>
      <c r="F175" s="39" t="n">
        <f aca="false">IF(G175="",($F$1*C175-B175)/B175,H175/B175)</f>
        <v>0.0817446296296297</v>
      </c>
      <c r="H175" s="104" t="n">
        <f aca="false">IF(G175="",$F$1*C175-B175,G175-B175)</f>
        <v>11.035525</v>
      </c>
      <c r="I175" s="2" t="s">
        <v>96</v>
      </c>
      <c r="J175" s="50" t="s">
        <v>375</v>
      </c>
      <c r="K175" s="105" t="n">
        <f aca="false">DATE(MID(J175,1,4),MID(J175,5,2),MID(J175,7,2))</f>
        <v>43724</v>
      </c>
      <c r="L175" s="106" t="str">
        <f aca="true">IF(LEN(J175) &gt; 15,DATE(MID(J175,12,4),MID(J175,16,2),MID(J175,18,2)),TEXT(TODAY(),"yyyy/m/d"))</f>
        <v>2020/3/9</v>
      </c>
      <c r="M175" s="79" t="n">
        <f aca="false">(L175-K175+1)*B175</f>
        <v>23760</v>
      </c>
      <c r="N175" s="107" t="n">
        <f aca="false">H175/M175*365</f>
        <v>0.169527214856902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108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</v>
      </c>
      <c r="Z175" s="40" t="n">
        <f aca="false">W175/X175-1</f>
        <v>0.0932221594867093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Z175-AB175</f>
        <v>-0.0215934416131991</v>
      </c>
      <c r="AD175" s="57" t="n">
        <f aca="false">IF(E175-F175&lt;0,"达成",E175-F175)</f>
        <v>0.13825537037037</v>
      </c>
      <c r="AE175" s="57"/>
    </row>
    <row r="176" customFormat="false" ht="15" hidden="false" customHeight="false" outlineLevel="0" collapsed="false">
      <c r="A176" s="109" t="s">
        <v>849</v>
      </c>
      <c r="B176" s="2" t="n">
        <v>135</v>
      </c>
      <c r="C176" s="102" t="n">
        <v>133.78</v>
      </c>
      <c r="D176" s="103" t="n">
        <v>1.0086</v>
      </c>
      <c r="E176" s="49" t="n">
        <f aca="false">10%*Q176+13%</f>
        <v>0.22</v>
      </c>
      <c r="F176" s="39" t="n">
        <f aca="false">IF(G176="",($F$1*C176-B176)/B176,H176/B176)</f>
        <v>0.103437259259259</v>
      </c>
      <c r="H176" s="104" t="n">
        <f aca="false">IF(G176="",$F$1*C176-B176,G176-B176)</f>
        <v>13.96403</v>
      </c>
      <c r="I176" s="2" t="s">
        <v>96</v>
      </c>
      <c r="J176" s="50" t="s">
        <v>377</v>
      </c>
      <c r="K176" s="105" t="n">
        <f aca="false">DATE(MID(J176,1,4),MID(J176,5,2),MID(J176,7,2))</f>
        <v>43725</v>
      </c>
      <c r="L176" s="106" t="str">
        <f aca="true">IF(LEN(J176) &gt; 15,DATE(MID(J176,12,4),MID(J176,16,2),MID(J176,18,2)),TEXT(TODAY(),"yyyy/m/d"))</f>
        <v>2020/3/9</v>
      </c>
      <c r="M176" s="79" t="n">
        <f aca="false">(L176-K176+1)*B176</f>
        <v>23625</v>
      </c>
      <c r="N176" s="107" t="n">
        <f aca="false">H176/M176*365</f>
        <v>0.215740569312169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108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0.0765931159430864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Z176-AB176</f>
        <v>-0.0158733907333091</v>
      </c>
      <c r="AD176" s="57" t="n">
        <f aca="false">IF(E176-F176&lt;0,"达成",E176-F176)</f>
        <v>0.116562740740741</v>
      </c>
      <c r="AE176" s="57"/>
    </row>
    <row r="177" customFormat="false" ht="15" hidden="false" customHeight="false" outlineLevel="0" collapsed="false">
      <c r="A177" s="109" t="s">
        <v>850</v>
      </c>
      <c r="B177" s="2" t="n">
        <v>135</v>
      </c>
      <c r="C177" s="102" t="n">
        <v>133.77</v>
      </c>
      <c r="D177" s="103" t="n">
        <v>1.0087</v>
      </c>
      <c r="E177" s="49" t="n">
        <f aca="false">10%*Q177+13%</f>
        <v>0.22</v>
      </c>
      <c r="F177" s="39" t="n">
        <f aca="false">IF(G177="",($F$1*C177-B177)/B177,H177/B177)</f>
        <v>0.103354777777778</v>
      </c>
      <c r="H177" s="104" t="n">
        <f aca="false">IF(G177="",$F$1*C177-B177,G177-B177)</f>
        <v>13.952895</v>
      </c>
      <c r="I177" s="2" t="s">
        <v>96</v>
      </c>
      <c r="J177" s="50" t="s">
        <v>379</v>
      </c>
      <c r="K177" s="105" t="n">
        <f aca="false">DATE(MID(J177,1,4),MID(J177,5,2),MID(J177,7,2))</f>
        <v>43726</v>
      </c>
      <c r="L177" s="106" t="str">
        <f aca="true">IF(LEN(J177) &gt; 15,DATE(MID(J177,12,4),MID(J177,16,2),MID(J177,18,2)),TEXT(TODAY(),"yyyy/m/d"))</f>
        <v>2020/3/9</v>
      </c>
      <c r="M177" s="79" t="n">
        <f aca="false">(L177-K177+1)*B177</f>
        <v>23490</v>
      </c>
      <c r="N177" s="107" t="n">
        <f aca="false">H177/M177*365</f>
        <v>0.21680743614304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108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</v>
      </c>
      <c r="Z177" s="40" t="n">
        <f aca="false">W177/X177-1</f>
        <v>0.0762954541659102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Z177-AB177</f>
        <v>-0.0158232485024508</v>
      </c>
      <c r="AD177" s="57" t="n">
        <f aca="false">IF(E177-F177&lt;0,"达成",E177-F177)</f>
        <v>0.116645222222222</v>
      </c>
      <c r="AE177" s="57"/>
    </row>
    <row r="178" customFormat="false" ht="15" hidden="false" customHeight="false" outlineLevel="0" collapsed="false">
      <c r="A178" s="109" t="s">
        <v>851</v>
      </c>
      <c r="B178" s="2" t="n">
        <v>135</v>
      </c>
      <c r="C178" s="102" t="n">
        <v>132.6</v>
      </c>
      <c r="D178" s="103" t="n">
        <v>1.0176</v>
      </c>
      <c r="E178" s="49" t="n">
        <f aca="false">10%*Q178+13%</f>
        <v>0.22</v>
      </c>
      <c r="F178" s="39" t="n">
        <f aca="false">IF(G178="",($F$1*C178-B178)/B178,H178/B178)</f>
        <v>0.0937044444444443</v>
      </c>
      <c r="H178" s="104" t="n">
        <f aca="false">IF(G178="",$F$1*C178-B178,G178-B178)</f>
        <v>12.6501</v>
      </c>
      <c r="I178" s="2" t="s">
        <v>96</v>
      </c>
      <c r="J178" s="50" t="s">
        <v>381</v>
      </c>
      <c r="K178" s="105" t="n">
        <f aca="false">DATE(MID(J178,1,4),MID(J178,5,2),MID(J178,7,2))</f>
        <v>43727</v>
      </c>
      <c r="L178" s="106" t="str">
        <f aca="true">IF(LEN(J178) &gt; 15,DATE(MID(J178,12,4),MID(J178,16,2),MID(J178,18,2)),TEXT(TODAY(),"yyyy/m/d"))</f>
        <v>2020/3/9</v>
      </c>
      <c r="M178" s="79" t="n">
        <f aca="false">(L178-K178+1)*B178</f>
        <v>23355</v>
      </c>
      <c r="N178" s="107" t="n">
        <f aca="false">H178/M178*365</f>
        <v>0.197700128452152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108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Z178-AB178</f>
        <v>-0.0181953121387284</v>
      </c>
      <c r="AD178" s="57" t="n">
        <f aca="false">IF(E178-F178&lt;0,"达成",E178-F178)</f>
        <v>0.126295555555556</v>
      </c>
      <c r="AE178" s="57"/>
    </row>
    <row r="179" customFormat="false" ht="15" hidden="false" customHeight="false" outlineLevel="0" collapsed="false">
      <c r="A179" s="109" t="s">
        <v>852</v>
      </c>
      <c r="B179" s="2" t="n">
        <v>135</v>
      </c>
      <c r="C179" s="102" t="n">
        <v>132.28</v>
      </c>
      <c r="D179" s="103" t="n">
        <v>1.02</v>
      </c>
      <c r="E179" s="49" t="n">
        <f aca="false">10%*Q179+13%</f>
        <v>0.22</v>
      </c>
      <c r="F179" s="39" t="n">
        <f aca="false">IF(G179="",($F$1*C179-B179)/B179,H179/B179)</f>
        <v>0.091065037037037</v>
      </c>
      <c r="H179" s="104" t="n">
        <f aca="false">IF(G179="",$F$1*C179-B179,G179-B179)</f>
        <v>12.29378</v>
      </c>
      <c r="I179" s="2" t="s">
        <v>96</v>
      </c>
      <c r="J179" s="50" t="s">
        <v>383</v>
      </c>
      <c r="K179" s="105" t="n">
        <f aca="false">DATE(MID(J179,1,4),MID(J179,5,2),MID(J179,7,2))</f>
        <v>43728</v>
      </c>
      <c r="L179" s="106" t="str">
        <f aca="true">IF(LEN(J179) &gt; 15,DATE(MID(J179,12,4),MID(J179,16,2),MID(J179,18,2)),TEXT(TODAY(),"yyyy/m/d"))</f>
        <v>2020/3/9</v>
      </c>
      <c r="M179" s="79" t="n">
        <f aca="false">(L179-K179+1)*B179</f>
        <v>23220</v>
      </c>
      <c r="N179" s="107" t="n">
        <f aca="false">H179/M179*365</f>
        <v>0.193248479758829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108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0.0845823692252381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Z179-AB179</f>
        <v>-0.0187642638863925</v>
      </c>
      <c r="AD179" s="57" t="n">
        <f aca="false">IF(E179-F179&lt;0,"达成",E179-F179)</f>
        <v>0.128934962962963</v>
      </c>
      <c r="AE179" s="57"/>
    </row>
    <row r="180" customFormat="false" ht="15" hidden="false" customHeight="false" outlineLevel="0" collapsed="false">
      <c r="A180" s="109" t="s">
        <v>853</v>
      </c>
      <c r="B180" s="2" t="n">
        <v>135</v>
      </c>
      <c r="C180" s="102" t="n">
        <v>133.12</v>
      </c>
      <c r="D180" s="103" t="n">
        <v>1.0136</v>
      </c>
      <c r="E180" s="49" t="n">
        <f aca="false">10%*Q180+13%</f>
        <v>0.22</v>
      </c>
      <c r="F180" s="39" t="n">
        <f aca="false">IF(G180="",($F$1*C180-B180)/B180,H180/B180)</f>
        <v>0.0979934814814814</v>
      </c>
      <c r="H180" s="104" t="n">
        <f aca="false">IF(G180="",$F$1*C180-B180,G180-B180)</f>
        <v>13.22912</v>
      </c>
      <c r="I180" s="2" t="s">
        <v>96</v>
      </c>
      <c r="J180" s="50" t="s">
        <v>385</v>
      </c>
      <c r="K180" s="105" t="n">
        <f aca="false">DATE(MID(J180,1,4),MID(J180,5,2),MID(J180,7,2))</f>
        <v>43731</v>
      </c>
      <c r="L180" s="106" t="str">
        <f aca="true">IF(LEN(J180) &gt; 15,DATE(MID(J180,12,4),MID(J180,16,2),MID(J180,18,2)),TEXT(TODAY(),"yyyy/m/d"))</f>
        <v>2020/3/9</v>
      </c>
      <c r="M180" s="79" t="n">
        <f aca="false">(L180-K180+1)*B180</f>
        <v>22815</v>
      </c>
      <c r="N180" s="107" t="n">
        <f aca="false">H180/M180*365</f>
        <v>0.211642726276572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108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0.0790260565295169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Z180-AB180</f>
        <v>-0.0169293967799646</v>
      </c>
      <c r="AD180" s="57" t="n">
        <f aca="false">IF(E180-F180&lt;0,"达成",E180-F180)</f>
        <v>0.122006518518519</v>
      </c>
      <c r="AE180" s="57"/>
    </row>
    <row r="181" customFormat="false" ht="15" hidden="false" customHeight="false" outlineLevel="0" collapsed="false">
      <c r="A181" s="109" t="s">
        <v>854</v>
      </c>
      <c r="B181" s="2" t="n">
        <v>135</v>
      </c>
      <c r="C181" s="102" t="n">
        <v>132.84</v>
      </c>
      <c r="D181" s="103" t="n">
        <v>1.0157</v>
      </c>
      <c r="E181" s="49" t="n">
        <f aca="false">10%*Q181+13%</f>
        <v>0.22</v>
      </c>
      <c r="F181" s="39" t="n">
        <f aca="false">IF(G181="",($F$1*C181-B181)/B181,H181/B181)</f>
        <v>0.095684</v>
      </c>
      <c r="H181" s="104" t="n">
        <f aca="false">IF(G181="",$F$1*C181-B181,G181-B181)</f>
        <v>12.91734</v>
      </c>
      <c r="I181" s="2" t="s">
        <v>96</v>
      </c>
      <c r="J181" s="50" t="s">
        <v>387</v>
      </c>
      <c r="K181" s="105" t="n">
        <f aca="false">DATE(MID(J181,1,4),MID(J181,5,2),MID(J181,7,2))</f>
        <v>43732</v>
      </c>
      <c r="L181" s="106" t="str">
        <f aca="true">IF(LEN(J181) &gt; 15,DATE(MID(J181,12,4),MID(J181,16,2),MID(J181,18,2)),TEXT(TODAY(),"yyyy/m/d"))</f>
        <v>2020/3/9</v>
      </c>
      <c r="M181" s="79" t="n">
        <f aca="false">(L181-K181+1)*B181</f>
        <v>22680</v>
      </c>
      <c r="N181" s="107" t="n">
        <f aca="false">H181/M181*365</f>
        <v>0.207884880952381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108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Z181-AB181</f>
        <v>-0.0174175958696816</v>
      </c>
      <c r="AD181" s="57" t="n">
        <f aca="false">IF(E181-F181&lt;0,"达成",E181-F181)</f>
        <v>0.124316</v>
      </c>
      <c r="AE181" s="57"/>
    </row>
    <row r="182" customFormat="false" ht="15" hidden="false" customHeight="false" outlineLevel="0" collapsed="false">
      <c r="A182" s="109" t="s">
        <v>855</v>
      </c>
      <c r="B182" s="2" t="n">
        <v>135</v>
      </c>
      <c r="C182" s="102" t="n">
        <v>135.01</v>
      </c>
      <c r="D182" s="103" t="n">
        <v>0.9994</v>
      </c>
      <c r="E182" s="49" t="n">
        <f aca="false">10%*Q182+13%</f>
        <v>0.22</v>
      </c>
      <c r="F182" s="39" t="n">
        <f aca="false">IF(G182="",($F$1*C182-B182)/B182,H182/B182)</f>
        <v>0.113582481481481</v>
      </c>
      <c r="H182" s="104" t="n">
        <f aca="false">IF(G182="",$F$1*C182-B182,G182-B182)</f>
        <v>15.333635</v>
      </c>
      <c r="I182" s="2" t="s">
        <v>96</v>
      </c>
      <c r="J182" s="50" t="s">
        <v>389</v>
      </c>
      <c r="K182" s="105" t="n">
        <f aca="false">DATE(MID(J182,1,4),MID(J182,5,2),MID(J182,7,2))</f>
        <v>43733</v>
      </c>
      <c r="L182" s="106" t="str">
        <f aca="true">IF(LEN(J182) &gt; 15,DATE(MID(J182,12,4),MID(J182,16,2),MID(J182,18,2)),TEXT(TODAY(),"yyyy/m/d"))</f>
        <v>2020/3/9</v>
      </c>
      <c r="M182" s="79" t="n">
        <f aca="false">(L182-K182+1)*B182</f>
        <v>22545</v>
      </c>
      <c r="N182" s="107" t="n">
        <f aca="false">H182/M182*365</f>
        <v>0.2482491361721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108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Z182-AB182</f>
        <v>-0.0129344280652022</v>
      </c>
      <c r="AD182" s="57" t="n">
        <f aca="false">IF(E182-F182&lt;0,"达成",E182-F182)</f>
        <v>0.106417518518519</v>
      </c>
      <c r="AE182" s="57"/>
    </row>
    <row r="183" customFormat="false" ht="15" hidden="false" customHeight="false" outlineLevel="0" collapsed="false">
      <c r="A183" s="109" t="s">
        <v>856</v>
      </c>
      <c r="B183" s="2" t="n">
        <v>135</v>
      </c>
      <c r="C183" s="102" t="n">
        <v>137.94</v>
      </c>
      <c r="D183" s="103" t="n">
        <v>0.9782</v>
      </c>
      <c r="E183" s="49" t="n">
        <f aca="false">10%*Q183+13%</f>
        <v>0.22</v>
      </c>
      <c r="F183" s="39" t="n">
        <f aca="false">IF(G183="",($F$1*C183-B183)/B183,H183/B183)</f>
        <v>0.137749555555555</v>
      </c>
      <c r="H183" s="104" t="n">
        <f aca="false">IF(G183="",$F$1*C183-B183,G183-B183)</f>
        <v>18.59619</v>
      </c>
      <c r="I183" s="2" t="s">
        <v>96</v>
      </c>
      <c r="J183" s="50" t="s">
        <v>391</v>
      </c>
      <c r="K183" s="105" t="n">
        <f aca="false">DATE(MID(J183,1,4),MID(J183,5,2),MID(J183,7,2))</f>
        <v>43734</v>
      </c>
      <c r="L183" s="106" t="str">
        <f aca="true">IF(LEN(J183) &gt; 15,DATE(MID(J183,12,4),MID(J183,16,2),MID(J183,18,2)),TEXT(TODAY(),"yyyy/m/d"))</f>
        <v>2020/3/9</v>
      </c>
      <c r="M183" s="79" t="n">
        <f aca="false">(L183-K183+1)*B183</f>
        <v>22410</v>
      </c>
      <c r="N183" s="107" t="n">
        <f aca="false">H183/M183*365</f>
        <v>0.302883058902276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108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Z183-AB183</f>
        <v>-0.00717759407511909</v>
      </c>
      <c r="AD183" s="57" t="n">
        <f aca="false">IF(E183-F183&lt;0,"达成",E183-F183)</f>
        <v>0.0822504444444446</v>
      </c>
      <c r="AE183" s="57"/>
    </row>
    <row r="184" customFormat="false" ht="15" hidden="false" customHeight="false" outlineLevel="0" collapsed="false">
      <c r="A184" s="109" t="s">
        <v>857</v>
      </c>
      <c r="B184" s="2" t="n">
        <v>135</v>
      </c>
      <c r="C184" s="102" t="n">
        <v>137.07</v>
      </c>
      <c r="D184" s="103" t="n">
        <v>0.9844</v>
      </c>
      <c r="E184" s="49" t="n">
        <f aca="false">10%*Q184+13%</f>
        <v>0.22</v>
      </c>
      <c r="F184" s="39" t="n">
        <f aca="false">IF(G184="",($F$1*C184-B184)/B184,H184/B184)</f>
        <v>0.130573666666667</v>
      </c>
      <c r="H184" s="104" t="n">
        <f aca="false">IF(G184="",$F$1*C184-B184,G184-B184)</f>
        <v>17.627445</v>
      </c>
      <c r="I184" s="2" t="s">
        <v>96</v>
      </c>
      <c r="J184" s="50" t="s">
        <v>393</v>
      </c>
      <c r="K184" s="105" t="n">
        <f aca="false">DATE(MID(J184,1,4),MID(J184,5,2),MID(J184,7,2))</f>
        <v>43735</v>
      </c>
      <c r="L184" s="106" t="str">
        <f aca="true">IF(LEN(J184) &gt; 15,DATE(MID(J184,12,4),MID(J184,16,2),MID(J184,18,2)),TEXT(TODAY(),"yyyy/m/d"))</f>
        <v>2020/3/9</v>
      </c>
      <c r="M184" s="79" t="n">
        <f aca="false">(L184-K184+1)*B184</f>
        <v>22275</v>
      </c>
      <c r="N184" s="107" t="n">
        <f aca="false">H184/M184*365</f>
        <v>0.288844777777778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108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Z184-AB184</f>
        <v>-0.00880128325728347</v>
      </c>
      <c r="AD184" s="57" t="n">
        <f aca="false">IF(E184-F184&lt;0,"达成",E184-F184)</f>
        <v>0.0894263333333334</v>
      </c>
      <c r="AE184" s="57"/>
    </row>
    <row r="185" customFormat="false" ht="15" hidden="false" customHeight="false" outlineLevel="0" collapsed="false">
      <c r="A185" s="109" t="s">
        <v>858</v>
      </c>
      <c r="B185" s="2" t="n">
        <v>135</v>
      </c>
      <c r="C185" s="102" t="n">
        <v>138.5</v>
      </c>
      <c r="D185" s="103" t="n">
        <v>0.9742</v>
      </c>
      <c r="E185" s="49" t="n">
        <f aca="false">10%*Q185+13%</f>
        <v>0.22</v>
      </c>
      <c r="F185" s="39" t="n">
        <f aca="false">IF(G185="",($F$1*C185-B185)/B185,H185/B185)</f>
        <v>0.142368518518519</v>
      </c>
      <c r="H185" s="104" t="n">
        <f aca="false">IF(G185="",$F$1*C185-B185,G185-B185)</f>
        <v>19.21975</v>
      </c>
      <c r="I185" s="2" t="s">
        <v>96</v>
      </c>
      <c r="J185" s="50" t="s">
        <v>395</v>
      </c>
      <c r="K185" s="105" t="n">
        <f aca="false">DATE(MID(J185,1,4),MID(J185,5,2),MID(J185,7,2))</f>
        <v>43738</v>
      </c>
      <c r="L185" s="106" t="str">
        <f aca="true">IF(LEN(J185) &gt; 15,DATE(MID(J185,12,4),MID(J185,16,2),MID(J185,18,2)),TEXT(TODAY(),"yyyy/m/d"))</f>
        <v>2020/3/9</v>
      </c>
      <c r="M185" s="79" t="n">
        <f aca="false">(L185-K185+1)*B185</f>
        <v>21870</v>
      </c>
      <c r="N185" s="107" t="n">
        <f aca="false">H185/M185*365</f>
        <v>0.32076857567444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108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Z185-AB185</f>
        <v>-0.00604545257641931</v>
      </c>
      <c r="AD185" s="57" t="n">
        <f aca="false">IF(E185-F185&lt;0,"达成",E185-F185)</f>
        <v>0.0776314814814815</v>
      </c>
      <c r="AE185" s="57"/>
    </row>
    <row r="186" customFormat="false" ht="15" hidden="false" customHeight="false" outlineLevel="0" collapsed="false">
      <c r="A186" s="109" t="s">
        <v>859</v>
      </c>
      <c r="B186" s="2" t="n">
        <v>135</v>
      </c>
      <c r="C186" s="102" t="n">
        <v>138.52</v>
      </c>
      <c r="D186" s="103" t="n">
        <v>0.9741</v>
      </c>
      <c r="E186" s="49" t="n">
        <f aca="false">10%*Q186+13%</f>
        <v>0.22</v>
      </c>
      <c r="F186" s="39" t="n">
        <f aca="false">IF(G186="",($F$1*C186-B186)/B186,H186/B186)</f>
        <v>0.142533481481481</v>
      </c>
      <c r="H186" s="104" t="n">
        <f aca="false">IF(G186="",$F$1*C186-B186,G186-B186)</f>
        <v>19.24202</v>
      </c>
      <c r="I186" s="2" t="s">
        <v>96</v>
      </c>
      <c r="J186" s="50" t="s">
        <v>397</v>
      </c>
      <c r="K186" s="105" t="n">
        <f aca="false">DATE(MID(J186,1,4),MID(J186,5,2),MID(J186,7,2))</f>
        <v>43746</v>
      </c>
      <c r="L186" s="106" t="str">
        <f aca="true">IF(LEN(J186) &gt; 15,DATE(MID(J186,12,4),MID(J186,16,2),MID(J186,18,2)),TEXT(TODAY(),"yyyy/m/d"))</f>
        <v>2020/3/9</v>
      </c>
      <c r="M186" s="79" t="n">
        <f aca="false">(L186-K186+1)*B186</f>
        <v>20790</v>
      </c>
      <c r="N186" s="107" t="n">
        <f aca="false">H186/M186*365</f>
        <v>0.337822861952862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108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Z186-AB186</f>
        <v>-0.00599058901251759</v>
      </c>
      <c r="AD186" s="57" t="n">
        <f aca="false">IF(E186-F186&lt;0,"达成",E186-F186)</f>
        <v>0.0774665185185186</v>
      </c>
      <c r="AE186" s="57"/>
    </row>
    <row r="187" customFormat="false" ht="15" hidden="false" customHeight="false" outlineLevel="0" collapsed="false">
      <c r="A187" s="109" t="s">
        <v>860</v>
      </c>
      <c r="B187" s="2" t="n">
        <v>135</v>
      </c>
      <c r="C187" s="102" t="n">
        <v>137.46</v>
      </c>
      <c r="D187" s="103" t="n">
        <v>0.9816</v>
      </c>
      <c r="E187" s="49" t="n">
        <f aca="false">10%*Q187+13%</f>
        <v>0.22</v>
      </c>
      <c r="F187" s="39" t="n">
        <f aca="false">IF(G187="",($F$1*C187-B187)/B187,H187/B187)</f>
        <v>0.133790444444444</v>
      </c>
      <c r="H187" s="104" t="n">
        <f aca="false">IF(G187="",$F$1*C187-B187,G187-B187)</f>
        <v>18.06171</v>
      </c>
      <c r="I187" s="2" t="s">
        <v>96</v>
      </c>
      <c r="J187" s="50" t="s">
        <v>399</v>
      </c>
      <c r="K187" s="105" t="n">
        <f aca="false">DATE(MID(J187,1,4),MID(J187,5,2),MID(J187,7,2))</f>
        <v>43747</v>
      </c>
      <c r="L187" s="106" t="str">
        <f aca="true">IF(LEN(J187) &gt; 15,DATE(MID(J187,12,4),MID(J187,16,2),MID(J187,18,2)),TEXT(TODAY(),"yyyy/m/d"))</f>
        <v>2020/3/9</v>
      </c>
      <c r="M187" s="79" t="n">
        <f aca="false">(L187-K187+1)*B187</f>
        <v>20655</v>
      </c>
      <c r="N187" s="107" t="n">
        <f aca="false">H187/M187*365</f>
        <v>0.319173282498184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108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Z187-AB187</f>
        <v>-0.00793977643190891</v>
      </c>
      <c r="AD187" s="57" t="n">
        <f aca="false">IF(E187-F187&lt;0,"达成",E187-F187)</f>
        <v>0.0862095555555555</v>
      </c>
      <c r="AE187" s="57"/>
    </row>
    <row r="188" customFormat="false" ht="15" hidden="false" customHeight="false" outlineLevel="0" collapsed="false">
      <c r="A188" s="109" t="s">
        <v>861</v>
      </c>
      <c r="B188" s="2" t="n">
        <v>135</v>
      </c>
      <c r="C188" s="102" t="n">
        <v>135.85</v>
      </c>
      <c r="D188" s="103" t="n">
        <v>0.9932</v>
      </c>
      <c r="E188" s="49" t="n">
        <f aca="false">10%*Q188+13%</f>
        <v>0.22</v>
      </c>
      <c r="F188" s="39" t="n">
        <f aca="false">IF(G188="",($F$1*C188-B188)/B188,H188/B188)</f>
        <v>0.120510925925926</v>
      </c>
      <c r="H188" s="104" t="n">
        <f aca="false">IF(G188="",$F$1*C188-B188,G188-B188)</f>
        <v>16.268975</v>
      </c>
      <c r="I188" s="2" t="s">
        <v>96</v>
      </c>
      <c r="J188" s="50" t="s">
        <v>401</v>
      </c>
      <c r="K188" s="105" t="n">
        <f aca="false">DATE(MID(J188,1,4),MID(J188,5,2),MID(J188,7,2))</f>
        <v>43748</v>
      </c>
      <c r="L188" s="106" t="str">
        <f aca="true">IF(LEN(J188) &gt; 15,DATE(MID(J188,12,4),MID(J188,16,2),MID(J188,18,2)),TEXT(TODAY(),"yyyy/m/d"))</f>
        <v>2020/3/9</v>
      </c>
      <c r="M188" s="79" t="n">
        <f aca="false">(L188-K188+1)*B188</f>
        <v>20520</v>
      </c>
      <c r="N188" s="107" t="n">
        <f aca="false">H188/M188*365</f>
        <v>0.28938478923002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108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0.0604003502583537</v>
      </c>
      <c r="AA188" s="40" t="n">
        <f aca="false">S188/(X188-V188)-1</f>
        <v>0.0804980111265265</v>
      </c>
      <c r="AB188" s="40" t="n">
        <f aca="false">SUM($C$2:C188)*D188/SUM($B$2:B188)-1</f>
        <v>0.0713470150878404</v>
      </c>
      <c r="AC188" s="40" t="n">
        <f aca="false">Z188-AB188</f>
        <v>-0.0109466648294867</v>
      </c>
      <c r="AD188" s="57" t="n">
        <f aca="false">IF(E188-F188&lt;0,"达成",E188-F188)</f>
        <v>0.0994890740740742</v>
      </c>
      <c r="AE188" s="57"/>
    </row>
    <row r="189" customFormat="false" ht="15" hidden="false" customHeight="false" outlineLevel="0" collapsed="false">
      <c r="A189" s="109" t="s">
        <v>862</v>
      </c>
      <c r="B189" s="2" t="n">
        <v>135</v>
      </c>
      <c r="C189" s="102" t="n">
        <v>135.59</v>
      </c>
      <c r="D189" s="103" t="n">
        <v>0.9951</v>
      </c>
      <c r="E189" s="49" t="n">
        <f aca="false">10%*Q189+13%</f>
        <v>0.22</v>
      </c>
      <c r="F189" s="39" t="n">
        <f aca="false">IF(G189="",($F$1*C189-B189)/B189,H189/B189)</f>
        <v>0.118366407407407</v>
      </c>
      <c r="H189" s="104" t="n">
        <f aca="false">IF(G189="",$F$1*C189-B189,G189-B189)</f>
        <v>15.979465</v>
      </c>
      <c r="I189" s="2" t="s">
        <v>96</v>
      </c>
      <c r="J189" s="50" t="s">
        <v>403</v>
      </c>
      <c r="K189" s="105" t="n">
        <f aca="false">DATE(MID(J189,1,4),MID(J189,5,2),MID(J189,7,2))</f>
        <v>43749</v>
      </c>
      <c r="L189" s="106" t="str">
        <f aca="true">IF(LEN(J189) &gt; 15,DATE(MID(J189,12,4),MID(J189,16,2),MID(J189,18,2)),TEXT(TODAY(),"yyyy/m/d"))</f>
        <v>2020/3/9</v>
      </c>
      <c r="M189" s="79" t="n">
        <f aca="false">(L189-K189+1)*B189</f>
        <v>20385</v>
      </c>
      <c r="N189" s="107" t="n">
        <f aca="false">H189/M189*365</f>
        <v>0.286117474858965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108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0.0616619778158753</v>
      </c>
      <c r="AA189" s="40" t="n">
        <f aca="false">S189/(X189-V189)-1</f>
        <v>0.0820530553200733</v>
      </c>
      <c r="AB189" s="40" t="n">
        <f aca="false">SUM($C$2:C189)*D189/SUM($B$2:B189)-1</f>
        <v>0.0730542198868511</v>
      </c>
      <c r="AC189" s="40" t="n">
        <f aca="false">Z189-AB189</f>
        <v>-0.0113922420709758</v>
      </c>
      <c r="AD189" s="57" t="n">
        <f aca="false">IF(E189-F189&lt;0,"达成",E189-F189)</f>
        <v>0.101633592592593</v>
      </c>
      <c r="AE189" s="57"/>
    </row>
    <row r="190" customFormat="false" ht="15" hidden="false" customHeight="false" outlineLevel="0" collapsed="false">
      <c r="A190" s="109" t="s">
        <v>863</v>
      </c>
      <c r="B190" s="2" t="n">
        <v>135</v>
      </c>
      <c r="C190" s="102" t="n">
        <v>133.74</v>
      </c>
      <c r="D190" s="103" t="n">
        <v>1.0089</v>
      </c>
      <c r="E190" s="49" t="n">
        <f aca="false">10%*Q190+13%</f>
        <v>0.22</v>
      </c>
      <c r="F190" s="39" t="n">
        <f aca="false">IF(G190="",($F$1*C190-B190)/B190,H190/B190)</f>
        <v>0.103107333333333</v>
      </c>
      <c r="H190" s="104" t="n">
        <f aca="false">IF(G190="",$F$1*C190-B190,G190-B190)</f>
        <v>13.91949</v>
      </c>
      <c r="I190" s="2" t="s">
        <v>96</v>
      </c>
      <c r="J190" s="50" t="s">
        <v>405</v>
      </c>
      <c r="K190" s="105" t="n">
        <f aca="false">DATE(MID(J190,1,4),MID(J190,5,2),MID(J190,7,2))</f>
        <v>43752</v>
      </c>
      <c r="L190" s="106" t="str">
        <f aca="true">IF(LEN(J190) &gt; 15,DATE(MID(J190,12,4),MID(J190,16,2),MID(J190,18,2)),TEXT(TODAY(),"yyyy/m/d"))</f>
        <v>2020/3/9</v>
      </c>
      <c r="M190" s="79" t="n">
        <f aca="false">(L190-K190+1)*B190</f>
        <v>19980</v>
      </c>
      <c r="N190" s="107" t="n">
        <f aca="false">H190/M190*365</f>
        <v>0.254284977477477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108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Z190-AB190</f>
        <v>-0.0149274696245736</v>
      </c>
      <c r="AD190" s="57" t="n">
        <f aca="false">IF(E190-F190&lt;0,"达成",E190-F190)</f>
        <v>0.116892666666667</v>
      </c>
      <c r="AE190" s="57"/>
    </row>
    <row r="191" customFormat="false" ht="15" hidden="false" customHeight="false" outlineLevel="0" collapsed="false">
      <c r="A191" s="109" t="s">
        <v>864</v>
      </c>
      <c r="B191" s="2" t="n">
        <v>135</v>
      </c>
      <c r="C191" s="102" t="n">
        <v>135.43</v>
      </c>
      <c r="D191" s="103" t="n">
        <v>0.9963</v>
      </c>
      <c r="E191" s="49" t="n">
        <f aca="false">10%*Q191+13%</f>
        <v>0.22</v>
      </c>
      <c r="F191" s="39" t="n">
        <f aca="false">IF(G191="",($F$1*C191-B191)/B191,H191/B191)</f>
        <v>0.117046703703704</v>
      </c>
      <c r="H191" s="104" t="n">
        <f aca="false">IF(G191="",$F$1*C191-B191,G191-B191)</f>
        <v>15.801305</v>
      </c>
      <c r="I191" s="2" t="s">
        <v>96</v>
      </c>
      <c r="J191" s="50" t="s">
        <v>407</v>
      </c>
      <c r="K191" s="105" t="n">
        <f aca="false">DATE(MID(J191,1,4),MID(J191,5,2),MID(J191,7,2))</f>
        <v>43753</v>
      </c>
      <c r="L191" s="106" t="str">
        <f aca="true">IF(LEN(J191) &gt; 15,DATE(MID(J191,12,4),MID(J191,16,2),MID(J191,18,2)),TEXT(TODAY(),"yyyy/m/d"))</f>
        <v>2020/3/9</v>
      </c>
      <c r="M191" s="79" t="n">
        <f aca="false">(L191-K191+1)*B191</f>
        <v>19845</v>
      </c>
      <c r="N191" s="107" t="n">
        <f aca="false">H191/M191*365</f>
        <v>0.290626169060217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108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Z191-AB191</f>
        <v>-0.0115982884321388</v>
      </c>
      <c r="AD191" s="57" t="n">
        <f aca="false">IF(E191-F191&lt;0,"达成",E191-F191)</f>
        <v>0.102953296296296</v>
      </c>
      <c r="AE191" s="57"/>
    </row>
    <row r="192" customFormat="false" ht="15" hidden="false" customHeight="false" outlineLevel="0" collapsed="false">
      <c r="A192" s="109" t="s">
        <v>865</v>
      </c>
      <c r="B192" s="2" t="n">
        <v>135</v>
      </c>
      <c r="C192" s="102" t="n">
        <v>136.02</v>
      </c>
      <c r="D192" s="103" t="n">
        <v>0.992</v>
      </c>
      <c r="E192" s="49" t="n">
        <f aca="false">10%*Q192+13%</f>
        <v>0.22</v>
      </c>
      <c r="F192" s="39" t="n">
        <f aca="false">IF(G192="",($F$1*C192-B192)/B192,H192/B192)</f>
        <v>0.121913111111111</v>
      </c>
      <c r="H192" s="104" t="n">
        <f aca="false">IF(G192="",$F$1*C192-B192,G192-B192)</f>
        <v>16.45827</v>
      </c>
      <c r="I192" s="2" t="s">
        <v>96</v>
      </c>
      <c r="J192" s="50" t="s">
        <v>409</v>
      </c>
      <c r="K192" s="105" t="n">
        <f aca="false">DATE(MID(J192,1,4),MID(J192,5,2),MID(J192,7,2))</f>
        <v>43754</v>
      </c>
      <c r="L192" s="106" t="str">
        <f aca="true">IF(LEN(J192) &gt; 15,DATE(MID(J192,12,4),MID(J192,16,2),MID(J192,18,2)),TEXT(TODAY(),"yyyy/m/d"))</f>
        <v>2020/3/9</v>
      </c>
      <c r="M192" s="79" t="n">
        <f aca="false">(L192-K192+1)*B192</f>
        <v>19710</v>
      </c>
      <c r="N192" s="107" t="n">
        <f aca="false">H192/M192*365</f>
        <v>0.304782777777778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108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Z192-AB192</f>
        <v>-0.0104376327358811</v>
      </c>
      <c r="AD192" s="57" t="n">
        <f aca="false">IF(E192-F192&lt;0,"达成",E192-F192)</f>
        <v>0.0980868888888889</v>
      </c>
      <c r="AE192" s="57"/>
    </row>
    <row r="193" customFormat="false" ht="15" hidden="false" customHeight="false" outlineLevel="0" collapsed="false">
      <c r="A193" s="109" t="s">
        <v>866</v>
      </c>
      <c r="B193" s="2" t="n">
        <v>135</v>
      </c>
      <c r="C193" s="102" t="n">
        <v>136.27</v>
      </c>
      <c r="D193" s="103" t="n">
        <v>0.9902</v>
      </c>
      <c r="E193" s="49" t="n">
        <f aca="false">10%*Q193+13%</f>
        <v>0.22</v>
      </c>
      <c r="F193" s="39" t="n">
        <f aca="false">IF(G193="",($F$1*C193-B193)/B193,H193/B193)</f>
        <v>0.123975148148148</v>
      </c>
      <c r="H193" s="104" t="n">
        <f aca="false">IF(G193="",$F$1*C193-B193,G193-B193)</f>
        <v>16.736645</v>
      </c>
      <c r="I193" s="2" t="s">
        <v>96</v>
      </c>
      <c r="J193" s="50" t="s">
        <v>411</v>
      </c>
      <c r="K193" s="105" t="n">
        <f aca="false">DATE(MID(J193,1,4),MID(J193,5,2),MID(J193,7,2))</f>
        <v>43755</v>
      </c>
      <c r="L193" s="106" t="str">
        <f aca="true">IF(LEN(J193) &gt; 15,DATE(MID(J193,12,4),MID(J193,16,2),MID(J193,18,2)),TEXT(TODAY(),"yyyy/m/d"))</f>
        <v>2020/3/9</v>
      </c>
      <c r="M193" s="79" t="n">
        <f aca="false">(L193-K193+1)*B193</f>
        <v>19575</v>
      </c>
      <c r="N193" s="107" t="n">
        <f aca="false">H193/M193*365</f>
        <v>0.312075372924649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108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Z193-AB193</f>
        <v>-0.00992861403804102</v>
      </c>
      <c r="AD193" s="57" t="n">
        <f aca="false">IF(E193-F193&lt;0,"达成",E193-F193)</f>
        <v>0.0960248518518518</v>
      </c>
      <c r="AE193" s="57"/>
    </row>
    <row r="194" customFormat="false" ht="15" hidden="false" customHeight="false" outlineLevel="0" collapsed="false">
      <c r="A194" s="109" t="s">
        <v>867</v>
      </c>
      <c r="B194" s="2" t="n">
        <v>135</v>
      </c>
      <c r="C194" s="102" t="n">
        <v>138.02</v>
      </c>
      <c r="D194" s="103" t="n">
        <v>0.9776</v>
      </c>
      <c r="E194" s="49" t="n">
        <f aca="false">10%*Q194+13%</f>
        <v>0.22</v>
      </c>
      <c r="F194" s="39" t="n">
        <f aca="false">IF(G194="",($F$1*C194-B194)/B194,H194/B194)</f>
        <v>0.138409407407407</v>
      </c>
      <c r="H194" s="104" t="n">
        <f aca="false">IF(G194="",$F$1*C194-B194,G194-B194)</f>
        <v>18.68527</v>
      </c>
      <c r="I194" s="2" t="s">
        <v>96</v>
      </c>
      <c r="J194" s="50" t="s">
        <v>413</v>
      </c>
      <c r="K194" s="105" t="n">
        <f aca="false">DATE(MID(J194,1,4),MID(J194,5,2),MID(J194,7,2))</f>
        <v>43756</v>
      </c>
      <c r="L194" s="106" t="str">
        <f aca="true">IF(LEN(J194) &gt; 15,DATE(MID(J194,12,4),MID(J194,16,2),MID(J194,18,2)),TEXT(TODAY(),"yyyy/m/d"))</f>
        <v>2020/3/9</v>
      </c>
      <c r="M194" s="79" t="n">
        <f aca="false">(L194-K194+1)*B194</f>
        <v>19440</v>
      </c>
      <c r="N194" s="107" t="n">
        <f aca="false">H194/M194*365</f>
        <v>0.350829400720165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108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Z194-AB194</f>
        <v>-0.00666723324396812</v>
      </c>
      <c r="AD194" s="57" t="n">
        <f aca="false">IF(E194-F194&lt;0,"达成",E194-F194)</f>
        <v>0.0815905925925926</v>
      </c>
      <c r="AE194" s="57"/>
    </row>
    <row r="195" customFormat="false" ht="15" hidden="false" customHeight="false" outlineLevel="0" collapsed="false">
      <c r="A195" s="109" t="s">
        <v>868</v>
      </c>
      <c r="B195" s="2" t="n">
        <v>135</v>
      </c>
      <c r="C195" s="102" t="n">
        <v>138.3</v>
      </c>
      <c r="D195" s="103" t="n">
        <v>0.9756</v>
      </c>
      <c r="E195" s="49" t="n">
        <f aca="false">10%*Q195+13%</f>
        <v>0.22</v>
      </c>
      <c r="F195" s="39" t="n">
        <f aca="false">IF(G195="",($F$1*C195-B195)/B195,H195/B195)</f>
        <v>0.140718888888889</v>
      </c>
      <c r="H195" s="104" t="n">
        <f aca="false">IF(G195="",$F$1*C195-B195,G195-B195)</f>
        <v>18.99705</v>
      </c>
      <c r="I195" s="2" t="s">
        <v>96</v>
      </c>
      <c r="J195" s="50" t="s">
        <v>415</v>
      </c>
      <c r="K195" s="105" t="n">
        <f aca="false">DATE(MID(J195,1,4),MID(J195,5,2),MID(J195,7,2))</f>
        <v>43759</v>
      </c>
      <c r="L195" s="106" t="str">
        <f aca="true">IF(LEN(J195) &gt; 15,DATE(MID(J195,12,4),MID(J195,16,2),MID(J195,18,2)),TEXT(TODAY(),"yyyy/m/d"))</f>
        <v>2020/3/9</v>
      </c>
      <c r="M195" s="79" t="n">
        <f aca="false">(L195-K195+1)*B195</f>
        <v>19035</v>
      </c>
      <c r="N195" s="107" t="n">
        <f aca="false">H195/M195*365</f>
        <v>0.364272301024429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108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Z195-AB195</f>
        <v>-0.00612895546288605</v>
      </c>
      <c r="AD195" s="57" t="n">
        <f aca="false">IF(E195-F195&lt;0,"达成",E195-F195)</f>
        <v>0.0792811111111111</v>
      </c>
      <c r="AE195" s="57"/>
    </row>
    <row r="196" customFormat="false" ht="15" hidden="false" customHeight="false" outlineLevel="0" collapsed="false">
      <c r="A196" s="109" t="s">
        <v>869</v>
      </c>
      <c r="B196" s="2" t="n">
        <v>135</v>
      </c>
      <c r="C196" s="102" t="n">
        <v>136.86</v>
      </c>
      <c r="D196" s="103" t="n">
        <v>0.9859</v>
      </c>
      <c r="E196" s="49" t="n">
        <f aca="false">10%*Q196+13%</f>
        <v>0.22</v>
      </c>
      <c r="F196" s="39" t="n">
        <f aca="false">IF(G196="",($F$1*C196-B196)/B196,H196/B196)</f>
        <v>0.128841555555556</v>
      </c>
      <c r="H196" s="104" t="n">
        <f aca="false">IF(G196="",$F$1*C196-B196,G196-B196)</f>
        <v>17.39361</v>
      </c>
      <c r="I196" s="2" t="s">
        <v>96</v>
      </c>
      <c r="J196" s="50" t="s">
        <v>417</v>
      </c>
      <c r="K196" s="105" t="n">
        <f aca="false">DATE(MID(J196,1,4),MID(J196,5,2),MID(J196,7,2))</f>
        <v>43760</v>
      </c>
      <c r="L196" s="106" t="str">
        <f aca="true">IF(LEN(J196) &gt; 15,DATE(MID(J196,12,4),MID(J196,16,2),MID(J196,18,2)),TEXT(TODAY(),"yyyy/m/d"))</f>
        <v>2020/3/9</v>
      </c>
      <c r="M196" s="79" t="n">
        <f aca="false">(L196-K196+1)*B196</f>
        <v>18900</v>
      </c>
      <c r="N196" s="107" t="n">
        <f aca="false">H196/M196*365</f>
        <v>0.335908341269841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108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Z196-AB196</f>
        <v>-0.0087072288276322</v>
      </c>
      <c r="AD196" s="57" t="n">
        <f aca="false">IF(E196-F196&lt;0,"达成",E196-F196)</f>
        <v>0.0911584444444445</v>
      </c>
      <c r="AE196" s="57"/>
    </row>
    <row r="197" customFormat="false" ht="15" hidden="false" customHeight="false" outlineLevel="0" collapsed="false">
      <c r="A197" s="109" t="s">
        <v>870</v>
      </c>
      <c r="B197" s="2" t="n">
        <v>135</v>
      </c>
      <c r="C197" s="102" t="n">
        <v>137.87</v>
      </c>
      <c r="D197" s="103" t="n">
        <v>0.9787</v>
      </c>
      <c r="E197" s="49" t="n">
        <f aca="false">10%*Q197+13%</f>
        <v>0.22</v>
      </c>
      <c r="F197" s="39" t="n">
        <f aca="false">IF(G197="",($F$1*C197-B197)/B197,H197/B197)</f>
        <v>0.137172185185185</v>
      </c>
      <c r="H197" s="104" t="n">
        <f aca="false">IF(G197="",$F$1*C197-B197,G197-B197)</f>
        <v>18.518245</v>
      </c>
      <c r="I197" s="2" t="s">
        <v>96</v>
      </c>
      <c r="J197" s="50" t="s">
        <v>419</v>
      </c>
      <c r="K197" s="105" t="n">
        <f aca="false">DATE(MID(J197,1,4),MID(J197,5,2),MID(J197,7,2))</f>
        <v>43761</v>
      </c>
      <c r="L197" s="106" t="str">
        <f aca="true">IF(LEN(J197) &gt; 15,DATE(MID(J197,12,4),MID(J197,16,2),MID(J197,18,2)),TEXT(TODAY(),"yyyy/m/d"))</f>
        <v>2020/3/9</v>
      </c>
      <c r="M197" s="79" t="n">
        <f aca="false">(L197-K197+1)*B197</f>
        <v>18765</v>
      </c>
      <c r="N197" s="107" t="n">
        <f aca="false">H197/M197*365</f>
        <v>0.360200342392752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108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Z197-AB197</f>
        <v>-0.00685499685898527</v>
      </c>
      <c r="AD197" s="57" t="n">
        <f aca="false">IF(E197-F197&lt;0,"达成",E197-F197)</f>
        <v>0.0828278148148148</v>
      </c>
      <c r="AE197" s="57"/>
    </row>
    <row r="198" customFormat="false" ht="15" hidden="false" customHeight="false" outlineLevel="0" collapsed="false">
      <c r="A198" s="109" t="s">
        <v>871</v>
      </c>
      <c r="B198" s="2" t="n">
        <v>135</v>
      </c>
      <c r="C198" s="102" t="n">
        <v>138.05</v>
      </c>
      <c r="D198" s="103" t="n">
        <v>0.9774</v>
      </c>
      <c r="E198" s="49" t="n">
        <f aca="false">10%*Q198+13%</f>
        <v>0.22</v>
      </c>
      <c r="F198" s="39" t="n">
        <f aca="false">IF(G198="",($F$1*C198-B198)/B198,H198/B198)</f>
        <v>0.138656851851852</v>
      </c>
      <c r="H198" s="104" t="n">
        <f aca="false">IF(G198="",$F$1*C198-B198,G198-B198)</f>
        <v>18.718675</v>
      </c>
      <c r="I198" s="2" t="s">
        <v>96</v>
      </c>
      <c r="J198" s="50" t="s">
        <v>421</v>
      </c>
      <c r="K198" s="105" t="n">
        <f aca="false">DATE(MID(J198,1,4),MID(J198,5,2),MID(J198,7,2))</f>
        <v>43762</v>
      </c>
      <c r="L198" s="106" t="str">
        <f aca="true">IF(LEN(J198) &gt; 15,DATE(MID(J198,12,4),MID(J198,16,2),MID(J198,18,2)),TEXT(TODAY(),"yyyy/m/d"))</f>
        <v>2020/3/9</v>
      </c>
      <c r="M198" s="79" t="n">
        <f aca="false">(L198-K198+1)*B198</f>
        <v>18630</v>
      </c>
      <c r="N198" s="107" t="n">
        <f aca="false">H198/M198*365</f>
        <v>0.366737325550188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108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Z198-AB198</f>
        <v>-0.00649857669519438</v>
      </c>
      <c r="AD198" s="57" t="n">
        <f aca="false">IF(E198-F198&lt;0,"达成",E198-F198)</f>
        <v>0.0813431481481483</v>
      </c>
      <c r="AE198" s="57"/>
    </row>
    <row r="199" customFormat="false" ht="15" hidden="false" customHeight="false" outlineLevel="0" collapsed="false">
      <c r="A199" s="109" t="s">
        <v>872</v>
      </c>
      <c r="B199" s="2" t="n">
        <v>135</v>
      </c>
      <c r="C199" s="102" t="n">
        <v>137.05</v>
      </c>
      <c r="D199" s="103" t="n">
        <v>0.9845</v>
      </c>
      <c r="E199" s="49" t="n">
        <f aca="false">10%*Q199+13%</f>
        <v>0.22</v>
      </c>
      <c r="F199" s="39" t="n">
        <f aca="false">IF(G199="",($F$1*C199-B199)/B199,H199/B199)</f>
        <v>0.130408703703704</v>
      </c>
      <c r="H199" s="104" t="n">
        <f aca="false">IF(G199="",$F$1*C199-B199,G199-B199)</f>
        <v>17.605175</v>
      </c>
      <c r="I199" s="2" t="s">
        <v>96</v>
      </c>
      <c r="J199" s="50" t="s">
        <v>423</v>
      </c>
      <c r="K199" s="105" t="n">
        <f aca="false">DATE(MID(J199,1,4),MID(J199,5,2),MID(J199,7,2))</f>
        <v>43763</v>
      </c>
      <c r="L199" s="106" t="str">
        <f aca="true">IF(LEN(J199) &gt; 15,DATE(MID(J199,12,4),MID(J199,16,2),MID(J199,18,2)),TEXT(TODAY(),"yyyy/m/d"))</f>
        <v>2020/3/9</v>
      </c>
      <c r="M199" s="79" t="n">
        <f aca="false">(L199-K199+1)*B199</f>
        <v>18495</v>
      </c>
      <c r="N199" s="107" t="n">
        <f aca="false">H199/M199*365</f>
        <v>0.347439247093809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108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Z199-AB199</f>
        <v>-0.00824218581025771</v>
      </c>
      <c r="AD199" s="57" t="n">
        <f aca="false">IF(E199-F199&lt;0,"达成",E199-F199)</f>
        <v>0.0895912962962963</v>
      </c>
      <c r="AE199" s="57"/>
    </row>
    <row r="200" customFormat="false" ht="15" hidden="false" customHeight="false" outlineLevel="0" collapsed="false">
      <c r="A200" s="109" t="s">
        <v>873</v>
      </c>
      <c r="B200" s="2" t="n">
        <v>135</v>
      </c>
      <c r="C200" s="102" t="n">
        <v>134.81</v>
      </c>
      <c r="D200" s="103" t="n">
        <v>1.0009</v>
      </c>
      <c r="E200" s="49" t="n">
        <f aca="false">10%*Q200+13%</f>
        <v>0.22</v>
      </c>
      <c r="F200" s="39" t="n">
        <f aca="false">IF(G200="",($F$1*C200-B200)/B200,H200/B200)</f>
        <v>0.111932851851852</v>
      </c>
      <c r="H200" s="104" t="n">
        <f aca="false">IF(G200="",$F$1*C200-B200,G200-B200)</f>
        <v>15.110935</v>
      </c>
      <c r="I200" s="2" t="s">
        <v>96</v>
      </c>
      <c r="J200" s="50" t="s">
        <v>425</v>
      </c>
      <c r="K200" s="105" t="n">
        <f aca="false">DATE(MID(J200,1,4),MID(J200,5,2),MID(J200,7,2))</f>
        <v>43766</v>
      </c>
      <c r="L200" s="106" t="str">
        <f aca="true">IF(LEN(J200) &gt; 15,DATE(MID(J200,12,4),MID(J200,16,2),MID(J200,18,2)),TEXT(TODAY(),"yyyy/m/d"))</f>
        <v>2020/3/9</v>
      </c>
      <c r="M200" s="79" t="n">
        <f aca="false">(L200-K200+1)*B200</f>
        <v>18090</v>
      </c>
      <c r="N200" s="107" t="n">
        <f aca="false">H200/M200*365</f>
        <v>0.304891723327805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108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Z200-AB200</f>
        <v>-0.0122817507340951</v>
      </c>
      <c r="AD200" s="57" t="n">
        <f aca="false">IF(E200-F200&lt;0,"达成",E200-F200)</f>
        <v>0.108067148148148</v>
      </c>
      <c r="AE200" s="57"/>
    </row>
    <row r="201" customFormat="false" ht="15" hidden="false" customHeight="false" outlineLevel="0" collapsed="false">
      <c r="A201" s="109" t="s">
        <v>874</v>
      </c>
      <c r="B201" s="2" t="n">
        <v>135</v>
      </c>
      <c r="C201" s="102" t="n">
        <v>136.69</v>
      </c>
      <c r="D201" s="103" t="n">
        <v>0.9871</v>
      </c>
      <c r="E201" s="49" t="n">
        <f aca="false">10%*Q201+13%</f>
        <v>0.22</v>
      </c>
      <c r="F201" s="39" t="n">
        <f aca="false">IF(G201="",($F$1*C201-B201)/B201,H201/B201)</f>
        <v>0.12743937037037</v>
      </c>
      <c r="H201" s="104" t="n">
        <f aca="false">IF(G201="",$F$1*C201-B201,G201-B201)</f>
        <v>17.204315</v>
      </c>
      <c r="I201" s="2" t="s">
        <v>96</v>
      </c>
      <c r="J201" s="50" t="s">
        <v>427</v>
      </c>
      <c r="K201" s="105" t="n">
        <f aca="false">DATE(MID(J201,1,4),MID(J201,5,2),MID(J201,7,2))</f>
        <v>43767</v>
      </c>
      <c r="L201" s="106" t="str">
        <f aca="true">IF(LEN(J201) &gt; 15,DATE(MID(J201,12,4),MID(J201,16,2),MID(J201,18,2)),TEXT(TODAY(),"yyyy/m/d"))</f>
        <v>2020/3/9</v>
      </c>
      <c r="M201" s="79" t="n">
        <f aca="false">(L201-K201+1)*B201</f>
        <v>17955</v>
      </c>
      <c r="N201" s="107" t="n">
        <f aca="false">H201/M201*365</f>
        <v>0.34973962545252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108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Z201-AB201</f>
        <v>-0.00881323826538938</v>
      </c>
      <c r="AD201" s="57" t="n">
        <f aca="false">IF(E201-F201&lt;0,"达成",E201-F201)</f>
        <v>0.0925606296296298</v>
      </c>
      <c r="AE201" s="57"/>
    </row>
    <row r="202" customFormat="false" ht="15" hidden="false" customHeight="false" outlineLevel="0" collapsed="false">
      <c r="A202" s="109" t="s">
        <v>875</v>
      </c>
      <c r="B202" s="2" t="n">
        <v>135</v>
      </c>
      <c r="C202" s="102" t="n">
        <v>138.23</v>
      </c>
      <c r="D202" s="103" t="n">
        <v>0.9761</v>
      </c>
      <c r="E202" s="49" t="n">
        <f aca="false">10%*Q202+13%</f>
        <v>0.22</v>
      </c>
      <c r="F202" s="39" t="n">
        <f aca="false">IF(G202="",($F$1*C202-B202)/B202,H202/B202)</f>
        <v>0.140141518518518</v>
      </c>
      <c r="H202" s="104" t="n">
        <f aca="false">IF(G202="",$F$1*C202-B202,G202-B202)</f>
        <v>18.919105</v>
      </c>
      <c r="I202" s="2" t="s">
        <v>96</v>
      </c>
      <c r="J202" s="50" t="s">
        <v>429</v>
      </c>
      <c r="K202" s="105" t="n">
        <f aca="false">DATE(MID(J202,1,4),MID(J202,5,2),MID(J202,7,2))</f>
        <v>43768</v>
      </c>
      <c r="L202" s="106" t="str">
        <f aca="true">IF(LEN(J202) &gt; 15,DATE(MID(J202,12,4),MID(J202,16,2),MID(J202,18,2)),TEXT(TODAY(),"yyyy/m/d"))</f>
        <v>2020/3/9</v>
      </c>
      <c r="M202" s="79" t="n">
        <f aca="false">(L202-K202+1)*B202</f>
        <v>17820</v>
      </c>
      <c r="N202" s="107" t="n">
        <f aca="false">H202/M202*365</f>
        <v>0.387512532267116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108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Z202-AB202</f>
        <v>-0.00606481694696015</v>
      </c>
      <c r="AD202" s="57" t="n">
        <f aca="false">IF(E202-F202&lt;0,"达成",E202-F202)</f>
        <v>0.0798584814814817</v>
      </c>
      <c r="AE202" s="57"/>
    </row>
    <row r="203" customFormat="false" ht="15" hidden="false" customHeight="false" outlineLevel="0" collapsed="false">
      <c r="A203" s="109" t="s">
        <v>876</v>
      </c>
      <c r="B203" s="2" t="n">
        <v>135</v>
      </c>
      <c r="C203" s="102" t="n">
        <v>138.99</v>
      </c>
      <c r="D203" s="103" t="n">
        <v>0.9708</v>
      </c>
      <c r="E203" s="49" t="n">
        <f aca="false">10%*Q203+13%</f>
        <v>0.22</v>
      </c>
      <c r="F203" s="39" t="n">
        <f aca="false">IF(G203="",($F$1*C203-B203)/B203,H203/B203)</f>
        <v>0.146410111111111</v>
      </c>
      <c r="H203" s="104" t="n">
        <f aca="false">IF(G203="",$F$1*C203-B203,G203-B203)</f>
        <v>19.765365</v>
      </c>
      <c r="I203" s="2" t="s">
        <v>96</v>
      </c>
      <c r="J203" s="50" t="s">
        <v>431</v>
      </c>
      <c r="K203" s="105" t="n">
        <f aca="false">DATE(MID(J203,1,4),MID(J203,5,2),MID(J203,7,2))</f>
        <v>43769</v>
      </c>
      <c r="L203" s="106" t="str">
        <f aca="true">IF(LEN(J203) &gt; 15,DATE(MID(J203,12,4),MID(J203,16,2),MID(J203,18,2)),TEXT(TODAY(),"yyyy/m/d"))</f>
        <v>2020/3/9</v>
      </c>
      <c r="M203" s="79" t="n">
        <f aca="false">(L203-K203+1)*B203</f>
        <v>17685</v>
      </c>
      <c r="N203" s="107" t="n">
        <f aca="false">H203/M203*365</f>
        <v>0.407936569126378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108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Z203-AB203</f>
        <v>-0.00473842923844825</v>
      </c>
      <c r="AD203" s="57" t="n">
        <f aca="false">IF(E203-F203&lt;0,"达成",E203-F203)</f>
        <v>0.0735898888888889</v>
      </c>
      <c r="AE203" s="57"/>
    </row>
    <row r="204" customFormat="false" ht="15" hidden="false" customHeight="false" outlineLevel="0" collapsed="false">
      <c r="A204" s="109" t="s">
        <v>877</v>
      </c>
      <c r="B204" s="2" t="n">
        <v>135</v>
      </c>
      <c r="C204" s="102" t="n">
        <v>137.81</v>
      </c>
      <c r="D204" s="103" t="n">
        <v>0.9791</v>
      </c>
      <c r="E204" s="49" t="n">
        <f aca="false">10%*Q204+13%</f>
        <v>0.22</v>
      </c>
      <c r="F204" s="39" t="n">
        <f aca="false">IF(G204="",($F$1*C204-B204)/B204,H204/B204)</f>
        <v>0.136677296296296</v>
      </c>
      <c r="H204" s="104" t="n">
        <f aca="false">IF(G204="",$F$1*C204-B204,G204-B204)</f>
        <v>18.451435</v>
      </c>
      <c r="I204" s="2" t="s">
        <v>96</v>
      </c>
      <c r="J204" s="50" t="s">
        <v>433</v>
      </c>
      <c r="K204" s="105" t="n">
        <f aca="false">DATE(MID(J204,1,4),MID(J204,5,2),MID(J204,7,2))</f>
        <v>43770</v>
      </c>
      <c r="L204" s="106" t="str">
        <f aca="true">IF(LEN(J204) &gt; 15,DATE(MID(J204,12,4),MID(J204,16,2),MID(J204,18,2)),TEXT(TODAY(),"yyyy/m/d"))</f>
        <v>2020/3/9</v>
      </c>
      <c r="M204" s="79" t="n">
        <f aca="false">(L204-K204+1)*B204</f>
        <v>17550</v>
      </c>
      <c r="N204" s="107" t="n">
        <f aca="false">H204/M204*365</f>
        <v>0.383747793447293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108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Z204-AB204</f>
        <v>-0.00674499326707312</v>
      </c>
      <c r="AD204" s="57" t="n">
        <f aca="false">IF(E204-F204&lt;0,"达成",E204-F204)</f>
        <v>0.0833227037037037</v>
      </c>
      <c r="AE204" s="57"/>
    </row>
    <row r="205" customFormat="false" ht="15" hidden="false" customHeight="false" outlineLevel="0" collapsed="false">
      <c r="A205" s="109" t="s">
        <v>878</v>
      </c>
      <c r="B205" s="2" t="n">
        <v>135</v>
      </c>
      <c r="C205" s="102" t="n">
        <v>137.15</v>
      </c>
      <c r="D205" s="103" t="n">
        <v>0.9838</v>
      </c>
      <c r="E205" s="49" t="n">
        <f aca="false">10%*Q205+13%</f>
        <v>0.22</v>
      </c>
      <c r="F205" s="39" t="n">
        <f aca="false">IF(G205="",($F$1*C205-B205)/B205,H205/B205)</f>
        <v>0.131233518518518</v>
      </c>
      <c r="H205" s="104" t="n">
        <f aca="false">IF(G205="",$F$1*C205-B205,G205-B205)</f>
        <v>17.716525</v>
      </c>
      <c r="I205" s="2" t="s">
        <v>96</v>
      </c>
      <c r="J205" s="50" t="s">
        <v>435</v>
      </c>
      <c r="K205" s="105" t="n">
        <f aca="false">DATE(MID(J205,1,4),MID(J205,5,2),MID(J205,7,2))</f>
        <v>43773</v>
      </c>
      <c r="L205" s="106" t="str">
        <f aca="true">IF(LEN(J205) &gt; 15,DATE(MID(J205,12,4),MID(J205,16,2),MID(J205,18,2)),TEXT(TODAY(),"yyyy/m/d"))</f>
        <v>2020/3/9</v>
      </c>
      <c r="M205" s="79" t="n">
        <f aca="false">(L205-K205+1)*B205</f>
        <v>17145</v>
      </c>
      <c r="N205" s="107" t="n">
        <f aca="false">H205/M205*365</f>
        <v>0.377167198891805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108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</v>
      </c>
      <c r="Z205" s="40" t="n">
        <f aca="false">W205/X205-1</f>
        <v>0.048678606735834</v>
      </c>
      <c r="AA205" s="40" t="n">
        <f aca="false">S205/(X205-V205)-1</f>
        <v>0.0633320578240475</v>
      </c>
      <c r="AB205" s="40" t="n">
        <f aca="false">SUM($C$2:C205)*D205/SUM($B$2:B205)-1</f>
        <v>0.0565374453631289</v>
      </c>
      <c r="AC205" s="40" t="n">
        <f aca="false">Z205-AB205</f>
        <v>-0.00785883862729486</v>
      </c>
      <c r="AD205" s="57" t="n">
        <f aca="false">IF(E205-F205&lt;0,"达成",E205-F205)</f>
        <v>0.0887664814814816</v>
      </c>
      <c r="AE205" s="57"/>
    </row>
    <row r="206" customFormat="false" ht="15" hidden="false" customHeight="false" outlineLevel="0" collapsed="false">
      <c r="A206" s="109" t="s">
        <v>879</v>
      </c>
      <c r="B206" s="2" t="n">
        <v>135</v>
      </c>
      <c r="C206" s="102" t="n">
        <v>136.17</v>
      </c>
      <c r="D206" s="103" t="n">
        <v>0.9909</v>
      </c>
      <c r="E206" s="49" t="n">
        <f aca="false">10%*Q206+13%</f>
        <v>0.22</v>
      </c>
      <c r="F206" s="39" t="n">
        <f aca="false">IF(G206="",($F$1*C206-B206)/B206,H206/B206)</f>
        <v>0.123150333333333</v>
      </c>
      <c r="H206" s="104" t="n">
        <f aca="false">IF(G206="",$F$1*C206-B206,G206-B206)</f>
        <v>16.625295</v>
      </c>
      <c r="I206" s="2" t="s">
        <v>96</v>
      </c>
      <c r="J206" s="50" t="s">
        <v>437</v>
      </c>
      <c r="K206" s="105" t="n">
        <f aca="false">DATE(MID(J206,1,4),MID(J206,5,2),MID(J206,7,2))</f>
        <v>43774</v>
      </c>
      <c r="L206" s="106" t="str">
        <f aca="true">IF(LEN(J206) &gt; 15,DATE(MID(J206,12,4),MID(J206,16,2),MID(J206,18,2)),TEXT(TODAY(),"yyyy/m/d"))</f>
        <v>2020/3/9</v>
      </c>
      <c r="M206" s="79" t="n">
        <f aca="false">(L206-K206+1)*B206</f>
        <v>17010</v>
      </c>
      <c r="N206" s="107" t="n">
        <f aca="false">H206/M206*365</f>
        <v>0.356745013227513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108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Z206-AB206</f>
        <v>-0.00954423585505415</v>
      </c>
      <c r="AD206" s="57" t="n">
        <f aca="false">IF(E206-F206&lt;0,"达成",E206-F206)</f>
        <v>0.0968496666666669</v>
      </c>
      <c r="AE206" s="57"/>
    </row>
    <row r="207" customFormat="false" ht="15" hidden="false" customHeight="false" outlineLevel="0" collapsed="false">
      <c r="A207" s="109" t="s">
        <v>880</v>
      </c>
      <c r="B207" s="2" t="n">
        <v>135</v>
      </c>
      <c r="C207" s="102" t="n">
        <v>137.45</v>
      </c>
      <c r="D207" s="103" t="n">
        <v>0.9817</v>
      </c>
      <c r="E207" s="49" t="n">
        <f aca="false">10%*Q207+13%</f>
        <v>0.22</v>
      </c>
      <c r="F207" s="39" t="n">
        <f aca="false">IF(G207="",($F$1*C207-B207)/B207,H207/B207)</f>
        <v>0.133707962962963</v>
      </c>
      <c r="H207" s="104" t="n">
        <f aca="false">IF(G207="",$F$1*C207-B207,G207-B207)</f>
        <v>18.050575</v>
      </c>
      <c r="I207" s="2" t="s">
        <v>96</v>
      </c>
      <c r="J207" s="50" t="s">
        <v>439</v>
      </c>
      <c r="K207" s="105" t="n">
        <f aca="false">DATE(MID(J207,1,4),MID(J207,5,2),MID(J207,7,2))</f>
        <v>43775</v>
      </c>
      <c r="L207" s="106" t="str">
        <f aca="true">IF(LEN(J207) &gt; 15,DATE(MID(J207,12,4),MID(J207,16,2),MID(J207,18,2)),TEXT(TODAY(),"yyyy/m/d"))</f>
        <v>2020/3/9</v>
      </c>
      <c r="M207" s="79" t="n">
        <f aca="false">(L207-K207+1)*B207</f>
        <v>16875</v>
      </c>
      <c r="N207" s="107" t="n">
        <f aca="false">H207/M207*365</f>
        <v>0.390427251851852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108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Z207-AB207</f>
        <v>-0.00728537996518464</v>
      </c>
      <c r="AD207" s="57" t="n">
        <f aca="false">IF(E207-F207&lt;0,"达成",E207-F207)</f>
        <v>0.0862920370370372</v>
      </c>
      <c r="AE207" s="57"/>
    </row>
    <row r="208" customFormat="false" ht="15" hidden="false" customHeight="false" outlineLevel="0" collapsed="false">
      <c r="A208" s="109" t="s">
        <v>881</v>
      </c>
      <c r="B208" s="2" t="n">
        <v>135</v>
      </c>
      <c r="C208" s="102" t="n">
        <v>136.6</v>
      </c>
      <c r="D208" s="103" t="n">
        <v>0.9878</v>
      </c>
      <c r="E208" s="49" t="n">
        <f aca="false">10%*Q208+13%</f>
        <v>0.22</v>
      </c>
      <c r="F208" s="39" t="n">
        <f aca="false">IF(G208="",($F$1*C208-B208)/B208,H208/B208)</f>
        <v>0.126697037037037</v>
      </c>
      <c r="H208" s="104" t="n">
        <f aca="false">IF(G208="",$F$1*C208-B208,G208-B208)</f>
        <v>17.1041</v>
      </c>
      <c r="I208" s="2" t="s">
        <v>96</v>
      </c>
      <c r="J208" s="50" t="s">
        <v>441</v>
      </c>
      <c r="K208" s="105" t="n">
        <f aca="false">DATE(MID(J208,1,4),MID(J208,5,2),MID(J208,7,2))</f>
        <v>43776</v>
      </c>
      <c r="L208" s="106" t="str">
        <f aca="true">IF(LEN(J208) &gt; 15,DATE(MID(J208,12,4),MID(J208,16,2),MID(J208,18,2)),TEXT(TODAY(),"yyyy/m/d"))</f>
        <v>2020/3/9</v>
      </c>
      <c r="M208" s="79" t="n">
        <f aca="false">(L208-K208+1)*B208</f>
        <v>16740</v>
      </c>
      <c r="N208" s="107" t="n">
        <f aca="false">H208/M208*365</f>
        <v>0.372938859020311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108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Z208-AB208</f>
        <v>-0.00871880617711973</v>
      </c>
      <c r="AD208" s="57" t="n">
        <f aca="false">IF(E208-F208&lt;0,"达成",E208-F208)</f>
        <v>0.0933029629629631</v>
      </c>
      <c r="AE208" s="57"/>
    </row>
    <row r="209" customFormat="false" ht="15" hidden="false" customHeight="false" outlineLevel="0" collapsed="false">
      <c r="A209" s="109" t="s">
        <v>882</v>
      </c>
      <c r="B209" s="2" t="n">
        <v>135</v>
      </c>
      <c r="C209" s="102" t="n">
        <v>137.01</v>
      </c>
      <c r="D209" s="103" t="n">
        <v>0.9848</v>
      </c>
      <c r="E209" s="49" t="n">
        <f aca="false">10%*Q209+13%</f>
        <v>0.22</v>
      </c>
      <c r="F209" s="39" t="n">
        <f aca="false">IF(G209="",($F$1*C209-B209)/B209,H209/B209)</f>
        <v>0.130078777777778</v>
      </c>
      <c r="H209" s="104" t="n">
        <f aca="false">IF(G209="",$F$1*C209-B209,G209-B209)</f>
        <v>17.560635</v>
      </c>
      <c r="I209" s="2" t="s">
        <v>96</v>
      </c>
      <c r="J209" s="50" t="s">
        <v>443</v>
      </c>
      <c r="K209" s="105" t="n">
        <f aca="false">DATE(MID(J209,1,4),MID(J209,5,2),MID(J209,7,2))</f>
        <v>43777</v>
      </c>
      <c r="L209" s="106" t="str">
        <f aca="true">IF(LEN(J209) &gt; 15,DATE(MID(J209,12,4),MID(J209,16,2),MID(J209,18,2)),TEXT(TODAY(),"yyyy/m/d"))</f>
        <v>2020/3/9</v>
      </c>
      <c r="M209" s="79" t="n">
        <f aca="false">(L209-K209+1)*B209</f>
        <v>16605</v>
      </c>
      <c r="N209" s="107" t="n">
        <f aca="false">H209/M209*365</f>
        <v>0.386006129177958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108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Z209-AB209</f>
        <v>-0.00796471112505914</v>
      </c>
      <c r="AD209" s="57" t="n">
        <f aca="false">IF(E209-F209&lt;0,"达成",E209-F209)</f>
        <v>0.0899212222222223</v>
      </c>
      <c r="AE209" s="57"/>
    </row>
    <row r="210" customFormat="false" ht="15" hidden="false" customHeight="false" outlineLevel="0" collapsed="false">
      <c r="A210" s="109" t="s">
        <v>883</v>
      </c>
      <c r="B210" s="2" t="n">
        <v>135</v>
      </c>
      <c r="C210" s="102" t="n">
        <v>139.97</v>
      </c>
      <c r="D210" s="103" t="n">
        <v>0.964</v>
      </c>
      <c r="E210" s="49" t="n">
        <f aca="false">10%*Q210+13%</f>
        <v>0.22</v>
      </c>
      <c r="F210" s="39" t="n">
        <f aca="false">IF(G210="",($F$1*C210-B210)/B210,H210/B210)</f>
        <v>0.154493296296296</v>
      </c>
      <c r="H210" s="104" t="n">
        <f aca="false">IF(G210="",$F$1*C210-B210,G210-B210)</f>
        <v>20.856595</v>
      </c>
      <c r="I210" s="2" t="s">
        <v>96</v>
      </c>
      <c r="J210" s="50" t="s">
        <v>445</v>
      </c>
      <c r="K210" s="105" t="n">
        <f aca="false">DATE(MID(J210,1,4),MID(J210,5,2),MID(J210,7,2))</f>
        <v>43780</v>
      </c>
      <c r="L210" s="106" t="str">
        <f aca="true">IF(LEN(J210) &gt; 15,DATE(MID(J210,12,4),MID(J210,16,2),MID(J210,18,2)),TEXT(TODAY(),"yyyy/m/d"))</f>
        <v>2020/3/9</v>
      </c>
      <c r="M210" s="79" t="n">
        <f aca="false">(L210-K210+1)*B210</f>
        <v>16200</v>
      </c>
      <c r="N210" s="107" t="n">
        <f aca="false">H210/M210*365</f>
        <v>0.469917109567901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108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Z210-AB210</f>
        <v>-0.00297980000000031</v>
      </c>
      <c r="AD210" s="57" t="n">
        <f aca="false">IF(E210-F210&lt;0,"达成",E210-F210)</f>
        <v>0.0655067037037037</v>
      </c>
      <c r="AE210" s="57"/>
    </row>
    <row r="211" customFormat="false" ht="15" hidden="false" customHeight="false" outlineLevel="0" collapsed="false">
      <c r="A211" s="109" t="s">
        <v>884</v>
      </c>
      <c r="B211" s="2" t="n">
        <v>240</v>
      </c>
      <c r="C211" s="102" t="n">
        <v>248.71</v>
      </c>
      <c r="D211" s="103" t="n">
        <v>0.9645</v>
      </c>
      <c r="E211" s="49" t="n">
        <f aca="false">10%*Q211+13%</f>
        <v>0.29</v>
      </c>
      <c r="F211" s="39" t="n">
        <f aca="false">IF(G211="",($F$1*C211-B211)/B211,H211/B211)</f>
        <v>0.153910770833333</v>
      </c>
      <c r="H211" s="104" t="n">
        <f aca="false">IF(G211="",$F$1*C211-B211,G211-B211)</f>
        <v>36.938585</v>
      </c>
      <c r="I211" s="2" t="s">
        <v>96</v>
      </c>
      <c r="J211" s="50" t="s">
        <v>447</v>
      </c>
      <c r="K211" s="105" t="n">
        <f aca="false">DATE(MID(J211,1,4),MID(J211,5,2),MID(J211,7,2))</f>
        <v>43781</v>
      </c>
      <c r="L211" s="106" t="str">
        <f aca="true">IF(LEN(J211) &gt; 15,DATE(MID(J211,12,4),MID(J211,16,2),MID(J211,18,2)),TEXT(TODAY(),"yyyy/m/d"))</f>
        <v>2020/3/9</v>
      </c>
      <c r="M211" s="79" t="n">
        <f aca="false">(L211-K211+1)*B211</f>
        <v>28560</v>
      </c>
      <c r="N211" s="107" t="n">
        <f aca="false">H211/M211*365</f>
        <v>0.472079255077031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108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Z211-AB211</f>
        <v>-0.00307575372208468</v>
      </c>
      <c r="AD211" s="57" t="n">
        <f aca="false">IF(E211-F211&lt;0,"达成",E211-F211)</f>
        <v>0.136089229166667</v>
      </c>
      <c r="AE211" s="57"/>
    </row>
    <row r="212" customFormat="false" ht="15" hidden="false" customHeight="false" outlineLevel="0" collapsed="false">
      <c r="A212" s="109" t="s">
        <v>885</v>
      </c>
      <c r="B212" s="2" t="n">
        <v>240</v>
      </c>
      <c r="C212" s="102" t="n">
        <v>249.02</v>
      </c>
      <c r="D212" s="103" t="n">
        <v>0.9633</v>
      </c>
      <c r="E212" s="49" t="n">
        <f aca="false">10%*Q212+13%</f>
        <v>0.29</v>
      </c>
      <c r="F212" s="39" t="n">
        <f aca="false">IF(G212="",($F$1*C212-B212)/B212,H212/B212)</f>
        <v>0.155349041666667</v>
      </c>
      <c r="H212" s="104" t="n">
        <f aca="false">IF(G212="",$F$1*C212-B212,G212-B212)</f>
        <v>37.28377</v>
      </c>
      <c r="I212" s="2" t="s">
        <v>96</v>
      </c>
      <c r="J212" s="50" t="s">
        <v>449</v>
      </c>
      <c r="K212" s="105" t="n">
        <f aca="false">DATE(MID(J212,1,4),MID(J212,5,2),MID(J212,7,2))</f>
        <v>43782</v>
      </c>
      <c r="L212" s="106" t="str">
        <f aca="true">IF(LEN(J212) &gt; 15,DATE(MID(J212,12,4),MID(J212,16,2),MID(J212,18,2)),TEXT(TODAY(),"yyyy/m/d"))</f>
        <v>2020/3/9</v>
      </c>
      <c r="M212" s="79" t="n">
        <f aca="false">(L212-K212+1)*B212</f>
        <v>28320</v>
      </c>
      <c r="N212" s="107" t="n">
        <f aca="false">H212/M212*365</f>
        <v>0.480528815324859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108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Z212-AB212</f>
        <v>-0.00277159544335004</v>
      </c>
      <c r="AD212" s="57" t="n">
        <f aca="false">IF(E212-F212&lt;0,"达成",E212-F212)</f>
        <v>0.134650958333333</v>
      </c>
      <c r="AE212" s="57"/>
    </row>
    <row r="213" customFormat="false" ht="15" hidden="false" customHeight="false" outlineLevel="0" collapsed="false">
      <c r="A213" s="109" t="s">
        <v>886</v>
      </c>
      <c r="B213" s="2" t="n">
        <v>240</v>
      </c>
      <c r="C213" s="102" t="n">
        <v>247.22</v>
      </c>
      <c r="D213" s="103" t="n">
        <v>0.9703</v>
      </c>
      <c r="E213" s="49" t="n">
        <f aca="false">10%*Q213+13%</f>
        <v>0.29</v>
      </c>
      <c r="F213" s="39" t="n">
        <f aca="false">IF(G213="",($F$1*C213-B213)/B213,H213/B213)</f>
        <v>0.146997791666667</v>
      </c>
      <c r="H213" s="104" t="n">
        <f aca="false">IF(G213="",$F$1*C213-B213,G213-B213)</f>
        <v>35.27947</v>
      </c>
      <c r="I213" s="2" t="s">
        <v>96</v>
      </c>
      <c r="J213" s="50" t="s">
        <v>451</v>
      </c>
      <c r="K213" s="105" t="n">
        <f aca="false">DATE(MID(J213,1,4),MID(J213,5,2),MID(J213,7,2))</f>
        <v>43783</v>
      </c>
      <c r="L213" s="106" t="str">
        <f aca="true">IF(LEN(J213) &gt; 15,DATE(MID(J213,12,4),MID(J213,16,2),MID(J213,18,2)),TEXT(TODAY(),"yyyy/m/d"))</f>
        <v>2020/3/9</v>
      </c>
      <c r="M213" s="79" t="n">
        <f aca="false">(L213-K213+1)*B213</f>
        <v>28080</v>
      </c>
      <c r="N213" s="107" t="n">
        <f aca="false">H213/M213*365</f>
        <v>0.458582854344729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108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Z213-AB213</f>
        <v>-0.00438090525672408</v>
      </c>
      <c r="AD213" s="57" t="n">
        <f aca="false">IF(E213-F213&lt;0,"达成",E213-F213)</f>
        <v>0.143002208333333</v>
      </c>
      <c r="AE213" s="57"/>
    </row>
    <row r="214" customFormat="false" ht="15" hidden="false" customHeight="false" outlineLevel="0" collapsed="false">
      <c r="A214" s="109" t="s">
        <v>887</v>
      </c>
      <c r="B214" s="2" t="n">
        <v>135</v>
      </c>
      <c r="C214" s="102" t="n">
        <v>140.13</v>
      </c>
      <c r="D214" s="103" t="n">
        <v>0.9629</v>
      </c>
      <c r="E214" s="49" t="n">
        <f aca="false">10%*Q214+13%</f>
        <v>0.22</v>
      </c>
      <c r="F214" s="39" t="n">
        <f aca="false">IF(G214="",($F$1*C214-B214)/B214,H214/B214)</f>
        <v>0.155813</v>
      </c>
      <c r="H214" s="104" t="n">
        <f aca="false">IF(G214="",$F$1*C214-B214,G214-B214)</f>
        <v>21.034755</v>
      </c>
      <c r="I214" s="2" t="s">
        <v>96</v>
      </c>
      <c r="J214" s="50" t="s">
        <v>453</v>
      </c>
      <c r="K214" s="105" t="n">
        <f aca="false">DATE(MID(J214,1,4),MID(J214,5,2),MID(J214,7,2))</f>
        <v>43784</v>
      </c>
      <c r="L214" s="106" t="str">
        <f aca="true">IF(LEN(J214) &gt; 15,DATE(MID(J214,12,4),MID(J214,16,2),MID(J214,18,2)),TEXT(TODAY(),"yyyy/m/d"))</f>
        <v>2020/3/9</v>
      </c>
      <c r="M214" s="79" t="n">
        <f aca="false">(L214-K214+1)*B214</f>
        <v>15660</v>
      </c>
      <c r="N214" s="107" t="n">
        <f aca="false">H214/M214*365</f>
        <v>0.490273663793103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108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Z214-AB214</f>
        <v>-0.00264722142748464</v>
      </c>
      <c r="AD214" s="57" t="n">
        <f aca="false">IF(E214-F214&lt;0,"达成",E214-F214)</f>
        <v>0.0641870000000001</v>
      </c>
      <c r="AE214" s="57"/>
    </row>
    <row r="215" customFormat="false" ht="15" hidden="false" customHeight="false" outlineLevel="0" collapsed="false">
      <c r="A215" s="109" t="s">
        <v>888</v>
      </c>
      <c r="B215" s="2" t="n">
        <v>240</v>
      </c>
      <c r="C215" s="102" t="n">
        <v>247.63</v>
      </c>
      <c r="D215" s="103" t="n">
        <v>0.9687</v>
      </c>
      <c r="E215" s="49" t="n">
        <f aca="false">10%*Q215+13%</f>
        <v>0.29</v>
      </c>
      <c r="F215" s="39" t="n">
        <f aca="false">IF(G215="",($F$1*C215-B215)/B215,H215/B215)</f>
        <v>0.148900020833333</v>
      </c>
      <c r="H215" s="104" t="n">
        <f aca="false">IF(G215="",$F$1*C215-B215,G215-B215)</f>
        <v>35.736005</v>
      </c>
      <c r="I215" s="2" t="s">
        <v>96</v>
      </c>
      <c r="J215" s="50" t="s">
        <v>455</v>
      </c>
      <c r="K215" s="105" t="n">
        <f aca="false">DATE(MID(J215,1,4),MID(J215,5,2),MID(J215,7,2))</f>
        <v>43787</v>
      </c>
      <c r="L215" s="106" t="str">
        <f aca="true">IF(LEN(J215) &gt; 15,DATE(MID(J215,12,4),MID(J215,16,2),MID(J215,18,2)),TEXT(TODAY(),"yyyy/m/d"))</f>
        <v>2020/3/9</v>
      </c>
      <c r="M215" s="79" t="n">
        <f aca="false">(L215-K215+1)*B215</f>
        <v>27120</v>
      </c>
      <c r="N215" s="107" t="n">
        <f aca="false">H215/M215*365</f>
        <v>0.480960244284661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108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0.0435191580280712</v>
      </c>
      <c r="AB215" s="40" t="n">
        <f aca="false">SUM($C$2:C215)*D215/SUM($B$2:B215)-1</f>
        <v>0.0379514395225868</v>
      </c>
      <c r="AC215" s="40" t="n">
        <f aca="false">Z215-AB215</f>
        <v>-0.0039629968273156</v>
      </c>
      <c r="AD215" s="57" t="n">
        <f aca="false">IF(E215-F215&lt;0,"达成",E215-F215)</f>
        <v>0.141099979166667</v>
      </c>
      <c r="AE215" s="57"/>
    </row>
    <row r="216" customFormat="false" ht="15" hidden="false" customHeight="false" outlineLevel="0" collapsed="false">
      <c r="A216" s="109" t="s">
        <v>889</v>
      </c>
      <c r="B216" s="2" t="n">
        <v>135</v>
      </c>
      <c r="C216" s="102" t="n">
        <v>137.11</v>
      </c>
      <c r="D216" s="103" t="n">
        <v>0.9841</v>
      </c>
      <c r="E216" s="49" t="n">
        <f aca="false">10%*Q216+13%</f>
        <v>0.22</v>
      </c>
      <c r="F216" s="39" t="n">
        <f aca="false">IF(G216="",($F$1*C216-B216)/B216,H216/B216)</f>
        <v>0.130903592592593</v>
      </c>
      <c r="H216" s="104" t="n">
        <f aca="false">IF(G216="",$F$1*C216-B216,G216-B216)</f>
        <v>17.671985</v>
      </c>
      <c r="I216" s="2" t="s">
        <v>96</v>
      </c>
      <c r="J216" s="50" t="s">
        <v>457</v>
      </c>
      <c r="K216" s="105" t="n">
        <f aca="false">DATE(MID(J216,1,4),MID(J216,5,2),MID(J216,7,2))</f>
        <v>43788</v>
      </c>
      <c r="L216" s="106" t="str">
        <f aca="true">IF(LEN(J216) &gt; 15,DATE(MID(J216,12,4),MID(J216,16,2),MID(J216,18,2)),TEXT(TODAY(),"yyyy/m/d"))</f>
        <v>2020/3/9</v>
      </c>
      <c r="M216" s="79" t="n">
        <f aca="false">(L216-K216+1)*B216</f>
        <v>15120</v>
      </c>
      <c r="N216" s="107" t="n">
        <f aca="false">H216/M216*365</f>
        <v>0.426605458002645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108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</v>
      </c>
      <c r="Z216" s="40" t="n">
        <f aca="false">W216/X216-1</f>
        <v>0.0467519658140234</v>
      </c>
      <c r="AA216" s="40" t="n">
        <f aca="false">S216/(X216-V216)-1</f>
        <v>0.0597935902222215</v>
      </c>
      <c r="AB216" s="40" t="n">
        <f aca="false">SUM($C$2:C216)*D216/SUM($B$2:B216)-1</f>
        <v>0.0542290449593745</v>
      </c>
      <c r="AC216" s="40" t="n">
        <f aca="false">Z216-AB216</f>
        <v>-0.00747707914535112</v>
      </c>
      <c r="AD216" s="57" t="n">
        <f aca="false">IF(E216-F216&lt;0,"达成",E216-F216)</f>
        <v>0.0890964074074074</v>
      </c>
      <c r="AE216" s="57"/>
    </row>
    <row r="217" customFormat="false" ht="15" hidden="false" customHeight="false" outlineLevel="0" collapsed="false">
      <c r="A217" s="109" t="s">
        <v>890</v>
      </c>
      <c r="B217" s="2" t="n">
        <v>135</v>
      </c>
      <c r="C217" s="102" t="n">
        <v>137.87</v>
      </c>
      <c r="D217" s="103" t="n">
        <v>0.9787</v>
      </c>
      <c r="E217" s="49" t="n">
        <f aca="false">10%*Q217+13%</f>
        <v>0.22</v>
      </c>
      <c r="F217" s="39" t="n">
        <f aca="false">IF(G217="",($F$1*C217-B217)/B217,H217/B217)</f>
        <v>0.137172185185185</v>
      </c>
      <c r="H217" s="104" t="n">
        <f aca="false">IF(G217="",$F$1*C217-B217,G217-B217)</f>
        <v>18.518245</v>
      </c>
      <c r="I217" s="2" t="s">
        <v>96</v>
      </c>
      <c r="J217" s="50" t="s">
        <v>459</v>
      </c>
      <c r="K217" s="105" t="n">
        <f aca="false">DATE(MID(J217,1,4),MID(J217,5,2),MID(J217,7,2))</f>
        <v>43789</v>
      </c>
      <c r="L217" s="106" t="str">
        <f aca="true">IF(LEN(J217) &gt; 15,DATE(MID(J217,12,4),MID(J217,16,2),MID(J217,18,2)),TEXT(TODAY(),"yyyy/m/d"))</f>
        <v>2020/3/9</v>
      </c>
      <c r="M217" s="79" t="n">
        <f aca="false">(L217-K217+1)*B217</f>
        <v>14985</v>
      </c>
      <c r="N217" s="107" t="n">
        <f aca="false">H217/M217*365</f>
        <v>0.451061690023357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108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1402.40573699999</v>
      </c>
      <c r="Z217" s="40" t="n">
        <f aca="false">W217/X217-1</f>
        <v>0.0420322414805931</v>
      </c>
      <c r="AA217" s="40" t="n">
        <f aca="false">S217/(X217-V217)-1</f>
        <v>0.0536966754067627</v>
      </c>
      <c r="AB217" s="40" t="n">
        <f aca="false">SUM($C$2:C217)*D217/SUM($B$2:B217)-1</f>
        <v>0.0482462196013791</v>
      </c>
      <c r="AC217" s="40" t="n">
        <f aca="false">Z217-AB217</f>
        <v>-0.00621397812078595</v>
      </c>
      <c r="AD217" s="57" t="n">
        <f aca="false">IF(E217-F217&lt;0,"达成",E217-F217)</f>
        <v>0.0828278148148148</v>
      </c>
      <c r="AE217" s="57"/>
    </row>
    <row r="218" customFormat="false" ht="15" hidden="false" customHeight="false" outlineLevel="0" collapsed="false">
      <c r="A218" s="109" t="s">
        <v>891</v>
      </c>
      <c r="B218" s="2" t="n">
        <v>135</v>
      </c>
      <c r="C218" s="102" t="n">
        <v>137.87</v>
      </c>
      <c r="D218" s="103" t="n">
        <v>0.9787</v>
      </c>
      <c r="E218" s="49" t="n">
        <f aca="false">10%*Q218+13%</f>
        <v>0.22</v>
      </c>
      <c r="F218" s="39" t="n">
        <f aca="false">IF(G218="",($F$1*C218-B218)/B218,H218/B218)</f>
        <v>0.137172185185185</v>
      </c>
      <c r="H218" s="104" t="n">
        <f aca="false">IF(G218="",$F$1*C218-B218,G218-B218)</f>
        <v>18.518245</v>
      </c>
      <c r="I218" s="2" t="s">
        <v>96</v>
      </c>
      <c r="J218" s="50" t="s">
        <v>461</v>
      </c>
      <c r="K218" s="105" t="n">
        <f aca="false">DATE(MID(J218,1,4),MID(J218,5,2),MID(J218,7,2))</f>
        <v>43790</v>
      </c>
      <c r="L218" s="106" t="str">
        <f aca="true">IF(LEN(J218) &gt; 15,DATE(MID(J218,12,4),MID(J218,16,2),MID(J218,18,2)),TEXT(TODAY(),"yyyy/m/d"))</f>
        <v>2020/3/9</v>
      </c>
      <c r="M218" s="79" t="n">
        <f aca="false">(L218-K218+1)*B218</f>
        <v>14850</v>
      </c>
      <c r="N218" s="107" t="n">
        <f aca="false">H218/M218*365</f>
        <v>0.455162250841751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108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Z218-AB218</f>
        <v>-0.00618893671641829</v>
      </c>
      <c r="AD218" s="57" t="n">
        <f aca="false">IF(E218-F218&lt;0,"达成",E218-F218)</f>
        <v>0.0828278148148148</v>
      </c>
      <c r="AE218" s="57"/>
    </row>
    <row r="219" customFormat="false" ht="15" hidden="false" customHeight="false" outlineLevel="0" collapsed="false">
      <c r="A219" s="109" t="s">
        <v>892</v>
      </c>
      <c r="B219" s="2" t="n">
        <v>135</v>
      </c>
      <c r="C219" s="102" t="n">
        <v>138.97</v>
      </c>
      <c r="D219" s="103" t="n">
        <v>0.9709</v>
      </c>
      <c r="E219" s="49" t="n">
        <f aca="false">10%*Q219+13%</f>
        <v>0.22</v>
      </c>
      <c r="F219" s="39" t="n">
        <f aca="false">IF(G219="",($F$1*C219-B219)/B219,H219/B219)</f>
        <v>0.146245148148148</v>
      </c>
      <c r="H219" s="104" t="n">
        <f aca="false">IF(G219="",$F$1*C219-B219,G219-B219)</f>
        <v>19.743095</v>
      </c>
      <c r="I219" s="2" t="s">
        <v>96</v>
      </c>
      <c r="J219" s="50" t="s">
        <v>463</v>
      </c>
      <c r="K219" s="105" t="n">
        <f aca="false">DATE(MID(J219,1,4),MID(J219,5,2),MID(J219,7,2))</f>
        <v>43791</v>
      </c>
      <c r="L219" s="106" t="str">
        <f aca="true">IF(LEN(J219) &gt; 15,DATE(MID(J219,12,4),MID(J219,16,2),MID(J219,18,2)),TEXT(TODAY(),"yyyy/m/d"))</f>
        <v>2020/3/9</v>
      </c>
      <c r="M219" s="79" t="n">
        <f aca="false">(L219-K219+1)*B219</f>
        <v>14715</v>
      </c>
      <c r="N219" s="107" t="n">
        <f aca="false">H219/M219*365</f>
        <v>0.489719991505267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108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0.0447893755604047</v>
      </c>
      <c r="AB219" s="40" t="n">
        <f aca="false">SUM($C$2:C219)*D219/SUM($B$2:B219)-1</f>
        <v>0.0395355723204998</v>
      </c>
      <c r="AC219" s="40" t="n">
        <f aca="false">Z219-AB219</f>
        <v>-0.00439761141667927</v>
      </c>
      <c r="AD219" s="57" t="n">
        <f aca="false">IF(E219-F219&lt;0,"达成",E219-F219)</f>
        <v>0.073754851851852</v>
      </c>
      <c r="AE219" s="57"/>
    </row>
    <row r="220" customFormat="false" ht="15" hidden="false" customHeight="false" outlineLevel="0" collapsed="false">
      <c r="A220" s="109" t="s">
        <v>893</v>
      </c>
      <c r="B220" s="2" t="n">
        <v>135</v>
      </c>
      <c r="C220" s="102" t="n">
        <v>139</v>
      </c>
      <c r="D220" s="103" t="n">
        <v>0.9707</v>
      </c>
      <c r="E220" s="49" t="n">
        <f aca="false">10%*Q220+13%</f>
        <v>0.22</v>
      </c>
      <c r="F220" s="39" t="n">
        <f aca="false">IF(G220="",($F$1*C220-B220)/B220,H220/B220)</f>
        <v>0.146492592592593</v>
      </c>
      <c r="H220" s="104" t="n">
        <f aca="false">IF(G220="",$F$1*C220-B220,G220-B220)</f>
        <v>19.7765</v>
      </c>
      <c r="I220" s="2" t="s">
        <v>96</v>
      </c>
      <c r="J220" s="50" t="s">
        <v>465</v>
      </c>
      <c r="K220" s="105" t="n">
        <f aca="false">DATE(MID(J220,1,4),MID(J220,5,2),MID(J220,7,2))</f>
        <v>43794</v>
      </c>
      <c r="L220" s="106" t="str">
        <f aca="true">IF(LEN(J220) &gt; 15,DATE(MID(J220,12,4),MID(J220,16,2),MID(J220,18,2)),TEXT(TODAY(),"yyyy/m/d"))</f>
        <v>2020/3/9</v>
      </c>
      <c r="M220" s="79" t="n">
        <f aca="false">(L220-K220+1)*B220</f>
        <v>14310</v>
      </c>
      <c r="N220" s="107" t="n">
        <f aca="false">H220/M220*365</f>
        <v>0.504432040531097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108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Z220-AB220</f>
        <v>-0.004334917974534</v>
      </c>
      <c r="AD220" s="57" t="n">
        <f aca="false">IF(E220-F220&lt;0,"达成",E220-F220)</f>
        <v>0.0735074074074074</v>
      </c>
      <c r="AE220" s="57"/>
    </row>
    <row r="221" customFormat="false" ht="15" hidden="false" customHeight="false" outlineLevel="0" collapsed="false">
      <c r="A221" s="109" t="s">
        <v>894</v>
      </c>
      <c r="B221" s="2" t="n">
        <v>135</v>
      </c>
      <c r="C221" s="102" t="n">
        <v>139.46</v>
      </c>
      <c r="D221" s="103" t="n">
        <v>0.9675</v>
      </c>
      <c r="E221" s="49" t="n">
        <f aca="false">10%*Q221+13%</f>
        <v>0.22</v>
      </c>
      <c r="F221" s="39" t="n">
        <f aca="false">IF(G221="",($F$1*C221-B221)/B221,H221/B221)</f>
        <v>0.150286740740741</v>
      </c>
      <c r="H221" s="104" t="n">
        <f aca="false">IF(G221="",$F$1*C221-B221,G221-B221)</f>
        <v>20.28871</v>
      </c>
      <c r="I221" s="2" t="s">
        <v>96</v>
      </c>
      <c r="J221" s="50" t="s">
        <v>467</v>
      </c>
      <c r="K221" s="105" t="n">
        <f aca="false">DATE(MID(J221,1,4),MID(J221,5,2),MID(J221,7,2))</f>
        <v>43795</v>
      </c>
      <c r="L221" s="106" t="str">
        <f aca="true">IF(LEN(J221) &gt; 15,DATE(MID(J221,12,4),MID(J221,16,2),MID(J221,18,2)),TEXT(TODAY(),"yyyy/m/d"))</f>
        <v>2020/3/9</v>
      </c>
      <c r="M221" s="79" t="n">
        <f aca="false">(L221-K221+1)*B221</f>
        <v>14175</v>
      </c>
      <c r="N221" s="107" t="n">
        <f aca="false">H221/M221*365</f>
        <v>0.52242533686067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108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Z221-AB221</f>
        <v>-0.00359871700339198</v>
      </c>
      <c r="AD221" s="57" t="n">
        <f aca="false">IF(E221-F221&lt;0,"达成",E221-F221)</f>
        <v>0.0697132592592592</v>
      </c>
      <c r="AE221" s="57"/>
    </row>
    <row r="222" customFormat="false" ht="15" hidden="false" customHeight="false" outlineLevel="0" collapsed="false">
      <c r="A222" s="109" t="s">
        <v>895</v>
      </c>
      <c r="B222" s="2" t="n">
        <v>240</v>
      </c>
      <c r="C222" s="102" t="n">
        <v>247.02</v>
      </c>
      <c r="D222" s="103" t="n">
        <v>0.9711</v>
      </c>
      <c r="E222" s="49" t="n">
        <f aca="false">10%*Q222+13%</f>
        <v>0.29</v>
      </c>
      <c r="F222" s="39" t="n">
        <f aca="false">IF(G222="",($F$1*C222-B222)/B222,H222/B222)</f>
        <v>0.146069875</v>
      </c>
      <c r="H222" s="104" t="n">
        <f aca="false">IF(G222="",$F$1*C222-B222,G222-B222)</f>
        <v>35.05677</v>
      </c>
      <c r="I222" s="2" t="s">
        <v>96</v>
      </c>
      <c r="J222" s="50" t="s">
        <v>469</v>
      </c>
      <c r="K222" s="105" t="n">
        <f aca="false">DATE(MID(J222,1,4),MID(J222,5,2),MID(J222,7,2))</f>
        <v>43796</v>
      </c>
      <c r="L222" s="106" t="str">
        <f aca="true">IF(LEN(J222) &gt; 15,DATE(MID(J222,12,4),MID(J222,16,2),MID(J222,18,2)),TEXT(TODAY(),"yyyy/m/d"))</f>
        <v>2020/3/9</v>
      </c>
      <c r="M222" s="79" t="n">
        <f aca="false">(L222-K222+1)*B222</f>
        <v>24960</v>
      </c>
      <c r="N222" s="107" t="n">
        <f aca="false">H222/M222*365</f>
        <v>0.512649080528846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108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Z222-AB222</f>
        <v>-0.00437654532142351</v>
      </c>
      <c r="AD222" s="57" t="n">
        <f aca="false">IF(E222-F222&lt;0,"达成",E222-F222)</f>
        <v>0.143930125</v>
      </c>
      <c r="AE222" s="57"/>
    </row>
    <row r="223" customFormat="false" ht="15" hidden="false" customHeight="false" outlineLevel="0" collapsed="false">
      <c r="A223" s="109" t="s">
        <v>896</v>
      </c>
      <c r="B223" s="2" t="n">
        <v>135</v>
      </c>
      <c r="C223" s="102" t="n">
        <v>139.3</v>
      </c>
      <c r="D223" s="103" t="n">
        <v>0.9686</v>
      </c>
      <c r="E223" s="49" t="n">
        <f aca="false">10%*Q223+13%</f>
        <v>0.22</v>
      </c>
      <c r="F223" s="39" t="n">
        <f aca="false">IF(G223="",($F$1*C223-B223)/B223,H223/B223)</f>
        <v>0.148967037037037</v>
      </c>
      <c r="H223" s="104" t="n">
        <f aca="false">IF(G223="",$F$1*C223-B223,G223-B223)</f>
        <v>20.11055</v>
      </c>
      <c r="I223" s="2" t="s">
        <v>96</v>
      </c>
      <c r="J223" s="50" t="s">
        <v>471</v>
      </c>
      <c r="K223" s="105" t="n">
        <f aca="false">DATE(MID(J223,1,4),MID(J223,5,2),MID(J223,7,2))</f>
        <v>43797</v>
      </c>
      <c r="L223" s="106" t="str">
        <f aca="true">IF(LEN(J223) &gt; 15,DATE(MID(J223,12,4),MID(J223,16,2),MID(J223,18,2)),TEXT(TODAY(),"yyyy/m/d"))</f>
        <v>2020/3/9</v>
      </c>
      <c r="M223" s="79" t="n">
        <f aca="false">(L223-K223+1)*B223</f>
        <v>13905</v>
      </c>
      <c r="N223" s="107" t="n">
        <f aca="false">H223/M223*365</f>
        <v>0.527892898238044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108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Z223-AB223</f>
        <v>-0.00380378179696628</v>
      </c>
      <c r="AD223" s="57" t="n">
        <f aca="false">IF(E223-F223&lt;0,"达成",E223-F223)</f>
        <v>0.0710329629629629</v>
      </c>
      <c r="AE223" s="57"/>
    </row>
    <row r="224" customFormat="false" ht="15" hidden="false" customHeight="false" outlineLevel="0" collapsed="false">
      <c r="A224" s="109" t="s">
        <v>897</v>
      </c>
      <c r="B224" s="2" t="n">
        <v>240</v>
      </c>
      <c r="C224" s="102" t="n">
        <v>247.4</v>
      </c>
      <c r="D224" s="103" t="n">
        <v>0.9696</v>
      </c>
      <c r="E224" s="49" t="n">
        <f aca="false">10%*Q224+13%</f>
        <v>0.29</v>
      </c>
      <c r="F224" s="39" t="n">
        <f aca="false">IF(G224="",($F$1*C224-B224)/B224,H224/B224)</f>
        <v>0.147832916666667</v>
      </c>
      <c r="H224" s="104" t="n">
        <f aca="false">IF(G224="",$F$1*C224-B224,G224-B224)</f>
        <v>35.4799</v>
      </c>
      <c r="I224" s="2" t="s">
        <v>96</v>
      </c>
      <c r="J224" s="50" t="s">
        <v>473</v>
      </c>
      <c r="K224" s="105" t="n">
        <f aca="false">DATE(MID(J224,1,4),MID(J224,5,2),MID(J224,7,2))</f>
        <v>43798</v>
      </c>
      <c r="L224" s="106" t="str">
        <f aca="true">IF(LEN(J224) &gt; 15,DATE(MID(J224,12,4),MID(J224,16,2),MID(J224,18,2)),TEXT(TODAY(),"yyyy/m/d"))</f>
        <v>2020/3/9</v>
      </c>
      <c r="M224" s="79" t="n">
        <f aca="false">(L224-K224+1)*B224</f>
        <v>24480</v>
      </c>
      <c r="N224" s="107" t="n">
        <f aca="false">H224/M224*365</f>
        <v>0.529009946895425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108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0.0419622152684529</v>
      </c>
      <c r="AB224" s="40" t="n">
        <f aca="false">SUM($C$2:C224)*D224/SUM($B$2:B224)-1</f>
        <v>0.0371498298957129</v>
      </c>
      <c r="AC224" s="40" t="n">
        <f aca="false">Z224-AB224</f>
        <v>-0.00399800231749747</v>
      </c>
      <c r="AD224" s="57" t="n">
        <f aca="false">IF(E224-F224&lt;0,"达成",E224-F224)</f>
        <v>0.142167083333333</v>
      </c>
      <c r="AE224" s="57"/>
    </row>
    <row r="225" customFormat="false" ht="15" hidden="false" customHeight="false" outlineLevel="0" collapsed="false">
      <c r="A225" s="109" t="s">
        <v>898</v>
      </c>
      <c r="B225" s="2" t="n">
        <v>240</v>
      </c>
      <c r="C225" s="102" t="n">
        <v>246.87</v>
      </c>
      <c r="D225" s="103" t="n">
        <v>0.9717</v>
      </c>
      <c r="E225" s="49" t="n">
        <f aca="false">10%*Q225+13%</f>
        <v>0.29</v>
      </c>
      <c r="F225" s="39" t="n">
        <f aca="false">IF(G225="",($F$1*C225-B225)/B225,H225/B225)</f>
        <v>0.1453739375</v>
      </c>
      <c r="H225" s="104" t="n">
        <f aca="false">IF(G225="",$F$1*C225-B225,G225-B225)</f>
        <v>34.889745</v>
      </c>
      <c r="I225" s="2" t="s">
        <v>96</v>
      </c>
      <c r="J225" s="50" t="s">
        <v>475</v>
      </c>
      <c r="K225" s="105" t="n">
        <f aca="false">DATE(MID(J225,1,4),MID(J225,5,2),MID(J225,7,2))</f>
        <v>43801</v>
      </c>
      <c r="L225" s="106" t="str">
        <f aca="true">IF(LEN(J225) &gt; 15,DATE(MID(J225,12,4),MID(J225,16,2),MID(J225,18,2)),TEXT(TODAY(),"yyyy/m/d"))</f>
        <v>2020/3/9</v>
      </c>
      <c r="M225" s="79" t="n">
        <f aca="false">(L225-K225+1)*B225</f>
        <v>23760</v>
      </c>
      <c r="N225" s="107" t="n">
        <f aca="false">H225/M225*365</f>
        <v>0.535974618055556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108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Z225-AB225</f>
        <v>-0.00443059781357902</v>
      </c>
      <c r="AD225" s="57" t="n">
        <f aca="false">IF(E225-F225&lt;0,"达成",E225-F225)</f>
        <v>0.1446260625</v>
      </c>
      <c r="AE225" s="57"/>
    </row>
    <row r="226" customFormat="false" ht="15" hidden="false" customHeight="false" outlineLevel="0" collapsed="false">
      <c r="A226" s="109" t="s">
        <v>899</v>
      </c>
      <c r="B226" s="2" t="n">
        <v>240</v>
      </c>
      <c r="C226" s="102" t="n">
        <v>245.9</v>
      </c>
      <c r="D226" s="103" t="n">
        <v>0.9755</v>
      </c>
      <c r="E226" s="49" t="n">
        <f aca="false">10%*Q226+13%</f>
        <v>0.29</v>
      </c>
      <c r="F226" s="39" t="n">
        <f aca="false">IF(G226="",($F$1*C226-B226)/B226,H226/B226)</f>
        <v>0.140873541666667</v>
      </c>
      <c r="H226" s="104" t="n">
        <f aca="false">IF(G226="",$F$1*C226-B226,G226-B226)</f>
        <v>33.80965</v>
      </c>
      <c r="I226" s="2" t="s">
        <v>96</v>
      </c>
      <c r="J226" s="50" t="s">
        <v>477</v>
      </c>
      <c r="K226" s="105" t="n">
        <f aca="false">DATE(MID(J226,1,4),MID(J226,5,2),MID(J226,7,2))</f>
        <v>43802</v>
      </c>
      <c r="L226" s="106" t="str">
        <f aca="true">IF(LEN(J226) &gt; 15,DATE(MID(J226,12,4),MID(J226,16,2),MID(J226,18,2)),TEXT(TODAY(),"yyyy/m/d"))</f>
        <v>2020/3/9</v>
      </c>
      <c r="M226" s="79" t="n">
        <f aca="false">(L226-K226+1)*B226</f>
        <v>23520</v>
      </c>
      <c r="N226" s="107" t="n">
        <f aca="false">H226/M226*365</f>
        <v>0.524682068452381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108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0.0474922204309716</v>
      </c>
      <c r="AB226" s="40" t="n">
        <f aca="false">SUM($C$2:C226)*D226/SUM($B$2:B226)-1</f>
        <v>0.042884752857143</v>
      </c>
      <c r="AC226" s="40" t="n">
        <f aca="false">Z226-AB226</f>
        <v>-0.00522724857142864</v>
      </c>
      <c r="AD226" s="57" t="n">
        <f aca="false">IF(E226-F226&lt;0,"达成",E226-F226)</f>
        <v>0.149126458333333</v>
      </c>
      <c r="AE226" s="57"/>
    </row>
    <row r="227" customFormat="false" ht="15" hidden="false" customHeight="false" outlineLevel="0" collapsed="false">
      <c r="A227" s="109" t="s">
        <v>900</v>
      </c>
      <c r="B227" s="2" t="n">
        <v>135</v>
      </c>
      <c r="C227" s="102" t="n">
        <v>138.43</v>
      </c>
      <c r="D227" s="103" t="n">
        <v>0.9747</v>
      </c>
      <c r="E227" s="49" t="n">
        <f aca="false">10%*Q227+13%</f>
        <v>0.22</v>
      </c>
      <c r="F227" s="39" t="n">
        <f aca="false">IF(G227="",($F$1*C227-B227)/B227,H227/B227)</f>
        <v>0.141791148148148</v>
      </c>
      <c r="H227" s="104" t="n">
        <f aca="false">IF(G227="",$F$1*C227-B227,G227-B227)</f>
        <v>19.141805</v>
      </c>
      <c r="I227" s="2" t="s">
        <v>96</v>
      </c>
      <c r="J227" s="50" t="s">
        <v>479</v>
      </c>
      <c r="K227" s="105" t="n">
        <f aca="false">DATE(MID(J227,1,4),MID(J227,5,2),MID(J227,7,2))</f>
        <v>43803</v>
      </c>
      <c r="L227" s="106" t="str">
        <f aca="true">IF(LEN(J227) &gt; 15,DATE(MID(J227,12,4),MID(J227,16,2),MID(J227,18,2)),TEXT(TODAY(),"yyyy/m/d"))</f>
        <v>2020/3/9</v>
      </c>
      <c r="M227" s="79" t="n">
        <f aca="false">(L227-K227+1)*B227</f>
        <v>13095</v>
      </c>
      <c r="N227" s="107" t="n">
        <f aca="false">H227/M227*365</f>
        <v>0.533544011072929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108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0.0464048401810437</v>
      </c>
      <c r="AB227" s="40" t="n">
        <f aca="false">SUM($C$2:C227)*D227/SUM($B$2:B227)-1</f>
        <v>0.0418659431051662</v>
      </c>
      <c r="AC227" s="40" t="n">
        <f aca="false">Z227-AB227</f>
        <v>-0.00503372079123432</v>
      </c>
      <c r="AD227" s="57" t="n">
        <f aca="false">IF(E227-F227&lt;0,"达成",E227-F227)</f>
        <v>0.0782088518518518</v>
      </c>
      <c r="AE227" s="57"/>
    </row>
    <row r="228" customFormat="false" ht="15" hidden="false" customHeight="false" outlineLevel="0" collapsed="false">
      <c r="A228" s="109" t="s">
        <v>901</v>
      </c>
      <c r="B228" s="2" t="n">
        <v>135</v>
      </c>
      <c r="C228" s="102" t="n">
        <v>137.18</v>
      </c>
      <c r="D228" s="103" t="n">
        <v>0.9836</v>
      </c>
      <c r="E228" s="49" t="n">
        <f aca="false">10%*Q228+13%</f>
        <v>0.22</v>
      </c>
      <c r="F228" s="39" t="n">
        <f aca="false">IF(G228="",($F$1*C228-B228)/B228,H228/B228)</f>
        <v>0.131480962962963</v>
      </c>
      <c r="H228" s="104" t="n">
        <f aca="false">IF(G228="",$F$1*C228-B228,G228-B228)</f>
        <v>17.74993</v>
      </c>
      <c r="I228" s="2" t="s">
        <v>96</v>
      </c>
      <c r="J228" s="50" t="s">
        <v>481</v>
      </c>
      <c r="K228" s="105" t="n">
        <f aca="false">DATE(MID(J228,1,4),MID(J228,5,2),MID(J228,7,2))</f>
        <v>43804</v>
      </c>
      <c r="L228" s="106" t="str">
        <f aca="true">IF(LEN(J228) &gt; 15,DATE(MID(J228,12,4),MID(J228,16,2),MID(J228,18,2)),TEXT(TODAY(),"yyyy/m/d"))</f>
        <v>2020/3/9</v>
      </c>
      <c r="M228" s="79" t="n">
        <f aca="false">(L228-K228+1)*B228</f>
        <v>12960</v>
      </c>
      <c r="N228" s="107" t="n">
        <f aca="false">H228/M228*365</f>
        <v>0.499901577932099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108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Z228-AB228</f>
        <v>-0.00693662149135288</v>
      </c>
      <c r="AD228" s="57" t="n">
        <f aca="false">IF(E228-F228&lt;0,"达成",E228-F228)</f>
        <v>0.088519037037037</v>
      </c>
      <c r="AE228" s="57"/>
    </row>
    <row r="229" customFormat="false" ht="15" hidden="false" customHeight="false" outlineLevel="0" collapsed="false">
      <c r="A229" s="109" t="s">
        <v>902</v>
      </c>
      <c r="B229" s="2" t="n">
        <v>135</v>
      </c>
      <c r="C229" s="102" t="n">
        <v>136.06</v>
      </c>
      <c r="D229" s="103" t="n">
        <v>0.9917</v>
      </c>
      <c r="E229" s="49" t="n">
        <f aca="false">10%*Q229+13%</f>
        <v>0.22</v>
      </c>
      <c r="F229" s="39" t="n">
        <f aca="false">IF(G229="",($F$1*C229-B229)/B229,H229/B229)</f>
        <v>0.122243037037037</v>
      </c>
      <c r="H229" s="104" t="n">
        <f aca="false">IF(G229="",$F$1*C229-B229,G229-B229)</f>
        <v>16.50281</v>
      </c>
      <c r="I229" s="2" t="s">
        <v>96</v>
      </c>
      <c r="J229" s="50" t="s">
        <v>483</v>
      </c>
      <c r="K229" s="105" t="n">
        <f aca="false">DATE(MID(J229,1,4),MID(J229,5,2),MID(J229,7,2))</f>
        <v>43805</v>
      </c>
      <c r="L229" s="106" t="str">
        <f aca="true">IF(LEN(J229) &gt; 15,DATE(MID(J229,12,4),MID(J229,16,2),MID(J229,18,2)),TEXT(TODAY(),"yyyy/m/d"))</f>
        <v>2020/3/9</v>
      </c>
      <c r="M229" s="79" t="n">
        <f aca="false">(L229-K229+1)*B229</f>
        <v>12825</v>
      </c>
      <c r="N229" s="107" t="n">
        <f aca="false">H229/M229*365</f>
        <v>0.469670615984406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108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</v>
      </c>
      <c r="Z229" s="40" t="n">
        <f aca="false">W229/X229-1</f>
        <v>0.0509541208586357</v>
      </c>
      <c r="AA229" s="40" t="n">
        <f aca="false">S229/(X229-V229)-1</f>
        <v>0.0640700044890858</v>
      </c>
      <c r="AB229" s="40" t="n">
        <f aca="false">SUM($C$2:C229)*D229/SUM($B$2:B229)-1</f>
        <v>0.059607011128372</v>
      </c>
      <c r="AC229" s="40" t="n">
        <f aca="false">Z229-AB229</f>
        <v>-0.00865289026973626</v>
      </c>
      <c r="AD229" s="57" t="n">
        <f aca="false">IF(E229-F229&lt;0,"达成",E229-F229)</f>
        <v>0.0977569629629631</v>
      </c>
      <c r="AE229" s="57"/>
    </row>
    <row r="230" customFormat="false" ht="15" hidden="false" customHeight="false" outlineLevel="0" collapsed="false">
      <c r="A230" s="109" t="s">
        <v>903</v>
      </c>
      <c r="B230" s="2" t="n">
        <v>135</v>
      </c>
      <c r="C230" s="102" t="n">
        <v>135.66</v>
      </c>
      <c r="D230" s="103" t="n">
        <v>0.9946</v>
      </c>
      <c r="E230" s="49" t="n">
        <f aca="false">10%*Q230+13%</f>
        <v>0.22</v>
      </c>
      <c r="F230" s="39" t="n">
        <f aca="false">IF(G230="",($F$1*C230-B230)/B230,H230/B230)</f>
        <v>0.118943777777778</v>
      </c>
      <c r="H230" s="104" t="n">
        <f aca="false">IF(G230="",$F$1*C230-B230,G230-B230)</f>
        <v>16.05741</v>
      </c>
      <c r="I230" s="2" t="s">
        <v>96</v>
      </c>
      <c r="J230" s="50" t="s">
        <v>485</v>
      </c>
      <c r="K230" s="105" t="n">
        <f aca="false">DATE(MID(J230,1,4),MID(J230,5,2),MID(J230,7,2))</f>
        <v>43808</v>
      </c>
      <c r="L230" s="106" t="str">
        <f aca="true">IF(LEN(J230) &gt; 15,DATE(MID(J230,12,4),MID(J230,16,2),MID(J230,18,2)),TEXT(TODAY(),"yyyy/m/d"))</f>
        <v>2020/3/9</v>
      </c>
      <c r="M230" s="79" t="n">
        <f aca="false">(L230-K230+1)*B230</f>
        <v>12420</v>
      </c>
      <c r="N230" s="107" t="n">
        <f aca="false">H230/M230*365</f>
        <v>0.471896509661836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108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</v>
      </c>
      <c r="Z230" s="40" t="n">
        <f aca="false">W230/X230-1</f>
        <v>0.0532237703432752</v>
      </c>
      <c r="AA230" s="40" t="n">
        <f aca="false">S230/(X230-V230)-1</f>
        <v>0.0668585028795943</v>
      </c>
      <c r="AB230" s="40" t="n">
        <f aca="false">SUM($C$2:C230)*D230/SUM($B$2:B230)-1</f>
        <v>0.0624653584130561</v>
      </c>
      <c r="AC230" s="40" t="n">
        <f aca="false">Z230-AB230</f>
        <v>-0.00924158806978093</v>
      </c>
      <c r="AD230" s="57" t="n">
        <f aca="false">IF(E230-F230&lt;0,"达成",E230-F230)</f>
        <v>0.101056222222222</v>
      </c>
      <c r="AE230" s="57"/>
    </row>
    <row r="231" customFormat="false" ht="15" hidden="false" customHeight="false" outlineLevel="0" collapsed="false">
      <c r="A231" s="109" t="s">
        <v>904</v>
      </c>
      <c r="B231" s="2" t="n">
        <v>135</v>
      </c>
      <c r="C231" s="102" t="n">
        <v>135.01</v>
      </c>
      <c r="D231" s="103" t="n">
        <v>0.9994</v>
      </c>
      <c r="E231" s="49" t="n">
        <f aca="false">10%*Q231+13%</f>
        <v>0.22</v>
      </c>
      <c r="F231" s="39" t="n">
        <f aca="false">IF(G231="",($F$1*C231-B231)/B231,H231/B231)</f>
        <v>0.113582481481481</v>
      </c>
      <c r="H231" s="104" t="n">
        <f aca="false">IF(G231="",$F$1*C231-B231,G231-B231)</f>
        <v>15.333635</v>
      </c>
      <c r="I231" s="2" t="s">
        <v>96</v>
      </c>
      <c r="J231" s="50" t="s">
        <v>487</v>
      </c>
      <c r="K231" s="105" t="n">
        <f aca="false">DATE(MID(J231,1,4),MID(J231,5,2),MID(J231,7,2))</f>
        <v>43809</v>
      </c>
      <c r="L231" s="106" t="str">
        <f aca="true">IF(LEN(J231) &gt; 15,DATE(MID(J231,12,4),MID(J231,16,2),MID(J231,18,2)),TEXT(TODAY(),"yyyy/m/d"))</f>
        <v>2020/3/9</v>
      </c>
      <c r="M231" s="79" t="n">
        <f aca="false">(L231-K231+1)*B231</f>
        <v>12285</v>
      </c>
      <c r="N231" s="107" t="n">
        <f aca="false">H231/M231*365</f>
        <v>0.455578085063085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108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</v>
      </c>
      <c r="Z231" s="40" t="n">
        <f aca="false">W231/X231-1</f>
        <v>0.0571035855921513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Z231-AB231</f>
        <v>-0.0102315223545906</v>
      </c>
      <c r="AD231" s="57" t="n">
        <f aca="false">IF(E231-F231&lt;0,"达成",E231-F231)</f>
        <v>0.106417518518519</v>
      </c>
      <c r="AE231" s="57"/>
    </row>
    <row r="232" customFormat="false" ht="15" hidden="false" customHeight="false" outlineLevel="0" collapsed="false">
      <c r="A232" s="109" t="s">
        <v>905</v>
      </c>
      <c r="B232" s="2" t="n">
        <v>135</v>
      </c>
      <c r="C232" s="102" t="n">
        <v>135.54</v>
      </c>
      <c r="D232" s="103" t="n">
        <v>0.9955</v>
      </c>
      <c r="E232" s="49" t="n">
        <f aca="false">10%*Q232+13%</f>
        <v>0.22</v>
      </c>
      <c r="F232" s="39" t="n">
        <f aca="false">IF(G232="",($F$1*C232-B232)/B232,H232/B232)</f>
        <v>0.117954</v>
      </c>
      <c r="H232" s="104" t="n">
        <f aca="false">IF(G232="",$F$1*C232-B232,G232-B232)</f>
        <v>15.92379</v>
      </c>
      <c r="I232" s="2" t="s">
        <v>96</v>
      </c>
      <c r="J232" s="50" t="s">
        <v>489</v>
      </c>
      <c r="K232" s="105" t="n">
        <f aca="false">DATE(MID(J232,1,4),MID(J232,5,2),MID(J232,7,2))</f>
        <v>43810</v>
      </c>
      <c r="L232" s="106" t="str">
        <f aca="true">IF(LEN(J232) &gt; 15,DATE(MID(J232,12,4),MID(J232,16,2),MID(J232,18,2)),TEXT(TODAY(),"yyyy/m/d"))</f>
        <v>2020/3/9</v>
      </c>
      <c r="M232" s="79" t="n">
        <f aca="false">(L232-K232+1)*B232</f>
        <v>12150</v>
      </c>
      <c r="N232" s="107" t="n">
        <f aca="false">H232/M232*365</f>
        <v>0.478369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108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</v>
      </c>
      <c r="Z232" s="40" t="n">
        <f aca="false">W232/X232-1</f>
        <v>0.053566550963418</v>
      </c>
      <c r="AA232" s="40" t="n">
        <f aca="false">S232/(X232-V232)-1</f>
        <v>0.0671593761400566</v>
      </c>
      <c r="AB232" s="40" t="n">
        <f aca="false">SUM($C$2:C232)*D232/SUM($B$2:B232)-1</f>
        <v>0.0629299047752028</v>
      </c>
      <c r="AC232" s="40" t="n">
        <f aca="false">Z232-AB232</f>
        <v>-0.00936335381178477</v>
      </c>
      <c r="AD232" s="57" t="n">
        <f aca="false">IF(E232-F232&lt;0,"达成",E232-F232)</f>
        <v>0.102046</v>
      </c>
      <c r="AE232" s="57"/>
    </row>
    <row r="233" customFormat="false" ht="15" hidden="false" customHeight="false" outlineLevel="0" collapsed="false">
      <c r="A233" s="109" t="s">
        <v>906</v>
      </c>
      <c r="B233" s="2" t="n">
        <v>135</v>
      </c>
      <c r="C233" s="102" t="n">
        <v>135.87</v>
      </c>
      <c r="D233" s="103" t="n">
        <v>0.9931</v>
      </c>
      <c r="E233" s="49" t="n">
        <f aca="false">10%*Q233+13%</f>
        <v>0.22</v>
      </c>
      <c r="F233" s="39" t="n">
        <f aca="false">IF(G233="",($F$1*C233-B233)/B233,H233/B233)</f>
        <v>0.120675888888889</v>
      </c>
      <c r="H233" s="104" t="n">
        <f aca="false">IF(G233="",$F$1*C233-B233,G233-B233)</f>
        <v>16.291245</v>
      </c>
      <c r="I233" s="2" t="s">
        <v>96</v>
      </c>
      <c r="J233" s="50" t="s">
        <v>491</v>
      </c>
      <c r="K233" s="105" t="n">
        <f aca="false">DATE(MID(J233,1,4),MID(J233,5,2),MID(J233,7,2))</f>
        <v>43811</v>
      </c>
      <c r="L233" s="106" t="str">
        <f aca="true">IF(LEN(J233) &gt; 15,DATE(MID(J233,12,4),MID(J233,16,2),MID(J233,18,2)),TEXT(TODAY(),"yyyy/m/d"))</f>
        <v>2020/3/9</v>
      </c>
      <c r="M233" s="79" t="n">
        <f aca="false">(L233-K233+1)*B233</f>
        <v>12015</v>
      </c>
      <c r="N233" s="107" t="n">
        <f aca="false">H233/M233*365</f>
        <v>0.494906735330836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108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</v>
      </c>
      <c r="Z233" s="40" t="n">
        <f aca="false">W233/X233-1</f>
        <v>0.0513191557935735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Z233-AB233</f>
        <v>-0.00881958380859693</v>
      </c>
      <c r="AD233" s="57" t="n">
        <f aca="false">IF(E233-F233&lt;0,"达成",E233-F233)</f>
        <v>0.0993241111111111</v>
      </c>
      <c r="AE233" s="57"/>
    </row>
    <row r="234" customFormat="false" ht="15" hidden="false" customHeight="false" outlineLevel="0" collapsed="false">
      <c r="A234" s="109" t="s">
        <v>907</v>
      </c>
      <c r="B234" s="2" t="n">
        <v>135</v>
      </c>
      <c r="C234" s="102" t="n">
        <v>134.38</v>
      </c>
      <c r="D234" s="103" t="n">
        <v>1.0041</v>
      </c>
      <c r="E234" s="49" t="n">
        <f aca="false">10%*Q234+13%</f>
        <v>0.22</v>
      </c>
      <c r="F234" s="39" t="n">
        <f aca="false">IF(G234="",($F$1*C234-B234)/B234,H234/B234)</f>
        <v>0.108386148148148</v>
      </c>
      <c r="H234" s="104" t="n">
        <f aca="false">IF(G234="",$F$1*C234-B234,G234-B234)</f>
        <v>14.63213</v>
      </c>
      <c r="I234" s="2" t="s">
        <v>96</v>
      </c>
      <c r="J234" s="50" t="s">
        <v>493</v>
      </c>
      <c r="K234" s="105" t="n">
        <f aca="false">DATE(MID(J234,1,4),MID(J234,5,2),MID(J234,7,2))</f>
        <v>43812</v>
      </c>
      <c r="L234" s="106" t="str">
        <f aca="true">IF(LEN(J234) &gt; 15,DATE(MID(J234,12,4),MID(J234,16,2),MID(J234,18,2)),TEXT(TODAY(),"yyyy/m/d"))</f>
        <v>2020/3/9</v>
      </c>
      <c r="M234" s="79" t="n">
        <f aca="false">(L234-K234+1)*B234</f>
        <v>11880</v>
      </c>
      <c r="N234" s="107" t="n">
        <f aca="false">H234/M234*365</f>
        <v>0.449556182659933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108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0.0757102849316285</v>
      </c>
      <c r="AB234" s="40" t="n">
        <f aca="false">SUM($C$2:C234)*D234/SUM($B$2:B234)-1</f>
        <v>0.0716104185975612</v>
      </c>
      <c r="AC234" s="40" t="n">
        <f aca="false">Z234-AB234</f>
        <v>-0.0111089617516631</v>
      </c>
      <c r="AD234" s="57" t="n">
        <f aca="false">IF(E234-F234&lt;0,"达成",E234-F234)</f>
        <v>0.111613851851852</v>
      </c>
      <c r="AE234" s="57"/>
    </row>
    <row r="235" customFormat="false" ht="15" hidden="false" customHeight="false" outlineLevel="0" collapsed="false">
      <c r="A235" s="109" t="s">
        <v>908</v>
      </c>
      <c r="B235" s="2" t="n">
        <v>135</v>
      </c>
      <c r="C235" s="102" t="n">
        <v>132.17</v>
      </c>
      <c r="D235" s="103" t="n">
        <v>1.0209</v>
      </c>
      <c r="E235" s="49" t="n">
        <f aca="false">10%*Q235+13%</f>
        <v>0.22</v>
      </c>
      <c r="F235" s="39" t="n">
        <f aca="false">IF(G235="",($F$1*C235-B235)/B235,H235/B235)</f>
        <v>0.0901577407407406</v>
      </c>
      <c r="H235" s="104" t="n">
        <f aca="false">IF(G235="",$F$1*C235-B235,G235-B235)</f>
        <v>12.171295</v>
      </c>
      <c r="I235" s="2" t="s">
        <v>96</v>
      </c>
      <c r="J235" s="50" t="s">
        <v>495</v>
      </c>
      <c r="K235" s="105" t="n">
        <f aca="false">DATE(MID(J235,1,4),MID(J235,5,2),MID(J235,7,2))</f>
        <v>43815</v>
      </c>
      <c r="L235" s="106" t="str">
        <f aca="true">IF(LEN(J235) &gt; 15,DATE(MID(J235,12,4),MID(J235,16,2),MID(J235,18,2)),TEXT(TODAY(),"yyyy/m/d"))</f>
        <v>2020/3/9</v>
      </c>
      <c r="M235" s="79" t="n">
        <f aca="false">(L235-K235+1)*B235</f>
        <v>11475</v>
      </c>
      <c r="N235" s="107" t="n">
        <f aca="false">H235/M235*365</f>
        <v>0.387147945533769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108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2701.75053999999</v>
      </c>
      <c r="Z235" s="40" t="n">
        <f aca="false">W235/X235-1</f>
        <v>0.0746030799392514</v>
      </c>
      <c r="AA235" s="40" t="n">
        <f aca="false">S235/(X235-V235)-1</f>
        <v>0.0932693669180085</v>
      </c>
      <c r="AB235" s="40" t="n">
        <f aca="false">SUM($C$2:C235)*D235/SUM($B$2:B235)-1</f>
        <v>0.0892043131299185</v>
      </c>
      <c r="AC235" s="40" t="n">
        <f aca="false">Z235-AB235</f>
        <v>-0.0146012331906671</v>
      </c>
      <c r="AD235" s="57" t="n">
        <f aca="false">IF(E235-F235&lt;0,"达成",E235-F235)</f>
        <v>0.129842259259259</v>
      </c>
      <c r="AE235" s="57"/>
    </row>
    <row r="236" customFormat="false" ht="15" hidden="false" customHeight="false" outlineLevel="0" collapsed="false">
      <c r="A236" s="109" t="s">
        <v>909</v>
      </c>
      <c r="B236" s="2" t="n">
        <v>135</v>
      </c>
      <c r="C236" s="102" t="n">
        <v>130.43</v>
      </c>
      <c r="D236" s="103" t="n">
        <v>1.0345</v>
      </c>
      <c r="E236" s="49" t="n">
        <f aca="false">10%*Q236+13%</f>
        <v>0.22</v>
      </c>
      <c r="F236" s="39" t="n">
        <f aca="false">IF(G236="",($F$1*C236-B236)/B236,H236/B236)</f>
        <v>0.0758059629629629</v>
      </c>
      <c r="H236" s="104" t="n">
        <f aca="false">IF(G236="",$F$1*C236-B236,G236-B236)</f>
        <v>10.233805</v>
      </c>
      <c r="I236" s="2" t="s">
        <v>96</v>
      </c>
      <c r="J236" s="50" t="s">
        <v>497</v>
      </c>
      <c r="K236" s="105" t="n">
        <f aca="false">DATE(MID(J236,1,4),MID(J236,5,2),MID(J236,7,2))</f>
        <v>43816</v>
      </c>
      <c r="L236" s="106" t="str">
        <f aca="true">IF(LEN(J236) &gt; 15,DATE(MID(J236,12,4),MID(J236,16,2),MID(J236,18,2)),TEXT(TODAY(),"yyyy/m/d"))</f>
        <v>2020/3/9</v>
      </c>
      <c r="M236" s="79" t="n">
        <f aca="false">(L236-K236+1)*B236</f>
        <v>11340</v>
      </c>
      <c r="N236" s="107" t="n">
        <f aca="false">H236/M236*365</f>
        <v>0.329394958112875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108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Z236-AB236</f>
        <v>-0.0173969821182947</v>
      </c>
      <c r="AD236" s="57" t="n">
        <f aca="false">IF(E236-F236&lt;0,"达成",E236-F236)</f>
        <v>0.144194037037037</v>
      </c>
      <c r="AE236" s="57"/>
    </row>
    <row r="237" customFormat="false" ht="15" hidden="false" customHeight="false" outlineLevel="0" collapsed="false">
      <c r="A237" s="109" t="s">
        <v>910</v>
      </c>
      <c r="B237" s="2" t="n">
        <v>135</v>
      </c>
      <c r="C237" s="102" t="n">
        <v>130.51</v>
      </c>
      <c r="D237" s="103" t="n">
        <v>1.0339</v>
      </c>
      <c r="E237" s="49" t="n">
        <f aca="false">10%*Q237+13%</f>
        <v>0.22</v>
      </c>
      <c r="F237" s="39" t="n">
        <f aca="false">IF(G237="",($F$1*C237-B237)/B237,H237/B237)</f>
        <v>0.0764658148148147</v>
      </c>
      <c r="H237" s="104" t="n">
        <f aca="false">IF(G237="",$F$1*C237-B237,G237-B237)</f>
        <v>10.322885</v>
      </c>
      <c r="I237" s="2" t="s">
        <v>96</v>
      </c>
      <c r="J237" s="50" t="s">
        <v>499</v>
      </c>
      <c r="K237" s="105" t="n">
        <f aca="false">DATE(MID(J237,1,4),MID(J237,5,2),MID(J237,7,2))</f>
        <v>43817</v>
      </c>
      <c r="L237" s="106" t="str">
        <f aca="true">IF(LEN(J237) &gt; 15,DATE(MID(J237,12,4),MID(J237,16,2),MID(J237,18,2)),TEXT(TODAY(),"yyyy/m/d"))</f>
        <v>2020/3/9</v>
      </c>
      <c r="M237" s="79" t="n">
        <f aca="false">(L237-K237+1)*B237</f>
        <v>11205</v>
      </c>
      <c r="N237" s="107" t="n">
        <f aca="false">H237/M237*365</f>
        <v>0.336265330209728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108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Z237-AB237</f>
        <v>-0.0172073416472527</v>
      </c>
      <c r="AD237" s="57" t="n">
        <f aca="false">IF(E237-F237&lt;0,"达成",E237-F237)</f>
        <v>0.143534185185185</v>
      </c>
      <c r="AE237" s="57"/>
    </row>
    <row r="238" customFormat="false" ht="15" hidden="false" customHeight="false" outlineLevel="0" collapsed="false">
      <c r="A238" s="109" t="s">
        <v>911</v>
      </c>
      <c r="B238" s="2" t="n">
        <v>135</v>
      </c>
      <c r="C238" s="102" t="n">
        <v>130.34</v>
      </c>
      <c r="D238" s="103" t="n">
        <v>1.0352</v>
      </c>
      <c r="E238" s="49" t="n">
        <f aca="false">10%*Q238+13%</f>
        <v>0.22</v>
      </c>
      <c r="F238" s="39" t="n">
        <f aca="false">IF(G238="",($F$1*C238-B238)/B238,H238/B238)</f>
        <v>0.0750636296296296</v>
      </c>
      <c r="H238" s="104" t="n">
        <f aca="false">IF(G238="",$F$1*C238-B238,G238-B238)</f>
        <v>10.13359</v>
      </c>
      <c r="I238" s="2" t="s">
        <v>96</v>
      </c>
      <c r="J238" s="50" t="s">
        <v>501</v>
      </c>
      <c r="K238" s="105" t="n">
        <f aca="false">DATE(MID(J238,1,4),MID(J238,5,2),MID(J238,7,2))</f>
        <v>43818</v>
      </c>
      <c r="L238" s="106" t="str">
        <f aca="true">IF(LEN(J238) &gt; 15,DATE(MID(J238,12,4),MID(J238,16,2),MID(J238,18,2)),TEXT(TODAY(),"yyyy/m/d"))</f>
        <v>2020/3/9</v>
      </c>
      <c r="M238" s="79" t="n">
        <f aca="false">(L238-K238+1)*B238</f>
        <v>11070</v>
      </c>
      <c r="N238" s="107" t="n">
        <f aca="false">H238/M238*365</f>
        <v>0.334124692863595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108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Z238-AB238</f>
        <v>-0.0174143222282905</v>
      </c>
      <c r="AD238" s="57" t="n">
        <f aca="false">IF(E238-F238&lt;0,"达成",E238-F238)</f>
        <v>0.14493637037037</v>
      </c>
      <c r="AE238" s="57"/>
    </row>
    <row r="239" customFormat="false" ht="15" hidden="false" customHeight="false" outlineLevel="0" collapsed="false">
      <c r="A239" s="109" t="s">
        <v>912</v>
      </c>
      <c r="B239" s="2" t="n">
        <v>135</v>
      </c>
      <c r="C239" s="102" t="n">
        <v>131.6</v>
      </c>
      <c r="D239" s="103" t="n">
        <v>1.0253</v>
      </c>
      <c r="E239" s="49" t="n">
        <f aca="false">10%*Q239+13%</f>
        <v>0.22</v>
      </c>
      <c r="F239" s="39" t="n">
        <f aca="false">IF(G239="",($F$1*C239-B239)/B239,H239/B239)</f>
        <v>0.0854562962962962</v>
      </c>
      <c r="H239" s="104" t="n">
        <f aca="false">IF(G239="",$F$1*C239-B239,G239-B239)</f>
        <v>11.5366</v>
      </c>
      <c r="I239" s="2" t="s">
        <v>96</v>
      </c>
      <c r="J239" s="50" t="s">
        <v>503</v>
      </c>
      <c r="K239" s="105" t="n">
        <f aca="false">DATE(MID(J239,1,4),MID(J239,5,2),MID(J239,7,2))</f>
        <v>43819</v>
      </c>
      <c r="L239" s="106" t="str">
        <f aca="true">IF(LEN(J239) &gt; 15,DATE(MID(J239,12,4),MID(J239,16,2),MID(J239,18,2)),TEXT(TODAY(),"yyyy/m/d"))</f>
        <v>2020/3/9</v>
      </c>
      <c r="M239" s="79" t="n">
        <f aca="false">(L239-K239+1)*B239</f>
        <v>10935</v>
      </c>
      <c r="N239" s="107" t="n">
        <f aca="false">H239/M239*365</f>
        <v>0.385080841335162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108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Z239-AB239</f>
        <v>-0.0152986048156716</v>
      </c>
      <c r="AD239" s="57" t="n">
        <f aca="false">IF(E239-F239&lt;0,"达成",E239-F239)</f>
        <v>0.134543703703704</v>
      </c>
      <c r="AE239" s="57"/>
    </row>
    <row r="240" customFormat="false" ht="15" hidden="false" customHeight="false" outlineLevel="0" collapsed="false">
      <c r="A240" s="109" t="s">
        <v>913</v>
      </c>
      <c r="B240" s="2" t="n">
        <v>135</v>
      </c>
      <c r="C240" s="102" t="n">
        <v>134.14</v>
      </c>
      <c r="D240" s="103" t="n">
        <v>1.0059</v>
      </c>
      <c r="E240" s="49" t="n">
        <f aca="false">10%*Q240+13%</f>
        <v>0.22</v>
      </c>
      <c r="F240" s="39" t="n">
        <f aca="false">IF(G240="",($F$1*C240-B240)/B240,H240/B240)</f>
        <v>0.106406592592592</v>
      </c>
      <c r="H240" s="104" t="n">
        <f aca="false">IF(G240="",$F$1*C240-B240,G240-B240)</f>
        <v>14.36489</v>
      </c>
      <c r="I240" s="2" t="s">
        <v>96</v>
      </c>
      <c r="J240" s="50" t="s">
        <v>505</v>
      </c>
      <c r="K240" s="105" t="n">
        <f aca="false">DATE(MID(J240,1,4),MID(J240,5,2),MID(J240,7,2))</f>
        <v>43822</v>
      </c>
      <c r="L240" s="106" t="str">
        <f aca="true">IF(LEN(J240) &gt; 15,DATE(MID(J240,12,4),MID(J240,16,2),MID(J240,18,2)),TEXT(TODAY(),"yyyy/m/d"))</f>
        <v>2020/3/9</v>
      </c>
      <c r="M240" s="79" t="n">
        <f aca="false">(L240-K240+1)*B240</f>
        <v>10530</v>
      </c>
      <c r="N240" s="107" t="n">
        <f aca="false">H240/M240*365</f>
        <v>0.497928285849953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108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Z240-AB240</f>
        <v>-0.0112367216047713</v>
      </c>
      <c r="AD240" s="57" t="n">
        <f aca="false">IF(E240-F240&lt;0,"达成",E240-F240)</f>
        <v>0.113593407407408</v>
      </c>
      <c r="AE240" s="57"/>
    </row>
    <row r="241" customFormat="false" ht="15" hidden="false" customHeight="false" outlineLevel="0" collapsed="false">
      <c r="A241" s="109" t="s">
        <v>914</v>
      </c>
      <c r="B241" s="2" t="n">
        <v>135</v>
      </c>
      <c r="C241" s="102" t="n">
        <v>132.32</v>
      </c>
      <c r="D241" s="103" t="n">
        <v>1.0197</v>
      </c>
      <c r="E241" s="49" t="n">
        <f aca="false">10%*Q241+13%</f>
        <v>0.22</v>
      </c>
      <c r="F241" s="39" t="n">
        <f aca="false">IF(G241="",($F$1*C241-B241)/B241,H241/B241)</f>
        <v>0.0913949629629628</v>
      </c>
      <c r="H241" s="104" t="n">
        <f aca="false">IF(G241="",$F$1*C241-B241,G241-B241)</f>
        <v>12.33832</v>
      </c>
      <c r="I241" s="2" t="s">
        <v>96</v>
      </c>
      <c r="J241" s="50" t="s">
        <v>507</v>
      </c>
      <c r="K241" s="105" t="n">
        <f aca="false">DATE(MID(J241,1,4),MID(J241,5,2),MID(J241,7,2))</f>
        <v>43823</v>
      </c>
      <c r="L241" s="106" t="str">
        <f aca="true">IF(LEN(J241) &gt; 15,DATE(MID(J241,12,4),MID(J241,16,2),MID(J241,18,2)),TEXT(TODAY(),"yyyy/m/d"))</f>
        <v>2020/3/9</v>
      </c>
      <c r="M241" s="79" t="n">
        <f aca="false">(L241-K241+1)*B241</f>
        <v>10395</v>
      </c>
      <c r="N241" s="107" t="n">
        <f aca="false">H241/M241*365</f>
        <v>0.433235863395863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108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Z241-AB241</f>
        <v>-0.0140349164078328</v>
      </c>
      <c r="AD241" s="57" t="n">
        <f aca="false">IF(E241-F241&lt;0,"达成",E241-F241)</f>
        <v>0.128605037037037</v>
      </c>
      <c r="AE241" s="57"/>
    </row>
    <row r="242" customFormat="false" ht="15" hidden="false" customHeight="false" outlineLevel="0" collapsed="false">
      <c r="A242" s="109" t="s">
        <v>915</v>
      </c>
      <c r="B242" s="2" t="n">
        <v>135</v>
      </c>
      <c r="C242" s="102" t="n">
        <v>131.87</v>
      </c>
      <c r="D242" s="103" t="n">
        <v>1.0232</v>
      </c>
      <c r="E242" s="49" t="n">
        <f aca="false">10%*Q242+13%</f>
        <v>0.22</v>
      </c>
      <c r="F242" s="39" t="n">
        <f aca="false">IF(G242="",($F$1*C242-B242)/B242,H242/B242)</f>
        <v>0.0876832962962963</v>
      </c>
      <c r="H242" s="104" t="n">
        <f aca="false">IF(G242="",$F$1*C242-B242,G242-B242)</f>
        <v>11.837245</v>
      </c>
      <c r="I242" s="2" t="s">
        <v>96</v>
      </c>
      <c r="J242" s="50" t="s">
        <v>509</v>
      </c>
      <c r="K242" s="105" t="n">
        <f aca="false">DATE(MID(J242,1,4),MID(J242,5,2),MID(J242,7,2))</f>
        <v>43824</v>
      </c>
      <c r="L242" s="106" t="str">
        <f aca="true">IF(LEN(J242) &gt; 15,DATE(MID(J242,12,4),MID(J242,16,2),MID(J242,18,2)),TEXT(TODAY(),"yyyy/m/d"))</f>
        <v>2020/3/9</v>
      </c>
      <c r="M242" s="79" t="n">
        <f aca="false">(L242-K242+1)*B242</f>
        <v>10260</v>
      </c>
      <c r="N242" s="107" t="n">
        <f aca="false">H242/M242*365</f>
        <v>0.421110567738791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108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Z242-AB242</f>
        <v>-0.0147013907427345</v>
      </c>
      <c r="AD242" s="57" t="n">
        <f aca="false">IF(E242-F242&lt;0,"达成",E242-F242)</f>
        <v>0.132316703703704</v>
      </c>
      <c r="AE242" s="57"/>
    </row>
    <row r="243" customFormat="false" ht="15" hidden="false" customHeight="false" outlineLevel="0" collapsed="false">
      <c r="A243" s="109" t="s">
        <v>916</v>
      </c>
      <c r="B243" s="2" t="n">
        <v>135</v>
      </c>
      <c r="C243" s="102" t="n">
        <v>130.99</v>
      </c>
      <c r="D243" s="103" t="n">
        <v>1.0301</v>
      </c>
      <c r="E243" s="49" t="n">
        <f aca="false">10%*Q243+13%</f>
        <v>0.22</v>
      </c>
      <c r="F243" s="39" t="n">
        <f aca="false">IF(G243="",($F$1*C243-B243)/B243,H243/B243)</f>
        <v>0.080424925925926</v>
      </c>
      <c r="H243" s="104" t="n">
        <f aca="false">IF(G243="",$F$1*C243-B243,G243-B243)</f>
        <v>10.857365</v>
      </c>
      <c r="I243" s="2" t="s">
        <v>96</v>
      </c>
      <c r="J243" s="50" t="s">
        <v>511</v>
      </c>
      <c r="K243" s="105" t="n">
        <f aca="false">DATE(MID(J243,1,4),MID(J243,5,2),MID(J243,7,2))</f>
        <v>43825</v>
      </c>
      <c r="L243" s="106" t="str">
        <f aca="true">IF(LEN(J243) &gt; 15,DATE(MID(J243,12,4),MID(J243,16,2),MID(J243,18,2)),TEXT(TODAY(),"yyyy/m/d"))</f>
        <v>2020/3/9</v>
      </c>
      <c r="M243" s="79" t="n">
        <f aca="false">(L243-K243+1)*B243</f>
        <v>10125</v>
      </c>
      <c r="N243" s="107" t="n">
        <f aca="false">H243/M243*365</f>
        <v>0.391401306172839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108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Z243-AB243</f>
        <v>-0.0160574806274303</v>
      </c>
      <c r="AD243" s="57" t="n">
        <f aca="false">IF(E243-F243&lt;0,"达成",E243-F243)</f>
        <v>0.139575074074074</v>
      </c>
      <c r="AE243" s="57"/>
    </row>
    <row r="244" customFormat="false" ht="15" hidden="false" customHeight="false" outlineLevel="0" collapsed="false">
      <c r="A244" s="109" t="s">
        <v>917</v>
      </c>
      <c r="B244" s="2" t="n">
        <v>135</v>
      </c>
      <c r="C244" s="102" t="n">
        <v>131.86</v>
      </c>
      <c r="D244" s="103" t="n">
        <v>1.0233</v>
      </c>
      <c r="E244" s="49" t="n">
        <f aca="false">10%*Q244+13%</f>
        <v>0.22</v>
      </c>
      <c r="F244" s="39" t="n">
        <f aca="false">IF(G244="",($F$1*C244-B244)/B244,H244/B244)</f>
        <v>0.0876008148148148</v>
      </c>
      <c r="H244" s="104" t="n">
        <f aca="false">IF(G244="",$F$1*C244-B244,G244-B244)</f>
        <v>11.82611</v>
      </c>
      <c r="I244" s="2" t="s">
        <v>96</v>
      </c>
      <c r="J244" s="50" t="s">
        <v>513</v>
      </c>
      <c r="K244" s="105" t="n">
        <f aca="false">DATE(MID(J244,1,4),MID(J244,5,2),MID(J244,7,2))</f>
        <v>43826</v>
      </c>
      <c r="L244" s="106" t="str">
        <f aca="true">IF(LEN(J244) &gt; 15,DATE(MID(J244,12,4),MID(J244,16,2),MID(J244,18,2)),TEXT(TODAY(),"yyyy/m/d"))</f>
        <v>2020/3/9</v>
      </c>
      <c r="M244" s="79" t="n">
        <f aca="false">(L244-K244+1)*B244</f>
        <v>9990</v>
      </c>
      <c r="N244" s="107" t="n">
        <f aca="false">H244/M244*365</f>
        <v>0.4320851001001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108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Z244-AB244</f>
        <v>-0.01461569382848</v>
      </c>
      <c r="AD244" s="57" t="n">
        <f aca="false">IF(E244-F244&lt;0,"达成",E244-F244)</f>
        <v>0.132399185185185</v>
      </c>
      <c r="AE244" s="57"/>
    </row>
    <row r="245" customFormat="false" ht="15" hidden="false" customHeight="false" outlineLevel="0" collapsed="false">
      <c r="A245" s="109" t="s">
        <v>918</v>
      </c>
      <c r="B245" s="2" t="n">
        <v>135</v>
      </c>
      <c r="C245" s="102" t="n">
        <v>130.35</v>
      </c>
      <c r="D245" s="103" t="n">
        <v>1.0351</v>
      </c>
      <c r="E245" s="49" t="n">
        <f aca="false">10%*Q245+13%</f>
        <v>0.22</v>
      </c>
      <c r="F245" s="39" t="n">
        <f aca="false">IF(G245="",($F$1*C245-B245)/B245,H245/B245)</f>
        <v>0.0751461111111111</v>
      </c>
      <c r="H245" s="104" t="n">
        <f aca="false">IF(G245="",$F$1*C245-B245,G245-B245)</f>
        <v>10.144725</v>
      </c>
      <c r="I245" s="2" t="s">
        <v>96</v>
      </c>
      <c r="J245" s="50" t="s">
        <v>515</v>
      </c>
      <c r="K245" s="105" t="n">
        <f aca="false">DATE(MID(J245,1,4),MID(J245,5,2),MID(J245,7,2))</f>
        <v>43829</v>
      </c>
      <c r="L245" s="106" t="str">
        <f aca="true">IF(LEN(J245) &gt; 15,DATE(MID(J245,12,4),MID(J245,16,2),MID(J245,18,2)),TEXT(TODAY(),"yyyy/m/d"))</f>
        <v>2020/3/9</v>
      </c>
      <c r="M245" s="79" t="n">
        <f aca="false">(L245-K245+1)*B245</f>
        <v>9585</v>
      </c>
      <c r="N245" s="107" t="n">
        <f aca="false">H245/M245*365</f>
        <v>0.38631451486698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108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Z245-AB245</f>
        <v>-0.0169559627312661</v>
      </c>
      <c r="AD245" s="57" t="n">
        <f aca="false">IF(E245-F245&lt;0,"达成",E245-F245)</f>
        <v>0.144853888888889</v>
      </c>
      <c r="AE245" s="57"/>
    </row>
    <row r="246" customFormat="false" ht="15" hidden="false" customHeight="false" outlineLevel="0" collapsed="false">
      <c r="A246" s="109" t="s">
        <v>919</v>
      </c>
      <c r="B246" s="2" t="n">
        <v>135</v>
      </c>
      <c r="C246" s="102" t="n">
        <v>129.77</v>
      </c>
      <c r="D246" s="103" t="n">
        <v>1.0398</v>
      </c>
      <c r="E246" s="49" t="n">
        <f aca="false">10%*Q246+13%</f>
        <v>0.22</v>
      </c>
      <c r="F246" s="39" t="n">
        <f aca="false">IF(G246="",($F$1*C246-B246)/B246,H246/B246)</f>
        <v>0.0703621851851852</v>
      </c>
      <c r="H246" s="104" t="n">
        <f aca="false">IF(G246="",$F$1*C246-B246,G246-B246)</f>
        <v>9.498895</v>
      </c>
      <c r="I246" s="2" t="s">
        <v>96</v>
      </c>
      <c r="J246" s="50" t="s">
        <v>517</v>
      </c>
      <c r="K246" s="105" t="n">
        <f aca="false">DATE(MID(J246,1,4),MID(J246,5,2),MID(J246,7,2))</f>
        <v>43830</v>
      </c>
      <c r="L246" s="106" t="str">
        <f aca="true">IF(LEN(J246) &gt; 15,DATE(MID(J246,12,4),MID(J246,16,2),MID(J246,18,2)),TEXT(TODAY(),"yyyy/m/d"))</f>
        <v>2020/3/9</v>
      </c>
      <c r="M246" s="79" t="n">
        <f aca="false">(L246-K246+1)*B246</f>
        <v>9450</v>
      </c>
      <c r="N246" s="107" t="n">
        <f aca="false">H246/M246*365</f>
        <v>0.366888537037037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108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Z246-AB246</f>
        <v>-0.0178448944297083</v>
      </c>
      <c r="AD246" s="57" t="n">
        <f aca="false">IF(E246-F246&lt;0,"达成",E246-F246)</f>
        <v>0.149637814814815</v>
      </c>
      <c r="AE246" s="57"/>
    </row>
    <row r="247" customFormat="false" ht="15" hidden="false" customHeight="false" outlineLevel="0" collapsed="false">
      <c r="A247" s="109" t="s">
        <v>920</v>
      </c>
      <c r="B247" s="2" t="n">
        <v>135</v>
      </c>
      <c r="C247" s="102" t="n">
        <v>127.51</v>
      </c>
      <c r="D247" s="103" t="n">
        <v>1.0582</v>
      </c>
      <c r="E247" s="49" t="n">
        <f aca="false">10%*Q247+13%</f>
        <v>0.22</v>
      </c>
      <c r="F247" s="39" t="n">
        <f aca="false">IF(G247="",($F$1*C247-B247)/B247,H247/B247)</f>
        <v>0.0517213703703703</v>
      </c>
      <c r="H247" s="104" t="n">
        <f aca="false">IF(G247="",$F$1*C247-B247,G247-B247)</f>
        <v>6.98238499999999</v>
      </c>
      <c r="I247" s="2" t="s">
        <v>96</v>
      </c>
      <c r="J247" s="50" t="s">
        <v>519</v>
      </c>
      <c r="K247" s="105" t="n">
        <f aca="false">DATE(MID(J247,1,4),MID(J247,5,2),MID(J247,7,2))</f>
        <v>43832</v>
      </c>
      <c r="L247" s="106" t="str">
        <f aca="true">IF(LEN(J247) &gt; 15,DATE(MID(J247,12,4),MID(J247,16,2),MID(J247,18,2)),TEXT(TODAY(),"yyyy/m/d"))</f>
        <v>2020/3/9</v>
      </c>
      <c r="M247" s="79" t="n">
        <f aca="false">(L247-K247+1)*B247</f>
        <v>9180</v>
      </c>
      <c r="N247" s="107" t="n">
        <f aca="false">H247/M247*365</f>
        <v>0.277622061546841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108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Z247-AB247</f>
        <v>-0.0214857322584909</v>
      </c>
      <c r="AD247" s="57" t="n">
        <f aca="false">IF(E247-F247&lt;0,"达成",E247-F247)</f>
        <v>0.16827862962963</v>
      </c>
      <c r="AE247" s="57"/>
    </row>
    <row r="248" customFormat="false" ht="15" hidden="false" customHeight="false" outlineLevel="0" collapsed="false">
      <c r="A248" s="109" t="s">
        <v>921</v>
      </c>
      <c r="B248" s="2" t="n">
        <v>135</v>
      </c>
      <c r="C248" s="102" t="n">
        <v>127.2</v>
      </c>
      <c r="D248" s="103" t="n">
        <v>1.0608</v>
      </c>
      <c r="E248" s="49" t="n">
        <f aca="false">10%*Q248+13%</f>
        <v>0.22</v>
      </c>
      <c r="F248" s="39" t="n">
        <f aca="false">IF(G248="",($F$1*C248-B248)/B248,H248/B248)</f>
        <v>0.0491644444444445</v>
      </c>
      <c r="H248" s="104" t="n">
        <f aca="false">IF(G248="",$F$1*C248-B248,G248-B248)</f>
        <v>6.63720000000001</v>
      </c>
      <c r="I248" s="2" t="s">
        <v>96</v>
      </c>
      <c r="J248" s="50" t="s">
        <v>521</v>
      </c>
      <c r="K248" s="105" t="n">
        <f aca="false">DATE(MID(J248,1,4),MID(J248,5,2),MID(J248,7,2))</f>
        <v>43833</v>
      </c>
      <c r="L248" s="106" t="str">
        <f aca="true">IF(LEN(J248) &gt; 15,DATE(MID(J248,12,4),MID(J248,16,2),MID(J248,18,2)),TEXT(TODAY(),"yyyy/m/d"))</f>
        <v>2020/3/9</v>
      </c>
      <c r="M248" s="79" t="n">
        <f aca="false">(L248-K248+1)*B248</f>
        <v>9045</v>
      </c>
      <c r="N248" s="107" t="n">
        <f aca="false">H248/M248*365</f>
        <v>0.267836152570481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108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Z248-AB248</f>
        <v>-0.0219309433763499</v>
      </c>
      <c r="AD248" s="57" t="n">
        <f aca="false">IF(E248-F248&lt;0,"达成",E248-F248)</f>
        <v>0.170835555555556</v>
      </c>
      <c r="AE248" s="57"/>
    </row>
    <row r="249" customFormat="false" ht="15" hidden="false" customHeight="false" outlineLevel="0" collapsed="false">
      <c r="A249" s="109" t="s">
        <v>922</v>
      </c>
      <c r="B249" s="2" t="n">
        <v>135</v>
      </c>
      <c r="C249" s="102" t="n">
        <v>126.02</v>
      </c>
      <c r="D249" s="103" t="n">
        <v>1.0707</v>
      </c>
      <c r="E249" s="49" t="n">
        <f aca="false">10%*Q249+13%</f>
        <v>0.22</v>
      </c>
      <c r="F249" s="39" t="n">
        <f aca="false">IF(G249="",($F$1*C249-B249)/B249,H249/B249)</f>
        <v>0.0394316296296295</v>
      </c>
      <c r="H249" s="104" t="n">
        <f aca="false">IF(G249="",$F$1*C249-B249,G249-B249)</f>
        <v>5.32326999999998</v>
      </c>
      <c r="I249" s="2" t="s">
        <v>96</v>
      </c>
      <c r="J249" s="50" t="s">
        <v>523</v>
      </c>
      <c r="K249" s="105" t="n">
        <f aca="false">DATE(MID(J249,1,4),MID(J249,5,2),MID(J249,7,2))</f>
        <v>43836</v>
      </c>
      <c r="L249" s="106" t="str">
        <f aca="true">IF(LEN(J249) &gt; 15,DATE(MID(J249,12,4),MID(J249,16,2),MID(J249,18,2)),TEXT(TODAY(),"yyyy/m/d"))</f>
        <v>2020/3/9</v>
      </c>
      <c r="M249" s="79" t="n">
        <f aca="false">(L249-K249+1)*B249</f>
        <v>8640</v>
      </c>
      <c r="N249" s="107" t="n">
        <f aca="false">H249/M249*365</f>
        <v>0.224883512731481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108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0.113121835900801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Z249-AB249</f>
        <v>-0.0238323101955125</v>
      </c>
      <c r="AD249" s="57" t="n">
        <f aca="false">IF(E249-F249&lt;0,"达成",E249-F249)</f>
        <v>0.180568370370371</v>
      </c>
      <c r="AE249" s="57"/>
    </row>
    <row r="250" customFormat="false" ht="15" hidden="false" customHeight="false" outlineLevel="0" collapsed="false">
      <c r="A250" s="109" t="s">
        <v>923</v>
      </c>
      <c r="B250" s="2" t="n">
        <v>135</v>
      </c>
      <c r="C250" s="102" t="n">
        <v>124.6</v>
      </c>
      <c r="D250" s="103" t="n">
        <v>1.0829</v>
      </c>
      <c r="E250" s="49" t="n">
        <f aca="false">10%*Q250+13%</f>
        <v>0.22</v>
      </c>
      <c r="F250" s="39" t="n">
        <f aca="false">IF(G250="",($F$1*C250-B250)/B250,H250/B250)</f>
        <v>0.0277192592592592</v>
      </c>
      <c r="H250" s="104" t="n">
        <f aca="false">IF(G250="",$F$1*C250-B250,G250-B250)</f>
        <v>3.74209999999999</v>
      </c>
      <c r="I250" s="2" t="s">
        <v>96</v>
      </c>
      <c r="J250" s="50" t="s">
        <v>525</v>
      </c>
      <c r="K250" s="105" t="n">
        <f aca="false">DATE(MID(J250,1,4),MID(J250,5,2),MID(J250,7,2))</f>
        <v>43837</v>
      </c>
      <c r="L250" s="106" t="str">
        <f aca="true">IF(LEN(J250) &gt; 15,DATE(MID(J250,12,4),MID(J250,16,2),MID(J250,18,2)),TEXT(TODAY(),"yyyy/m/d"))</f>
        <v>2020/3/9</v>
      </c>
      <c r="M250" s="79" t="n">
        <f aca="false">(L250-K250+1)*B250</f>
        <v>8505</v>
      </c>
      <c r="N250" s="107" t="n">
        <f aca="false">H250/M250*365</f>
        <v>0.160595708406819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108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Z250-AB250</f>
        <v>-0.026178411610879</v>
      </c>
      <c r="AD250" s="57" t="n">
        <f aca="false">IF(E250-F250&lt;0,"达成",E250-F250)</f>
        <v>0.192280740740741</v>
      </c>
      <c r="AE250" s="57"/>
    </row>
    <row r="251" customFormat="false" ht="15" hidden="false" customHeight="false" outlineLevel="0" collapsed="false">
      <c r="A251" s="109" t="s">
        <v>924</v>
      </c>
      <c r="B251" s="2" t="n">
        <v>135</v>
      </c>
      <c r="C251" s="102" t="n">
        <v>126.2</v>
      </c>
      <c r="D251" s="103" t="n">
        <v>1.0692</v>
      </c>
      <c r="E251" s="49" t="n">
        <f aca="false">10%*Q251+13%</f>
        <v>0.22</v>
      </c>
      <c r="F251" s="39" t="n">
        <f aca="false">IF(G251="",($F$1*C251-B251)/B251,H251/B251)</f>
        <v>0.0409162962962962</v>
      </c>
      <c r="H251" s="104" t="n">
        <f aca="false">IF(G251="",$F$1*C251-B251,G251-B251)</f>
        <v>5.52369999999999</v>
      </c>
      <c r="I251" s="2" t="s">
        <v>96</v>
      </c>
      <c r="J251" s="50" t="s">
        <v>527</v>
      </c>
      <c r="K251" s="105" t="n">
        <f aca="false">DATE(MID(J251,1,4),MID(J251,5,2),MID(J251,7,2))</f>
        <v>43838</v>
      </c>
      <c r="L251" s="106" t="str">
        <f aca="true">IF(LEN(J251) &gt; 15,DATE(MID(J251,12,4),MID(J251,16,2),MID(J251,18,2)),TEXT(TODAY(),"yyyy/m/d"))</f>
        <v>2020/3/9</v>
      </c>
      <c r="M251" s="79" t="n">
        <f aca="false">(L251-K251+1)*B251</f>
        <v>8370</v>
      </c>
      <c r="N251" s="107" t="n">
        <f aca="false">H251/M251*365</f>
        <v>0.240878195937873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108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Z251-AB251</f>
        <v>-0.0233668815635182</v>
      </c>
      <c r="AD251" s="57" t="n">
        <f aca="false">IF(E251-F251&lt;0,"达成",E251-F251)</f>
        <v>0.179083703703704</v>
      </c>
      <c r="AE251" s="57"/>
    </row>
    <row r="252" customFormat="false" ht="15" hidden="false" customHeight="false" outlineLevel="0" collapsed="false">
      <c r="A252" s="109" t="s">
        <v>925</v>
      </c>
      <c r="B252" s="2" t="n">
        <v>135</v>
      </c>
      <c r="C252" s="102" t="n">
        <v>124.66</v>
      </c>
      <c r="D252" s="103" t="n">
        <v>1.0824</v>
      </c>
      <c r="E252" s="49" t="n">
        <f aca="false">10%*Q252+13%</f>
        <v>0.22</v>
      </c>
      <c r="F252" s="39" t="n">
        <f aca="false">IF(G252="",($F$1*C252-B252)/B252,H252/B252)</f>
        <v>0.0282141481481481</v>
      </c>
      <c r="H252" s="104" t="n">
        <f aca="false">IF(G252="",$F$1*C252-B252,G252-B252)</f>
        <v>3.80891</v>
      </c>
      <c r="I252" s="2" t="s">
        <v>96</v>
      </c>
      <c r="J252" s="50" t="s">
        <v>529</v>
      </c>
      <c r="K252" s="105" t="n">
        <f aca="false">DATE(MID(J252,1,4),MID(J252,5,2),MID(J252,7,2))</f>
        <v>43839</v>
      </c>
      <c r="L252" s="106" t="str">
        <f aca="true">IF(LEN(J252) &gt; 15,DATE(MID(J252,12,4),MID(J252,16,2),MID(J252,18,2)),TEXT(TODAY(),"yyyy/m/d"))</f>
        <v>2020/3/9</v>
      </c>
      <c r="M252" s="79" t="n">
        <f aca="false">(L252-K252+1)*B252</f>
        <v>8235</v>
      </c>
      <c r="N252" s="107" t="n">
        <f aca="false">H252/M252*365</f>
        <v>0.168822361870067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108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</v>
      </c>
      <c r="Z252" s="40" t="n">
        <f aca="false">W252/X252-1</f>
        <v>0.121947492287718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Z252-AB252</f>
        <v>-0.0258959688392628</v>
      </c>
      <c r="AD252" s="57" t="n">
        <f aca="false">IF(E252-F252&lt;0,"达成",E252-F252)</f>
        <v>0.191785851851852</v>
      </c>
      <c r="AE252" s="57"/>
    </row>
    <row r="253" customFormat="false" ht="15" hidden="false" customHeight="false" outlineLevel="0" collapsed="false">
      <c r="A253" s="109" t="s">
        <v>926</v>
      </c>
      <c r="B253" s="2" t="n">
        <v>135</v>
      </c>
      <c r="C253" s="102" t="n">
        <v>124.95</v>
      </c>
      <c r="D253" s="103" t="n">
        <v>1.0799</v>
      </c>
      <c r="E253" s="49" t="n">
        <f aca="false">10%*Q253+13%</f>
        <v>0.22</v>
      </c>
      <c r="F253" s="39" t="n">
        <f aca="false">IF(G253="",($F$1*C253-B253)/B253,H253/B253)</f>
        <v>0.0306061111111111</v>
      </c>
      <c r="H253" s="104" t="n">
        <f aca="false">IF(G253="",$F$1*C253-B253,G253-B253)</f>
        <v>4.13182499999999</v>
      </c>
      <c r="I253" s="2" t="s">
        <v>96</v>
      </c>
      <c r="J253" s="50" t="s">
        <v>531</v>
      </c>
      <c r="K253" s="105" t="n">
        <f aca="false">DATE(MID(J253,1,4),MID(J253,5,2),MID(J253,7,2))</f>
        <v>43840</v>
      </c>
      <c r="L253" s="106" t="str">
        <f aca="true">IF(LEN(J253) &gt; 15,DATE(MID(J253,12,4),MID(J253,16,2),MID(J253,18,2)),TEXT(TODAY(),"yyyy/m/d"))</f>
        <v>2020/3/9</v>
      </c>
      <c r="M253" s="79" t="n">
        <f aca="false">(L253-K253+1)*B253</f>
        <v>8100</v>
      </c>
      <c r="N253" s="107" t="n">
        <f aca="false">H253/M253*365</f>
        <v>0.186187175925925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108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Z253-AB253</f>
        <v>-0.0253127250614571</v>
      </c>
      <c r="AD253" s="57" t="n">
        <f aca="false">IF(E253-F253&lt;0,"达成",E253-F253)</f>
        <v>0.189393888888889</v>
      </c>
      <c r="AE253" s="57"/>
    </row>
    <row r="254" customFormat="false" ht="15" hidden="false" customHeight="false" outlineLevel="0" collapsed="false">
      <c r="A254" s="109" t="s">
        <v>927</v>
      </c>
      <c r="B254" s="2" t="n">
        <v>135</v>
      </c>
      <c r="C254" s="102" t="n">
        <v>123.29</v>
      </c>
      <c r="D254" s="103" t="n">
        <v>1.0944</v>
      </c>
      <c r="E254" s="49" t="n">
        <f aca="false">10%*Q254+13%</f>
        <v>0.22</v>
      </c>
      <c r="F254" s="39" t="n">
        <f aca="false">IF(G254="",($F$1*C254-B254)/B254,H254/B254)</f>
        <v>0.0169141851851851</v>
      </c>
      <c r="H254" s="104" t="n">
        <f aca="false">IF(G254="",$F$1*C254-B254,G254-B254)</f>
        <v>2.28341499999999</v>
      </c>
      <c r="I254" s="2" t="s">
        <v>96</v>
      </c>
      <c r="J254" s="50" t="s">
        <v>533</v>
      </c>
      <c r="K254" s="105" t="n">
        <f aca="false">DATE(MID(J254,1,4),MID(J254,5,2),MID(J254,7,2))</f>
        <v>43843</v>
      </c>
      <c r="L254" s="106" t="str">
        <f aca="true">IF(LEN(J254) &gt; 15,DATE(MID(J254,12,4),MID(J254,16,2),MID(J254,18,2)),TEXT(TODAY(),"yyyy/m/d"))</f>
        <v>2020/3/9</v>
      </c>
      <c r="M254" s="79" t="n">
        <f aca="false">(L254-K254+1)*B254</f>
        <v>7695</v>
      </c>
      <c r="N254" s="107" t="n">
        <f aca="false">H254/M254*365</f>
        <v>0.108310133203378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108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Z254-AB254</f>
        <v>-0.0280727839092318</v>
      </c>
      <c r="AD254" s="57" t="n">
        <f aca="false">IF(E254-F254&lt;0,"达成",E254-F254)</f>
        <v>0.203085814814815</v>
      </c>
      <c r="AE254" s="57"/>
    </row>
    <row r="255" customFormat="false" ht="15" hidden="false" customHeight="false" outlineLevel="0" collapsed="false">
      <c r="A255" s="109" t="s">
        <v>928</v>
      </c>
      <c r="B255" s="2" t="n">
        <v>135</v>
      </c>
      <c r="C255" s="102" t="n">
        <v>123.58</v>
      </c>
      <c r="D255" s="103" t="n">
        <v>1.0918</v>
      </c>
      <c r="E255" s="49" t="n">
        <f aca="false">10%*Q255+13%</f>
        <v>0.22</v>
      </c>
      <c r="F255" s="39" t="n">
        <f aca="false">IF(G255="",($F$1*C255-B255)/B255,H255/B255)</f>
        <v>0.019306148148148</v>
      </c>
      <c r="H255" s="104" t="n">
        <f aca="false">IF(G255="",$F$1*C255-B255,G255-B255)</f>
        <v>2.60632999999999</v>
      </c>
      <c r="I255" s="2" t="s">
        <v>96</v>
      </c>
      <c r="J255" s="50" t="s">
        <v>535</v>
      </c>
      <c r="K255" s="105" t="n">
        <f aca="false">DATE(MID(J255,1,4),MID(J255,5,2),MID(J255,7,2))</f>
        <v>43844</v>
      </c>
      <c r="L255" s="106" t="str">
        <f aca="true">IF(LEN(J255) &gt; 15,DATE(MID(J255,12,4),MID(J255,16,2),MID(J255,18,2)),TEXT(TODAY(),"yyyy/m/d"))</f>
        <v>2020/3/9</v>
      </c>
      <c r="M255" s="79" t="n">
        <f aca="false">(L255-K255+1)*B255</f>
        <v>7560</v>
      </c>
      <c r="N255" s="107" t="n">
        <f aca="false">H255/M255*365</f>
        <v>0.125834715608465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108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Z255-AB255</f>
        <v>-0.0274664607477839</v>
      </c>
      <c r="AD255" s="57" t="n">
        <f aca="false">IF(E255-F255&lt;0,"达成",E255-F255)</f>
        <v>0.200693851851852</v>
      </c>
      <c r="AE255" s="57"/>
    </row>
    <row r="256" customFormat="false" ht="15" hidden="false" customHeight="false" outlineLevel="0" collapsed="false">
      <c r="A256" s="109" t="s">
        <v>929</v>
      </c>
      <c r="B256" s="2" t="n">
        <v>135</v>
      </c>
      <c r="C256" s="102" t="n">
        <v>123.86</v>
      </c>
      <c r="D256" s="103" t="n">
        <v>1.0894</v>
      </c>
      <c r="E256" s="49" t="n">
        <f aca="false">10%*Q256+13%</f>
        <v>0.22</v>
      </c>
      <c r="F256" s="39" t="n">
        <f aca="false">IF(G256="",($F$1*C256-B256)/B256,H256/B256)</f>
        <v>0.0216156296296295</v>
      </c>
      <c r="H256" s="104" t="n">
        <f aca="false">IF(G256="",$F$1*C256-B256,G256-B256)</f>
        <v>2.91810999999998</v>
      </c>
      <c r="I256" s="2" t="s">
        <v>96</v>
      </c>
      <c r="J256" s="50" t="s">
        <v>537</v>
      </c>
      <c r="K256" s="105" t="n">
        <f aca="false">DATE(MID(J256,1,4),MID(J256,5,2),MID(J256,7,2))</f>
        <v>43845</v>
      </c>
      <c r="L256" s="106" t="str">
        <f aca="true">IF(LEN(J256) &gt; 15,DATE(MID(J256,12,4),MID(J256,16,2),MID(J256,18,2)),TEXT(TODAY(),"yyyy/m/d"))</f>
        <v>2020/3/9</v>
      </c>
      <c r="M256" s="79" t="n">
        <f aca="false">(L256-K256+1)*B256</f>
        <v>7425</v>
      </c>
      <c r="N256" s="107" t="n">
        <f aca="false">H256/M256*365</f>
        <v>0.143449178451177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108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Z256-AB256</f>
        <v>-0.0269033434058901</v>
      </c>
      <c r="AD256" s="57" t="n">
        <f aca="false">IF(E256-F256&lt;0,"达成",E256-F256)</f>
        <v>0.198384370370371</v>
      </c>
      <c r="AE256" s="57"/>
    </row>
    <row r="257" customFormat="false" ht="15" hidden="false" customHeight="false" outlineLevel="0" collapsed="false">
      <c r="A257" s="109" t="s">
        <v>930</v>
      </c>
      <c r="B257" s="2" t="n">
        <v>135</v>
      </c>
      <c r="C257" s="102" t="n">
        <v>123.81</v>
      </c>
      <c r="D257" s="103" t="n">
        <v>1.0898</v>
      </c>
      <c r="E257" s="49" t="n">
        <f aca="false">10%*Q257+13%</f>
        <v>0.22</v>
      </c>
      <c r="F257" s="39" t="n">
        <f aca="false">IF(G257="",($F$1*C257-B257)/B257,H257/B257)</f>
        <v>0.0212032222222223</v>
      </c>
      <c r="H257" s="104" t="n">
        <f aca="false">IF(G257="",$F$1*C257-B257,G257-B257)</f>
        <v>2.862435</v>
      </c>
      <c r="I257" s="2" t="s">
        <v>96</v>
      </c>
      <c r="J257" s="50" t="s">
        <v>539</v>
      </c>
      <c r="K257" s="105" t="n">
        <f aca="false">DATE(MID(J257,1,4),MID(J257,5,2),MID(J257,7,2))</f>
        <v>43846</v>
      </c>
      <c r="L257" s="106" t="str">
        <f aca="true">IF(LEN(J257) &gt; 15,DATE(MID(J257,12,4),MID(J257,16,2),MID(J257,18,2)),TEXT(TODAY(),"yyyy/m/d"))</f>
        <v>2020/3/9</v>
      </c>
      <c r="M257" s="79" t="n">
        <f aca="false">(L257-K257+1)*B257</f>
        <v>7290</v>
      </c>
      <c r="N257" s="107" t="n">
        <f aca="false">H257/M257*365</f>
        <v>0.143318076131687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108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Z257-AB257</f>
        <v>-0.0268884144443029</v>
      </c>
      <c r="AD257" s="57" t="n">
        <f aca="false">IF(E257-F257&lt;0,"达成",E257-F257)</f>
        <v>0.198796777777778</v>
      </c>
      <c r="AE257" s="57"/>
    </row>
    <row r="258" customFormat="false" ht="15" hidden="false" customHeight="false" outlineLevel="0" collapsed="false">
      <c r="A258" s="109" t="s">
        <v>931</v>
      </c>
      <c r="B258" s="2" t="n">
        <v>135</v>
      </c>
      <c r="C258" s="102" t="n">
        <v>124.14</v>
      </c>
      <c r="D258" s="103" t="n">
        <v>1.0869</v>
      </c>
      <c r="E258" s="49" t="n">
        <f aca="false">10%*Q258+13%</f>
        <v>0.22</v>
      </c>
      <c r="F258" s="39" t="n">
        <f aca="false">IF(G258="",($F$1*C258-B258)/B258,H258/B258)</f>
        <v>0.023925111111111</v>
      </c>
      <c r="H258" s="104" t="n">
        <f aca="false">IF(G258="",$F$1*C258-B258,G258-B258)</f>
        <v>3.22988999999998</v>
      </c>
      <c r="I258" s="2" t="s">
        <v>96</v>
      </c>
      <c r="J258" s="50" t="s">
        <v>541</v>
      </c>
      <c r="K258" s="105" t="n">
        <f aca="false">DATE(MID(J258,1,4),MID(J258,5,2),MID(J258,7,2))</f>
        <v>43847</v>
      </c>
      <c r="L258" s="106" t="str">
        <f aca="true">IF(LEN(J258) &gt; 15,DATE(MID(J258,12,4),MID(J258,16,2),MID(J258,18,2)),TEXT(TODAY(),"yyyy/m/d"))</f>
        <v>2020/3/9</v>
      </c>
      <c r="M258" s="79" t="n">
        <f aca="false">(L258-K258+1)*B258</f>
        <v>7155</v>
      </c>
      <c r="N258" s="107" t="n">
        <f aca="false">H258/M258*365</f>
        <v>0.164767274633123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108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Z258-AB258</f>
        <v>-0.0262342843336727</v>
      </c>
      <c r="AD258" s="57" t="n">
        <f aca="false">IF(E258-F258&lt;0,"达成",E258-F258)</f>
        <v>0.196074888888889</v>
      </c>
      <c r="AE258" s="57"/>
    </row>
    <row r="259" customFormat="false" ht="15" hidden="false" customHeight="false" outlineLevel="0" collapsed="false">
      <c r="A259" s="109" t="s">
        <v>932</v>
      </c>
      <c r="B259" s="2" t="n">
        <v>135</v>
      </c>
      <c r="C259" s="102" t="n">
        <v>122.41</v>
      </c>
      <c r="D259" s="103" t="n">
        <v>1.1023</v>
      </c>
      <c r="E259" s="49" t="n">
        <f aca="false">10%*Q259+13%</f>
        <v>0.22</v>
      </c>
      <c r="F259" s="39" t="n">
        <f aca="false">IF(G259="",($F$1*C259-B259)/B259,H259/B259)</f>
        <v>0.00965581481481468</v>
      </c>
      <c r="H259" s="104" t="n">
        <f aca="false">IF(G259="",$F$1*C259-B259,G259-B259)</f>
        <v>1.30353499999998</v>
      </c>
      <c r="I259" s="2" t="s">
        <v>96</v>
      </c>
      <c r="J259" s="50" t="s">
        <v>543</v>
      </c>
      <c r="K259" s="105" t="n">
        <f aca="false">DATE(MID(J259,1,4),MID(J259,5,2),MID(J259,7,2))</f>
        <v>43850</v>
      </c>
      <c r="L259" s="106" t="str">
        <f aca="true">IF(LEN(J259) &gt; 15,DATE(MID(J259,12,4),MID(J259,16,2),MID(J259,18,2)),TEXT(TODAY(),"yyyy/m/d"))</f>
        <v>2020/3/9</v>
      </c>
      <c r="M259" s="79" t="n">
        <f aca="false">(L259-K259+1)*B259</f>
        <v>6750</v>
      </c>
      <c r="N259" s="107" t="n">
        <f aca="false">H259/M259*365</f>
        <v>0.0704874481481471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108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5366.935692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Z259-AB259</f>
        <v>-0.0291176137625144</v>
      </c>
      <c r="AD259" s="57" t="n">
        <f aca="false">IF(E259-F259&lt;0,"达成",E259-F259)</f>
        <v>0.210344185185185</v>
      </c>
    </row>
    <row r="260" customFormat="false" ht="15" hidden="false" customHeight="false" outlineLevel="0" collapsed="false">
      <c r="A260" s="109" t="s">
        <v>933</v>
      </c>
      <c r="B260" s="2" t="n">
        <v>135</v>
      </c>
      <c r="C260" s="102" t="n">
        <v>123.66</v>
      </c>
      <c r="D260" s="103" t="n">
        <v>1.0911</v>
      </c>
      <c r="E260" s="49" t="n">
        <f aca="false">10%*Q260+13%</f>
        <v>0.22</v>
      </c>
      <c r="F260" s="39" t="n">
        <f aca="false">IF(G260="",($F$1*C260-B260)/B260,H260/B260)</f>
        <v>0.0199659999999999</v>
      </c>
      <c r="H260" s="104" t="n">
        <f aca="false">IF(G260="",$F$1*C260-B260,G260-B260)</f>
        <v>2.69540999999998</v>
      </c>
      <c r="I260" s="2" t="s">
        <v>96</v>
      </c>
      <c r="J260" s="50" t="s">
        <v>545</v>
      </c>
      <c r="K260" s="105" t="n">
        <f aca="false">DATE(MID(J260,1,4),MID(J260,5,2),MID(J260,7,2))</f>
        <v>43851</v>
      </c>
      <c r="L260" s="106" t="str">
        <f aca="true">IF(LEN(J260) &gt; 15,DATE(MID(J260,12,4),MID(J260,16,2),MID(J260,18,2)),TEXT(TODAY(),"yyyy/m/d"))</f>
        <v>2020/3/9</v>
      </c>
      <c r="M260" s="79" t="n">
        <f aca="false">(L260-K260+1)*B260</f>
        <v>6615</v>
      </c>
      <c r="N260" s="107" t="n">
        <f aca="false">H260/M260*365</f>
        <v>0.148726326530611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108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Z260-AB260</f>
        <v>-0.0268082067946453</v>
      </c>
      <c r="AD260" s="57" t="n">
        <f aca="false">IF(E260-F260&lt;0,"达成",E260-F260)</f>
        <v>0.200034</v>
      </c>
    </row>
    <row r="261" customFormat="false" ht="15" hidden="false" customHeight="false" outlineLevel="0" collapsed="false">
      <c r="A261" s="109" t="s">
        <v>934</v>
      </c>
      <c r="B261" s="2" t="n">
        <v>135</v>
      </c>
      <c r="C261" s="102" t="n">
        <v>122.59</v>
      </c>
      <c r="D261" s="103" t="n">
        <v>1.1007</v>
      </c>
      <c r="E261" s="49" t="n">
        <f aca="false">10%*Q261+13%</f>
        <v>0.22</v>
      </c>
      <c r="F261" s="39" t="n">
        <f aca="false">IF(G261="",($F$1*C261-B261)/B261,H261/B261)</f>
        <v>0.0111404814814814</v>
      </c>
      <c r="H261" s="104" t="n">
        <f aca="false">IF(G261="",$F$1*C261-B261,G261-B261)</f>
        <v>1.50396499999999</v>
      </c>
      <c r="I261" s="2" t="s">
        <v>96</v>
      </c>
      <c r="J261" s="50" t="s">
        <v>547</v>
      </c>
      <c r="K261" s="105" t="n">
        <f aca="false">DATE(MID(J261,1,4),MID(J261,5,2),MID(J261,7,2))</f>
        <v>43852</v>
      </c>
      <c r="L261" s="106" t="str">
        <f aca="true">IF(LEN(J261) &gt; 15,DATE(MID(J261,12,4),MID(J261,16,2),MID(J261,18,2)),TEXT(TODAY(),"yyyy/m/d"))</f>
        <v>2020/3/9</v>
      </c>
      <c r="M261" s="79" t="n">
        <f aca="false">(L261-K261+1)*B261</f>
        <v>6480</v>
      </c>
      <c r="N261" s="107" t="n">
        <f aca="false">H261/M261*365</f>
        <v>0.0847140779320982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108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5313.755803</v>
      </c>
      <c r="Z261" s="40" t="n">
        <f aca="false">W261/X261-1</f>
        <v>0.133763519269981</v>
      </c>
      <c r="AA261" s="40" t="n">
        <f aca="false">S261/(X261-V261)-1</f>
        <v>0.164705008359613</v>
      </c>
      <c r="AB261" s="40" t="n">
        <f aca="false">SUM($C$2:C261)*D261/SUM($B$2:B261)-1</f>
        <v>0.162368570471995</v>
      </c>
      <c r="AC261" s="40" t="n">
        <f aca="false">Z261-AB261</f>
        <v>-0.0286050512020142</v>
      </c>
      <c r="AD261" s="57" t="n">
        <f aca="false">IF(E261-F261&lt;0,"达成",E261-F261)</f>
        <v>0.208859518518519</v>
      </c>
    </row>
    <row r="262" customFormat="false" ht="15" hidden="false" customHeight="false" outlineLevel="0" collapsed="false">
      <c r="A262" s="109" t="s">
        <v>935</v>
      </c>
      <c r="B262" s="2" t="n">
        <v>135</v>
      </c>
      <c r="C262" s="102" t="n">
        <v>126.71</v>
      </c>
      <c r="D262" s="103" t="n">
        <v>1.0649</v>
      </c>
      <c r="E262" s="49" t="n">
        <f aca="false">10%*Q262+13%</f>
        <v>0.22</v>
      </c>
      <c r="F262" s="39" t="n">
        <f aca="false">IF(G262="",($F$1*C262-B262)/B262,H262/B262)</f>
        <v>0.0451228518518517</v>
      </c>
      <c r="H262" s="104" t="n">
        <f aca="false">IF(G262="",$F$1*C262-B262,G262-B262)</f>
        <v>6.09158499999998</v>
      </c>
      <c r="I262" s="2" t="s">
        <v>96</v>
      </c>
      <c r="J262" s="50" t="s">
        <v>549</v>
      </c>
      <c r="K262" s="105" t="n">
        <f aca="false">DATE(MID(J262,1,4),MID(J262,5,2),MID(J262,7,2))</f>
        <v>43853</v>
      </c>
      <c r="L262" s="106" t="str">
        <f aca="true">IF(LEN(J262) &gt; 15,DATE(MID(J262,12,4),MID(J262,16,2),MID(J262,18,2)),TEXT(TODAY(),"yyyy/m/d"))</f>
        <v>2020/3/9</v>
      </c>
      <c r="M262" s="79" t="n">
        <f aca="false">(L262-K262+1)*B262</f>
        <v>6345</v>
      </c>
      <c r="N262" s="107" t="n">
        <f aca="false">H262/M262*365</f>
        <v>0.350422147360125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108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4091.5385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Z262-AB262</f>
        <v>-0.0214915407175114</v>
      </c>
      <c r="AD262" s="57" t="n">
        <f aca="false">IF(E262-F262&lt;0,"达成",E262-F262)</f>
        <v>0.174877148148148</v>
      </c>
    </row>
    <row r="263" customFormat="false" ht="15" hidden="false" customHeight="false" outlineLevel="0" collapsed="false">
      <c r="A263" s="109" t="s">
        <v>936</v>
      </c>
      <c r="B263" s="2" t="n">
        <v>135</v>
      </c>
      <c r="C263" s="102" t="n">
        <v>138.08</v>
      </c>
      <c r="D263" s="103" t="n">
        <v>0.9772</v>
      </c>
      <c r="E263" s="49" t="n">
        <f aca="false">10%*Q263+13%</f>
        <v>0.22</v>
      </c>
      <c r="F263" s="39" t="n">
        <f aca="false">IF(G263="",($F$1*C263-B263)/B263,H263/B263)</f>
        <v>0.138904296296296</v>
      </c>
      <c r="H263" s="104" t="n">
        <f aca="false">IF(G263="",$F$1*C263-B263,G263-B263)</f>
        <v>18.75208</v>
      </c>
      <c r="I263" s="2" t="s">
        <v>96</v>
      </c>
      <c r="J263" s="50" t="s">
        <v>551</v>
      </c>
      <c r="K263" s="105" t="n">
        <f aca="false">DATE(MID(J263,1,4),MID(J263,5,2),MID(J263,7,2))</f>
        <v>43864</v>
      </c>
      <c r="L263" s="106" t="str">
        <f aca="true">IF(LEN(J263) &gt; 15,DATE(MID(J263,12,4),MID(J263,16,2),MID(J263,18,2)),TEXT(TODAY(),"yyyy/m/d"))</f>
        <v>2020/3/9</v>
      </c>
      <c r="M263" s="79" t="n">
        <f aca="false">(L263-K263+1)*B263</f>
        <v>4860</v>
      </c>
      <c r="N263" s="107" t="n">
        <f aca="false">H263/M263*365</f>
        <v>1.40833522633745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108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0.0271641399174898</v>
      </c>
      <c r="AA263" s="40" t="n">
        <f aca="false">S263/(X263-V263)-1</f>
        <v>0.0333954596452877</v>
      </c>
      <c r="AB263" s="40" t="n">
        <f aca="false">SUM($C$2:C263)*D263/SUM($B$2:B263)-1</f>
        <v>0.0314523750468811</v>
      </c>
      <c r="AC263" s="40" t="n">
        <f aca="false">Z263-AB263</f>
        <v>-0.00428823512939136</v>
      </c>
      <c r="AD263" s="57" t="n">
        <f aca="false">IF(E263-F263&lt;0,"达成",E263-F263)</f>
        <v>0.0810957037037037</v>
      </c>
    </row>
    <row r="264" customFormat="false" ht="15" hidden="false" customHeight="false" outlineLevel="0" collapsed="false">
      <c r="A264" s="109" t="s">
        <v>937</v>
      </c>
      <c r="B264" s="2" t="n">
        <v>90</v>
      </c>
      <c r="C264" s="102" t="n">
        <v>90.35</v>
      </c>
      <c r="D264" s="103" t="n">
        <v>0.9957</v>
      </c>
      <c r="E264" s="49" t="n">
        <f aca="false">10%*Q264+13%</f>
        <v>0.19</v>
      </c>
      <c r="F264" s="39" t="n">
        <f aca="false">IF(G264="",($F$1*C264-B264)/B264,H264/B264)</f>
        <v>0.117830277777778</v>
      </c>
      <c r="H264" s="104" t="n">
        <f aca="false">IF(G264="",$F$1*C264-B264,G264-B264)</f>
        <v>10.604725</v>
      </c>
      <c r="I264" s="2" t="s">
        <v>96</v>
      </c>
      <c r="J264" s="50" t="s">
        <v>553</v>
      </c>
      <c r="K264" s="105" t="n">
        <f aca="false">DATE(MID(J264,1,4),MID(J264,5,2),MID(J264,7,2))</f>
        <v>43865</v>
      </c>
      <c r="L264" s="106" t="str">
        <f aca="true">IF(LEN(J264) &gt; 15,DATE(MID(J264,12,4),MID(J264,16,2),MID(J264,18,2)),TEXT(TODAY(),"yyyy/m/d"))</f>
        <v>2020/3/9</v>
      </c>
      <c r="M264" s="79" t="n">
        <f aca="false">(L264-K264+1)*B264</f>
        <v>3150</v>
      </c>
      <c r="N264" s="107" t="n">
        <f aca="false">H264/M264*365</f>
        <v>1.22880146825397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108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1722.848251</v>
      </c>
      <c r="Z264" s="40" t="n">
        <f aca="false">W264/X264-1</f>
        <v>0.0429798740426592</v>
      </c>
      <c r="AA264" s="40" t="n">
        <f aca="false">S264/(X264-V264)-1</f>
        <v>0.0528120446284224</v>
      </c>
      <c r="AB264" s="40" t="n">
        <f aca="false">SUM($C$2:C264)*D264/SUM($B$2:B264)-1</f>
        <v>0.0508640404141203</v>
      </c>
      <c r="AC264" s="40" t="n">
        <f aca="false">Z264-AB264</f>
        <v>-0.00788416637146105</v>
      </c>
      <c r="AD264" s="57" t="n">
        <f aca="false">IF(E264-F264&lt;0,"达成",E264-F264)</f>
        <v>0.0721697222222224</v>
      </c>
    </row>
    <row r="265" customFormat="false" ht="15" hidden="false" customHeight="false" outlineLevel="0" collapsed="false">
      <c r="A265" s="109" t="s">
        <v>938</v>
      </c>
      <c r="B265" s="2" t="n">
        <v>90</v>
      </c>
      <c r="C265" s="102" t="n">
        <v>88.24</v>
      </c>
      <c r="D265" s="103" t="n">
        <v>1.0195</v>
      </c>
      <c r="E265" s="49" t="n">
        <f aca="false">10%*Q265+13%</f>
        <v>0.19</v>
      </c>
      <c r="F265" s="39" t="n">
        <f aca="false">IF(G265="",($F$1*C265-B265)/B265,H265/B265)</f>
        <v>0.0917248888888887</v>
      </c>
      <c r="H265" s="104" t="n">
        <f aca="false">IF(G265="",$F$1*C265-B265,G265-B265)</f>
        <v>8.25523999999999</v>
      </c>
      <c r="I265" s="2" t="s">
        <v>96</v>
      </c>
      <c r="J265" s="50" t="s">
        <v>555</v>
      </c>
      <c r="K265" s="105" t="n">
        <f aca="false">DATE(MID(J265,1,4),MID(J265,5,2),MID(J265,7,2))</f>
        <v>43866</v>
      </c>
      <c r="L265" s="106" t="str">
        <f aca="true">IF(LEN(J265) &gt; 15,DATE(MID(J265,12,4),MID(J265,16,2),MID(J265,18,2)),TEXT(TODAY(),"yyyy/m/d"))</f>
        <v>2020/3/9</v>
      </c>
      <c r="M265" s="79" t="n">
        <f aca="false">(L265-K265+1)*B265</f>
        <v>3060</v>
      </c>
      <c r="N265" s="107" t="n">
        <f aca="false">H265/M265*365</f>
        <v>0.984693660130718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108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2543.752565</v>
      </c>
      <c r="Z265" s="40" t="n">
        <f aca="false">W265/X265-1</f>
        <v>0.0633168031113875</v>
      </c>
      <c r="AA265" s="40" t="n">
        <f aca="false">S265/(X265-V265)-1</f>
        <v>0.0777614437217116</v>
      </c>
      <c r="AB265" s="40" t="n">
        <f aca="false">SUM($C$2:C265)*D265/SUM($B$2:B265)-1</f>
        <v>0.075811419539515</v>
      </c>
      <c r="AC265" s="40" t="n">
        <f aca="false">Z265-AB265</f>
        <v>-0.0124946164281274</v>
      </c>
      <c r="AD265" s="57" t="n">
        <f aca="false">IF(E265-F265&lt;0,"达成",E265-F265)</f>
        <v>0.0982751111111113</v>
      </c>
    </row>
    <row r="266" customFormat="false" ht="15" hidden="false" customHeight="false" outlineLevel="0" collapsed="false">
      <c r="A266" s="109" t="s">
        <v>939</v>
      </c>
      <c r="B266" s="2" t="n">
        <v>135</v>
      </c>
      <c r="C266" s="102" t="n">
        <v>128.68</v>
      </c>
      <c r="D266" s="103" t="n">
        <v>1.0486</v>
      </c>
      <c r="E266" s="49" t="n">
        <f aca="false">10%*Q266+13%</f>
        <v>0.22</v>
      </c>
      <c r="F266" s="39" t="n">
        <f aca="false">IF(G266="",($F$1*C266-B266)/B266,H266/B266)</f>
        <v>0.0613717037037037</v>
      </c>
      <c r="H266" s="104" t="n">
        <f aca="false">IF(G266="",$F$1*C266-B266,G266-B266)</f>
        <v>8.28518</v>
      </c>
      <c r="I266" s="2" t="s">
        <v>96</v>
      </c>
      <c r="J266" s="50" t="s">
        <v>557</v>
      </c>
      <c r="K266" s="105" t="n">
        <f aca="false">DATE(MID(J266,1,4),MID(J266,5,2),MID(J266,7,2))</f>
        <v>43867</v>
      </c>
      <c r="L266" s="106" t="str">
        <f aca="true">IF(LEN(J266) &gt; 15,DATE(MID(J266,12,4),MID(J266,16,2),MID(J266,18,2)),TEXT(TODAY(),"yyyy/m/d"))</f>
        <v>2020/3/9</v>
      </c>
      <c r="M266" s="79" t="n">
        <f aca="false">(L266-K266+1)*B266</f>
        <v>4455</v>
      </c>
      <c r="N266" s="107" t="n">
        <f aca="false">H266/M266*365</f>
        <v>0.678808237934905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108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Z266-AB266</f>
        <v>-0.0180925621930044</v>
      </c>
      <c r="AD266" s="57" t="n">
        <f aca="false">IF(E266-F266&lt;0,"达成",E266-F266)</f>
        <v>0.158628296296296</v>
      </c>
    </row>
    <row r="267" customFormat="false" ht="15" hidden="false" customHeight="false" outlineLevel="0" collapsed="false">
      <c r="A267" s="109" t="s">
        <v>940</v>
      </c>
      <c r="B267" s="2" t="n">
        <v>135</v>
      </c>
      <c r="C267" s="102" t="n">
        <v>127.69</v>
      </c>
      <c r="D267" s="103" t="n">
        <v>1.0567</v>
      </c>
      <c r="E267" s="49" t="n">
        <f aca="false">10%*Q267+13%</f>
        <v>0.22</v>
      </c>
      <c r="F267" s="39" t="n">
        <f aca="false">IF(G267="",($F$1*C267-B267)/B267,H267/B267)</f>
        <v>0.0532060370370369</v>
      </c>
      <c r="H267" s="104" t="n">
        <f aca="false">IF(G267="",$F$1*C267-B267,G267-B267)</f>
        <v>7.18281499999998</v>
      </c>
      <c r="I267" s="2" t="s">
        <v>96</v>
      </c>
      <c r="J267" s="50" t="s">
        <v>559</v>
      </c>
      <c r="K267" s="105" t="n">
        <f aca="false">DATE(MID(J267,1,4),MID(J267,5,2),MID(J267,7,2))</f>
        <v>43868</v>
      </c>
      <c r="L267" s="106" t="str">
        <f aca="true">IF(LEN(J267) &gt; 15,DATE(MID(J267,12,4),MID(J267,16,2),MID(J267,18,2)),TEXT(TODAY(),"yyyy/m/d"))</f>
        <v>2020/3/9</v>
      </c>
      <c r="M267" s="79" t="n">
        <f aca="false">(L267-K267+1)*B267</f>
        <v>4320</v>
      </c>
      <c r="N267" s="107" t="n">
        <f aca="false">H267/M267*365</f>
        <v>0.606881359953702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108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3831.096868</v>
      </c>
      <c r="Z267" s="40" t="n">
        <f aca="false">W267/X267-1</f>
        <v>0.0947236214117939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Z267-AB267</f>
        <v>-0.0195967704042528</v>
      </c>
      <c r="AD267" s="57" t="n">
        <f aca="false">IF(E267-F267&lt;0,"达成",E267-F267)</f>
        <v>0.166793962962963</v>
      </c>
    </row>
    <row r="268" customFormat="false" ht="15" hidden="false" customHeight="false" outlineLevel="0" collapsed="false">
      <c r="A268" s="109" t="s">
        <v>941</v>
      </c>
      <c r="B268" s="2" t="n">
        <v>135</v>
      </c>
      <c r="C268" s="102" t="n">
        <v>126.37</v>
      </c>
      <c r="D268" s="103" t="n">
        <v>1.0677</v>
      </c>
      <c r="E268" s="49" t="n">
        <f aca="false">10%*Q268+13%</f>
        <v>0.22</v>
      </c>
      <c r="F268" s="39" t="n">
        <f aca="false">IF(G268="",($F$1*C268-B268)/B268,H268/B268)</f>
        <v>0.0423184814814815</v>
      </c>
      <c r="H268" s="104" t="n">
        <f aca="false">IF(G268="",$F$1*C268-B268,G268-B268)</f>
        <v>5.71299500000001</v>
      </c>
      <c r="I268" s="2" t="s">
        <v>96</v>
      </c>
      <c r="J268" s="50" t="s">
        <v>561</v>
      </c>
      <c r="K268" s="105" t="n">
        <f aca="false">DATE(MID(J268,1,4),MID(J268,5,2),MID(J268,7,2))</f>
        <v>43871</v>
      </c>
      <c r="L268" s="106" t="str">
        <f aca="true">IF(LEN(J268) &gt; 15,DATE(MID(J268,12,4),MID(J268,16,2),MID(J268,18,2)),TEXT(TODAY(),"yyyy/m/d"))</f>
        <v>2020/3/9</v>
      </c>
      <c r="M268" s="79" t="n">
        <f aca="false">(L268-K268+1)*B268</f>
        <v>3915</v>
      </c>
      <c r="N268" s="107" t="n">
        <f aca="false">H268/M268*365</f>
        <v>0.53262916347382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108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Z268-AB268</f>
        <v>-0.0216492717841303</v>
      </c>
      <c r="AD268" s="57" t="n">
        <f aca="false">IF(E268-F268&lt;0,"达成",E268-F268)</f>
        <v>0.177681518518518</v>
      </c>
    </row>
    <row r="269" customFormat="false" ht="15" hidden="false" customHeight="false" outlineLevel="0" collapsed="false">
      <c r="A269" s="109" t="s">
        <v>942</v>
      </c>
      <c r="B269" s="2" t="n">
        <v>135</v>
      </c>
      <c r="C269" s="102" t="n">
        <v>126.79</v>
      </c>
      <c r="D269" s="103" t="n">
        <v>1.0642</v>
      </c>
      <c r="E269" s="49" t="n">
        <f aca="false">10%*Q269+13%</f>
        <v>0.22</v>
      </c>
      <c r="F269" s="39" t="n">
        <f aca="false">IF(G269="",($F$1*C269-B269)/B269,H269/B269)</f>
        <v>0.0457827037037037</v>
      </c>
      <c r="H269" s="104" t="n">
        <f aca="false">IF(G269="",$F$1*C269-B269,G269-B269)</f>
        <v>6.18066500000001</v>
      </c>
      <c r="I269" s="2" t="s">
        <v>96</v>
      </c>
      <c r="J269" s="50" t="s">
        <v>563</v>
      </c>
      <c r="K269" s="105" t="n">
        <f aca="false">DATE(MID(J269,1,4),MID(J269,5,2),MID(J269,7,2))</f>
        <v>43872</v>
      </c>
      <c r="L269" s="106" t="str">
        <f aca="true">IF(LEN(J269) &gt; 15,DATE(MID(J269,12,4),MID(J269,16,2),MID(J269,18,2)),TEXT(TODAY(),"yyyy/m/d"))</f>
        <v>2020/3/9</v>
      </c>
      <c r="M269" s="79" t="n">
        <f aca="false">(L269-K269+1)*B269</f>
        <v>3780</v>
      </c>
      <c r="N269" s="107" t="n">
        <f aca="false">H269/M269*365</f>
        <v>0.596810244708996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108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Z269-AB269</f>
        <v>-0.0209059106963039</v>
      </c>
      <c r="AD269" s="57" t="n">
        <f aca="false">IF(E269-F269&lt;0,"达成",E269-F269)</f>
        <v>0.174217296296296</v>
      </c>
    </row>
    <row r="270" customFormat="false" ht="15" hidden="false" customHeight="false" outlineLevel="0" collapsed="false">
      <c r="A270" s="109" t="s">
        <v>943</v>
      </c>
      <c r="B270" s="2" t="n">
        <v>135</v>
      </c>
      <c r="C270" s="102" t="n">
        <v>124.64</v>
      </c>
      <c r="D270" s="103" t="n">
        <v>1.0826</v>
      </c>
      <c r="E270" s="49" t="n">
        <f aca="false">10%*Q270+13%</f>
        <v>0.22</v>
      </c>
      <c r="F270" s="39" t="n">
        <f aca="false">IF(G270="",($F$1*C270-B270)/B270,H270/B270)</f>
        <v>0.0280491851851852</v>
      </c>
      <c r="H270" s="104" t="n">
        <f aca="false">IF(G270="",$F$1*C270-B270,G270-B270)</f>
        <v>3.78664000000001</v>
      </c>
      <c r="I270" s="2" t="s">
        <v>96</v>
      </c>
      <c r="J270" s="50" t="s">
        <v>565</v>
      </c>
      <c r="K270" s="105" t="n">
        <f aca="false">DATE(MID(J270,1,4),MID(J270,5,2),MID(J270,7,2))</f>
        <v>43873</v>
      </c>
      <c r="L270" s="106" t="str">
        <f aca="true">IF(LEN(J270) &gt; 15,DATE(MID(J270,12,4),MID(J270,16,2),MID(J270,18,2)),TEXT(TODAY(),"yyyy/m/d"))</f>
        <v>2020/3/9</v>
      </c>
      <c r="M270" s="79" t="n">
        <f aca="false">(L270-K270+1)*B270</f>
        <v>3645</v>
      </c>
      <c r="N270" s="107" t="n">
        <f aca="false">H270/M270*365</f>
        <v>0.379183429355282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108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Z270-AB270</f>
        <v>-0.0243557346878829</v>
      </c>
      <c r="AD270" s="57" t="n">
        <f aca="false">IF(E270-F270&lt;0,"达成",E270-F270)</f>
        <v>0.191950814814815</v>
      </c>
    </row>
    <row r="271" customFormat="false" ht="15" hidden="false" customHeight="false" outlineLevel="0" collapsed="false">
      <c r="A271" s="109" t="s">
        <v>944</v>
      </c>
      <c r="B271" s="2" t="n">
        <v>135</v>
      </c>
      <c r="C271" s="102" t="n">
        <v>125.53</v>
      </c>
      <c r="D271" s="103" t="n">
        <v>1.0749</v>
      </c>
      <c r="E271" s="49" t="n">
        <f aca="false">10%*Q271+13%</f>
        <v>0.22</v>
      </c>
      <c r="F271" s="39" t="n">
        <f aca="false">IF(G271="",($F$1*C271-B271)/B271,H271/B271)</f>
        <v>0.0353900370370369</v>
      </c>
      <c r="H271" s="104" t="n">
        <f aca="false">IF(G271="",$F$1*C271-B271,G271-B271)</f>
        <v>4.77765499999998</v>
      </c>
      <c r="I271" s="2" t="s">
        <v>96</v>
      </c>
      <c r="J271" s="50" t="s">
        <v>567</v>
      </c>
      <c r="K271" s="105" t="n">
        <f aca="false">DATE(MID(J271,1,4),MID(J271,5,2),MID(J271,7,2))</f>
        <v>43874</v>
      </c>
      <c r="L271" s="106" t="str">
        <f aca="true">IF(LEN(J271) &gt; 15,DATE(MID(J271,12,4),MID(J271,16,2),MID(J271,18,2)),TEXT(TODAY(),"yyyy/m/d"))</f>
        <v>2020/3/9</v>
      </c>
      <c r="M271" s="79" t="n">
        <f aca="false">(L271-K271+1)*B271</f>
        <v>3510</v>
      </c>
      <c r="N271" s="107" t="n">
        <f aca="false">H271/M271*365</f>
        <v>0.496821673789172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108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4466.178613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Z271-AB271</f>
        <v>-0.0228077714529706</v>
      </c>
      <c r="AD271" s="57" t="n">
        <f aca="false">IF(E271-F271&lt;0,"达成",E271-F271)</f>
        <v>0.184609962962963</v>
      </c>
    </row>
    <row r="272" customFormat="false" ht="15" hidden="false" customHeight="false" outlineLevel="0" collapsed="false">
      <c r="A272" s="109" t="s">
        <v>945</v>
      </c>
      <c r="B272" s="2" t="n">
        <v>135</v>
      </c>
      <c r="C272" s="102" t="n">
        <v>125.39</v>
      </c>
      <c r="D272" s="103" t="n">
        <v>1.0761</v>
      </c>
      <c r="E272" s="49" t="n">
        <f aca="false">10%*Q272+13%</f>
        <v>0.22</v>
      </c>
      <c r="F272" s="39" t="n">
        <f aca="false">IF(G272="",($F$1*C272-B272)/B272,H272/B272)</f>
        <v>0.0342352962962962</v>
      </c>
      <c r="H272" s="104" t="n">
        <f aca="false">IF(G272="",$F$1*C272-B272,G272-B272)</f>
        <v>4.62176499999998</v>
      </c>
      <c r="I272" s="2" t="s">
        <v>96</v>
      </c>
      <c r="J272" s="50" t="s">
        <v>569</v>
      </c>
      <c r="K272" s="105" t="n">
        <f aca="false">DATE(MID(J272,1,4),MID(J272,5,2),MID(J272,7,2))</f>
        <v>43875</v>
      </c>
      <c r="L272" s="106" t="str">
        <f aca="true">IF(LEN(J272) &gt; 15,DATE(MID(J272,12,4),MID(J272,16,2),MID(J272,18,2)),TEXT(TODAY(),"yyyy/m/d"))</f>
        <v>2020/3/9</v>
      </c>
      <c r="M272" s="79" t="n">
        <f aca="false">(L272-K272+1)*B272</f>
        <v>3375</v>
      </c>
      <c r="N272" s="107" t="n">
        <f aca="false">H272/M272*365</f>
        <v>0.499835325925924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108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4508.520436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Z272-AB272</f>
        <v>-0.0229608793044751</v>
      </c>
      <c r="AD272" s="57" t="n">
        <f aca="false">IF(E272-F272&lt;0,"达成",E272-F272)</f>
        <v>0.185764703703704</v>
      </c>
    </row>
    <row r="273" customFormat="false" ht="15" hidden="false" customHeight="false" outlineLevel="0" collapsed="false">
      <c r="A273" s="109" t="s">
        <v>946</v>
      </c>
      <c r="B273" s="2" t="n">
        <v>135</v>
      </c>
      <c r="C273" s="102" t="n">
        <v>121.68</v>
      </c>
      <c r="D273" s="103" t="n">
        <v>1.1089</v>
      </c>
      <c r="E273" s="49" t="n">
        <f aca="false">10%*Q273+13%</f>
        <v>0.22</v>
      </c>
      <c r="F273" s="39" t="n">
        <f aca="false">IF(G273="",($F$1*C273-B273)/B273,H273/B273)</f>
        <v>0.00363466666666665</v>
      </c>
      <c r="H273" s="104" t="n">
        <f aca="false">IF(G273="",$F$1*C273-B273,G273-B273)</f>
        <v>0.490679999999998</v>
      </c>
      <c r="I273" s="2" t="s">
        <v>96</v>
      </c>
      <c r="J273" s="50" t="s">
        <v>571</v>
      </c>
      <c r="K273" s="105" t="n">
        <f aca="false">DATE(MID(J273,1,4),MID(J273,5,2),MID(J273,7,2))</f>
        <v>43878</v>
      </c>
      <c r="L273" s="106" t="str">
        <f aca="true">IF(LEN(J273) &gt; 15,DATE(MID(J273,12,4),MID(J273,16,2),MID(J273,18,2)),TEXT(TODAY(),"yyyy/m/d"))</f>
        <v>2020/3/9</v>
      </c>
      <c r="M273" s="79" t="n">
        <f aca="false">(L273-K273+1)*B273</f>
        <v>2970</v>
      </c>
      <c r="N273" s="107" t="n">
        <f aca="false">H273/M273*365</f>
        <v>0.060302424242424</v>
      </c>
      <c r="O273" s="52" t="n">
        <f aca="false">D273*C273</f>
        <v>134.930952</v>
      </c>
      <c r="P273" s="52" t="n">
        <f aca="false">O273-B273</f>
        <v>-0.0690479999999809</v>
      </c>
      <c r="Q273" s="53" t="n">
        <f aca="false">B273/150</f>
        <v>0.9</v>
      </c>
      <c r="R273" s="54" t="n">
        <f aca="false">R272+C273-T273</f>
        <v>35588.44</v>
      </c>
      <c r="S273" s="55" t="n">
        <f aca="false">R273*D273</f>
        <v>39464.021116</v>
      </c>
      <c r="T273" s="55"/>
      <c r="U273" s="108"/>
      <c r="V273" s="56" t="n">
        <f aca="false">U273+V272</f>
        <v>7462.74</v>
      </c>
      <c r="W273" s="56" t="n">
        <f aca="false">S273+V273</f>
        <v>46926.761116</v>
      </c>
      <c r="X273" s="1" t="n">
        <f aca="false">X272+B273</f>
        <v>41255</v>
      </c>
      <c r="Y273" s="54" t="n">
        <f aca="false">W273-X273</f>
        <v>5671.761116</v>
      </c>
      <c r="Z273" s="40" t="n">
        <f aca="false">W273/X273-1</f>
        <v>0.137480574863653</v>
      </c>
      <c r="AA273" s="40" t="n">
        <f aca="false">S273/(X273-V273)-1</f>
        <v>0.167842018142616</v>
      </c>
      <c r="AB273" s="40" t="n">
        <f aca="false">SUM($C$2:C273)*D273/SUM($B$2:B273)-1</f>
        <v>0.166577583541389</v>
      </c>
      <c r="AC273" s="40" t="n">
        <f aca="false">Z273-AB273</f>
        <v>-0.0290970086777362</v>
      </c>
      <c r="AD273" s="57" t="n">
        <f aca="false">IF(E273-F273&lt;0,"达成",E273-F273)</f>
        <v>0.216365333333333</v>
      </c>
    </row>
    <row r="274" customFormat="false" ht="15" hidden="false" customHeight="false" outlineLevel="0" collapsed="false">
      <c r="A274" s="109" t="s">
        <v>947</v>
      </c>
      <c r="B274" s="2" t="n">
        <v>135</v>
      </c>
      <c r="C274" s="102" t="n">
        <v>120.28</v>
      </c>
      <c r="D274" s="103" t="n">
        <v>1.1218</v>
      </c>
      <c r="E274" s="49" t="n">
        <f aca="false">10%*Q274+13%</f>
        <v>0.22</v>
      </c>
      <c r="F274" s="39" t="n">
        <f aca="false">IF(G274="",($F$1*C274-B274)/B274,H274/B274)</f>
        <v>-0.00791274074074071</v>
      </c>
      <c r="H274" s="104" t="n">
        <f aca="false">IF(G274="",$F$1*C274-B274,G274-B274)</f>
        <v>-1.06822</v>
      </c>
      <c r="I274" s="2" t="s">
        <v>96</v>
      </c>
      <c r="J274" s="50" t="s">
        <v>573</v>
      </c>
      <c r="K274" s="105" t="n">
        <f aca="false">DATE(MID(J274,1,4),MID(J274,5,2),MID(J274,7,2))</f>
        <v>43879</v>
      </c>
      <c r="L274" s="106" t="str">
        <f aca="true">IF(LEN(J274) &gt; 15,DATE(MID(J274,12,4),MID(J274,16,2),MID(J274,18,2)),TEXT(TODAY(),"yyyy/m/d"))</f>
        <v>2020/3/9</v>
      </c>
      <c r="M274" s="79" t="n">
        <f aca="false">(L274-K274+1)*B274</f>
        <v>2835</v>
      </c>
      <c r="N274" s="107" t="n">
        <f aca="false">H274/M274*365</f>
        <v>-0.137530970017637</v>
      </c>
      <c r="O274" s="52" t="n">
        <f aca="false">D274*C274</f>
        <v>134.930104</v>
      </c>
      <c r="P274" s="52" t="n">
        <f aca="false">O274-B274</f>
        <v>-0.069896</v>
      </c>
      <c r="Q274" s="53" t="n">
        <f aca="false">B274/150</f>
        <v>0.9</v>
      </c>
      <c r="R274" s="54" t="n">
        <f aca="false">R273+C274-T274</f>
        <v>35708.72</v>
      </c>
      <c r="S274" s="55" t="n">
        <f aca="false">R274*D274</f>
        <v>40058.042096</v>
      </c>
      <c r="T274" s="55"/>
      <c r="U274" s="108"/>
      <c r="V274" s="56" t="n">
        <f aca="false">U274+V273</f>
        <v>7462.74</v>
      </c>
      <c r="W274" s="56" t="n">
        <f aca="false">S274+V274</f>
        <v>47520.782096</v>
      </c>
      <c r="X274" s="1" t="n">
        <f aca="false">X273+B274</f>
        <v>41390</v>
      </c>
      <c r="Y274" s="54" t="n">
        <f aca="false">W274-X274</f>
        <v>6130.782096</v>
      </c>
      <c r="Z274" s="40" t="n">
        <f aca="false">W274/X274-1</f>
        <v>0.148122302391882</v>
      </c>
      <c r="AA274" s="40" t="n">
        <f aca="false">S274/(X274-V274)-1</f>
        <v>0.180703720135372</v>
      </c>
      <c r="AB274" s="40" t="n">
        <f aca="false">SUM($C$2:C274)*D274/SUM($B$2:B274)-1</f>
        <v>0.179559283933317</v>
      </c>
      <c r="AC274" s="40" t="n">
        <f aca="false">Z274-AB274</f>
        <v>-0.0314369815414353</v>
      </c>
      <c r="AD274" s="57" t="n">
        <f aca="false">IF(E274-F274&lt;0,"达成",E274-F274)</f>
        <v>0.227912740740741</v>
      </c>
    </row>
    <row r="275" customFormat="false" ht="15" hidden="false" customHeight="false" outlineLevel="0" collapsed="false">
      <c r="A275" s="109" t="s">
        <v>948</v>
      </c>
      <c r="B275" s="2" t="n">
        <v>135</v>
      </c>
      <c r="C275" s="102" t="n">
        <v>121.38</v>
      </c>
      <c r="D275" s="103" t="n">
        <v>1.1116</v>
      </c>
      <c r="E275" s="49" t="n">
        <f aca="false">10%*Q275+13%</f>
        <v>0.22</v>
      </c>
      <c r="F275" s="39" t="n">
        <f aca="false">IF(G275="",($F$1*C275-B275)/B275,H275/B275)</f>
        <v>0.00116022222222206</v>
      </c>
      <c r="H275" s="104" t="n">
        <f aca="false">IF(G275="",$F$1*C275-B275,G275-B275)</f>
        <v>0.156629999999979</v>
      </c>
      <c r="I275" s="2" t="s">
        <v>96</v>
      </c>
      <c r="J275" s="50" t="s">
        <v>575</v>
      </c>
      <c r="K275" s="105" t="n">
        <f aca="false">DATE(MID(J275,1,4),MID(J275,5,2),MID(J275,7,2))</f>
        <v>43880</v>
      </c>
      <c r="L275" s="106" t="str">
        <f aca="true">IF(LEN(J275) &gt; 15,DATE(MID(J275,12,4),MID(J275,16,2),MID(J275,18,2)),TEXT(TODAY(),"yyyy/m/d"))</f>
        <v>2020/3/9</v>
      </c>
      <c r="M275" s="79" t="n">
        <f aca="false">(L275-K275+1)*B275</f>
        <v>2700</v>
      </c>
      <c r="N275" s="107" t="n">
        <f aca="false">H275/M275*365</f>
        <v>0.0211740555555527</v>
      </c>
      <c r="O275" s="52" t="n">
        <f aca="false">D275*C275</f>
        <v>134.926008</v>
      </c>
      <c r="P275" s="52" t="n">
        <f aca="false">O275-B275</f>
        <v>-0.0739920000000041</v>
      </c>
      <c r="Q275" s="53" t="n">
        <f aca="false">B275/150</f>
        <v>0.9</v>
      </c>
      <c r="R275" s="54" t="n">
        <f aca="false">R274+C275-T275</f>
        <v>35830.1</v>
      </c>
      <c r="S275" s="55" t="n">
        <f aca="false">R275*D275</f>
        <v>39828.73916</v>
      </c>
      <c r="T275" s="55"/>
      <c r="U275" s="108"/>
      <c r="V275" s="56" t="n">
        <f aca="false">U275+V274</f>
        <v>7462.74</v>
      </c>
      <c r="W275" s="56" t="n">
        <f aca="false">S275+V275</f>
        <v>47291.47916</v>
      </c>
      <c r="X275" s="1" t="n">
        <f aca="false">X274+B275</f>
        <v>41525</v>
      </c>
      <c r="Y275" s="54" t="n">
        <f aca="false">W275-X275</f>
        <v>5766.47916</v>
      </c>
      <c r="Z275" s="40" t="n">
        <f aca="false">W275/X275-1</f>
        <v>0.138867649849488</v>
      </c>
      <c r="AA275" s="40" t="n">
        <f aca="false">S275/(X275-V275)-1</f>
        <v>0.169292324114724</v>
      </c>
      <c r="AB275" s="40" t="n">
        <f aca="false">SUM($C$2:C275)*D275/SUM($B$2:B275)-1</f>
        <v>0.168283435328116</v>
      </c>
      <c r="AC275" s="40" t="n">
        <f aca="false">Z275-AB275</f>
        <v>-0.0294157854786277</v>
      </c>
      <c r="AD275" s="57" t="n">
        <f aca="false">IF(E275-F275&lt;0,"达成",E275-F275)</f>
        <v>0.218839777777778</v>
      </c>
    </row>
    <row r="276" customFormat="false" ht="15" hidden="false" customHeight="false" outlineLevel="0" collapsed="false">
      <c r="A276" s="109" t="s">
        <v>949</v>
      </c>
      <c r="B276" s="2" t="n">
        <v>135</v>
      </c>
      <c r="C276" s="102" t="n">
        <v>119.32</v>
      </c>
      <c r="D276" s="103" t="n">
        <v>1.1308</v>
      </c>
      <c r="E276" s="49" t="n">
        <f aca="false">10%*Q276+13%</f>
        <v>0.22</v>
      </c>
      <c r="F276" s="39" t="n">
        <f aca="false">IF(G276="",($F$1*C276-B276)/B276,H276/B276)</f>
        <v>-0.0158309629629632</v>
      </c>
      <c r="H276" s="104" t="n">
        <f aca="false">IF(G276="",$F$1*C276-B276,G276-B276)</f>
        <v>-2.13718000000003</v>
      </c>
      <c r="I276" s="2" t="s">
        <v>96</v>
      </c>
      <c r="J276" s="50" t="s">
        <v>577</v>
      </c>
      <c r="K276" s="105" t="n">
        <f aca="false">DATE(MID(J276,1,4),MID(J276,5,2),MID(J276,7,2))</f>
        <v>43881</v>
      </c>
      <c r="L276" s="106" t="str">
        <f aca="true">IF(LEN(J276) &gt; 15,DATE(MID(J276,12,4),MID(J276,16,2),MID(J276,18,2)),TEXT(TODAY(),"yyyy/m/d"))</f>
        <v>2020/3/9</v>
      </c>
      <c r="M276" s="79" t="n">
        <f aca="false">(L276-K276+1)*B276</f>
        <v>2565</v>
      </c>
      <c r="N276" s="107" t="n">
        <f aca="false">H276/M276*365</f>
        <v>-0.304121130604293</v>
      </c>
      <c r="O276" s="52" t="n">
        <f aca="false">D276*C276</f>
        <v>134.927056</v>
      </c>
      <c r="P276" s="52" t="n">
        <f aca="false">O276-B276</f>
        <v>-0.0729440000000068</v>
      </c>
      <c r="Q276" s="53" t="n">
        <f aca="false">B276/150</f>
        <v>0.9</v>
      </c>
      <c r="R276" s="54" t="n">
        <f aca="false">R275+C276-T276</f>
        <v>35758.86</v>
      </c>
      <c r="S276" s="55" t="n">
        <f aca="false">R276*D276</f>
        <v>40436.118888</v>
      </c>
      <c r="T276" s="55" t="n">
        <v>190.56</v>
      </c>
      <c r="U276" s="108" t="n">
        <v>215.49</v>
      </c>
      <c r="V276" s="56" t="n">
        <f aca="false">U276+V275</f>
        <v>7678.23</v>
      </c>
      <c r="W276" s="56" t="n">
        <f aca="false">S276+V276</f>
        <v>48114.348888</v>
      </c>
      <c r="X276" s="1" t="n">
        <f aca="false">X275+B276</f>
        <v>41660</v>
      </c>
      <c r="Y276" s="54" t="n">
        <f aca="false">W276-X276</f>
        <v>6454.34888800001</v>
      </c>
      <c r="Z276" s="40" t="n">
        <f aca="false">W276/X276-1</f>
        <v>0.154929161977917</v>
      </c>
      <c r="AA276" s="40" t="n">
        <f aca="false">S276/(X276-V276)-1</f>
        <v>0.189935629839175</v>
      </c>
      <c r="AB276" s="40" t="n">
        <f aca="false">SUM($C$2:C276)*D276/SUM($B$2:B276)-1</f>
        <v>0.187850027172348</v>
      </c>
      <c r="AC276" s="40" t="n">
        <f aca="false">Z276-AB276</f>
        <v>-0.032920865194431</v>
      </c>
      <c r="AD276" s="57" t="n">
        <f aca="false">IF(E276-F276&lt;0,"达成",E276-F276)</f>
        <v>0.235830962962963</v>
      </c>
    </row>
    <row r="277" customFormat="false" ht="15" hidden="false" customHeight="false" outlineLevel="0" collapsed="false">
      <c r="A277" s="109" t="s">
        <v>950</v>
      </c>
      <c r="B277" s="2" t="n">
        <v>135</v>
      </c>
      <c r="C277" s="102" t="n">
        <v>117.7</v>
      </c>
      <c r="D277" s="103" t="n">
        <v>1.1464</v>
      </c>
      <c r="E277" s="49" t="n">
        <f aca="false">10%*Q277+13%</f>
        <v>0.22</v>
      </c>
      <c r="F277" s="39" t="n">
        <f aca="false">IF(G277="",($F$1*C277-B277)/B277,H277/B277)</f>
        <v>-0.0291929629629631</v>
      </c>
      <c r="H277" s="104" t="n">
        <f aca="false">IF(G277="",$F$1*C277-B277,G277-B277)</f>
        <v>-3.94105000000002</v>
      </c>
      <c r="I277" s="2" t="s">
        <v>96</v>
      </c>
      <c r="J277" s="50" t="s">
        <v>579</v>
      </c>
      <c r="K277" s="105" t="n">
        <f aca="false">DATE(MID(J277,1,4),MID(J277,5,2),MID(J277,7,2))</f>
        <v>43882</v>
      </c>
      <c r="L277" s="106" t="str">
        <f aca="true">IF(LEN(J277) &gt; 15,DATE(MID(J277,12,4),MID(J277,16,2),MID(J277,18,2)),TEXT(TODAY(),"yyyy/m/d"))</f>
        <v>2020/3/9</v>
      </c>
      <c r="M277" s="79" t="n">
        <f aca="false">(L277-K277+1)*B277</f>
        <v>2430</v>
      </c>
      <c r="N277" s="107" t="n">
        <f aca="false">H277/M277*365</f>
        <v>-0.591968415637863</v>
      </c>
      <c r="O277" s="52" t="n">
        <f aca="false">D277*C277</f>
        <v>134.93128</v>
      </c>
      <c r="P277" s="52" t="n">
        <f aca="false">O277-B277</f>
        <v>-0.0687199999999848</v>
      </c>
      <c r="Q277" s="53" t="n">
        <f aca="false">B277/150</f>
        <v>0.9</v>
      </c>
      <c r="R277" s="54" t="n">
        <f aca="false">R276+C277-T277</f>
        <v>35338.23</v>
      </c>
      <c r="S277" s="55" t="n">
        <f aca="false">R277*D277</f>
        <v>40511.746872</v>
      </c>
      <c r="T277" s="55" t="n">
        <v>538.33</v>
      </c>
      <c r="U277" s="108" t="n">
        <v>617.14</v>
      </c>
      <c r="V277" s="56" t="n">
        <f aca="false">U277+V276</f>
        <v>8295.37</v>
      </c>
      <c r="W277" s="56" t="n">
        <f aca="false">S277+V277</f>
        <v>48807.116872</v>
      </c>
      <c r="X277" s="1" t="n">
        <f aca="false">X276+B277</f>
        <v>41795</v>
      </c>
      <c r="Y277" s="54" t="n">
        <f aca="false">W277-X277</f>
        <v>7012.11687200001</v>
      </c>
      <c r="Z277" s="40" t="n">
        <f aca="false">W277/X277-1</f>
        <v>0.167774060820672</v>
      </c>
      <c r="AA277" s="40" t="n">
        <f aca="false">S277/(X277-V277)-1</f>
        <v>0.20931923343631</v>
      </c>
      <c r="AB277" s="40" t="n">
        <f aca="false">SUM($C$2:C277)*D277/SUM($B$2:B277)-1</f>
        <v>0.20357572283766</v>
      </c>
      <c r="AC277" s="40" t="n">
        <f aca="false">Z277-AB277</f>
        <v>-0.0358016620169881</v>
      </c>
      <c r="AD277" s="57" t="n">
        <f aca="false">IF(E277-F277&lt;0,"达成",E277-F277)</f>
        <v>0.249192962962963</v>
      </c>
    </row>
    <row r="278" customFormat="false" ht="15" hidden="false" customHeight="false" outlineLevel="0" collapsed="false">
      <c r="A278" s="109" t="s">
        <v>951</v>
      </c>
      <c r="B278" s="2" t="n">
        <v>135</v>
      </c>
      <c r="C278" s="102" t="n">
        <v>116.21</v>
      </c>
      <c r="D278" s="103" t="n">
        <v>1.1611</v>
      </c>
      <c r="E278" s="49" t="n">
        <f aca="false">10%*Q278+13%</f>
        <v>0.22</v>
      </c>
      <c r="F278" s="39" t="n">
        <f aca="false">IF(G278="",($F$1*C278-B278)/B278,H278/B278)</f>
        <v>-0.0414827037037037</v>
      </c>
      <c r="H278" s="104" t="n">
        <f aca="false">IF(G278="",$F$1*C278-B278,G278-B278)</f>
        <v>-5.600165</v>
      </c>
      <c r="I278" s="2" t="s">
        <v>96</v>
      </c>
      <c r="J278" s="50" t="s">
        <v>581</v>
      </c>
      <c r="K278" s="105" t="n">
        <f aca="false">DATE(MID(J278,1,4),MID(J278,5,2),MID(J278,7,2))</f>
        <v>43885</v>
      </c>
      <c r="L278" s="106" t="str">
        <f aca="true">IF(LEN(J278) &gt; 15,DATE(MID(J278,12,4),MID(J278,16,2),MID(J278,18,2)),TEXT(TODAY(),"yyyy/m/d"))</f>
        <v>2020/3/9</v>
      </c>
      <c r="M278" s="79" t="n">
        <f aca="false">(L278-K278+1)*B278</f>
        <v>2025</v>
      </c>
      <c r="N278" s="107" t="n">
        <f aca="false">H278/M278*365</f>
        <v>-1.00941245679012</v>
      </c>
      <c r="O278" s="52" t="n">
        <f aca="false">D278*C278</f>
        <v>134.931431</v>
      </c>
      <c r="P278" s="52" t="n">
        <f aca="false">O278-B278</f>
        <v>-0.0685689999999966</v>
      </c>
      <c r="Q278" s="53" t="n">
        <f aca="false">B278/150</f>
        <v>0.9</v>
      </c>
      <c r="R278" s="54" t="n">
        <f aca="false">R277+C278-T278</f>
        <v>33274.52</v>
      </c>
      <c r="S278" s="55" t="n">
        <f aca="false">R278*D278</f>
        <v>38635.045172</v>
      </c>
      <c r="T278" s="55" t="n">
        <v>2179.92</v>
      </c>
      <c r="U278" s="108" t="n">
        <v>2531.11</v>
      </c>
      <c r="V278" s="56" t="n">
        <f aca="false">U278+V277</f>
        <v>10826.48</v>
      </c>
      <c r="W278" s="56" t="n">
        <f aca="false">S278+V278</f>
        <v>49461.525172</v>
      </c>
      <c r="X278" s="1" t="n">
        <f aca="false">X277+B278</f>
        <v>41930</v>
      </c>
      <c r="Y278" s="54" t="n">
        <f aca="false">W278-X278</f>
        <v>7531.52517199999</v>
      </c>
      <c r="Z278" s="40" t="n">
        <f aca="false">W278/X278-1</f>
        <v>0.179621396899594</v>
      </c>
      <c r="AA278" s="40" t="n">
        <f aca="false">S278/(X278-V278)-1</f>
        <v>0.242143820763695</v>
      </c>
      <c r="AB278" s="40" t="n">
        <f aca="false">SUM($C$2:C278)*D278/SUM($B$2:B278)-1</f>
        <v>0.218302105175292</v>
      </c>
      <c r="AC278" s="40" t="n">
        <f aca="false">Z278-AB278</f>
        <v>-0.0386807082756979</v>
      </c>
      <c r="AD278" s="57" t="n">
        <f aca="false">IF(E278-F278&lt;0,"达成",E278-F278)</f>
        <v>0.261482703703704</v>
      </c>
    </row>
    <row r="279" customFormat="false" ht="15" hidden="false" customHeight="false" outlineLevel="0" collapsed="false">
      <c r="A279" s="109" t="s">
        <v>952</v>
      </c>
      <c r="B279" s="2" t="n">
        <v>135</v>
      </c>
      <c r="C279" s="102" t="n">
        <v>115.64</v>
      </c>
      <c r="D279" s="103" t="n">
        <v>1.1668</v>
      </c>
      <c r="E279" s="49" t="n">
        <f aca="false">10%*Q279+13%</f>
        <v>0.22</v>
      </c>
      <c r="F279" s="39" t="n">
        <f aca="false">IF(G279="",($F$1*C279-B279)/B279,H279/B279)</f>
        <v>-0.0461841481481481</v>
      </c>
      <c r="H279" s="104" t="n">
        <f aca="false">IF(G279="",$F$1*C279-B279,G279-B279)</f>
        <v>-6.23486</v>
      </c>
      <c r="I279" s="2" t="s">
        <v>96</v>
      </c>
      <c r="J279" s="50" t="s">
        <v>583</v>
      </c>
      <c r="K279" s="105" t="n">
        <f aca="false">DATE(MID(J279,1,4),MID(J279,5,2),MID(J279,7,2))</f>
        <v>43886</v>
      </c>
      <c r="L279" s="106" t="str">
        <f aca="true">IF(LEN(J279) &gt; 15,DATE(MID(J279,12,4),MID(J279,16,2),MID(J279,18,2)),TEXT(TODAY(),"yyyy/m/d"))</f>
        <v>2020/3/9</v>
      </c>
      <c r="M279" s="79" t="n">
        <f aca="false">(L279-K279+1)*B279</f>
        <v>1890</v>
      </c>
      <c r="N279" s="107" t="n">
        <f aca="false">H279/M279*365</f>
        <v>-1.20408671957672</v>
      </c>
      <c r="O279" s="52" t="n">
        <f aca="false">D279*C279</f>
        <v>134.928752</v>
      </c>
      <c r="P279" s="52" t="n">
        <f aca="false">O279-B279</f>
        <v>-0.0712479999999971</v>
      </c>
      <c r="Q279" s="53" t="n">
        <f aca="false">B279/150</f>
        <v>0.9</v>
      </c>
      <c r="R279" s="54" t="n">
        <f aca="false">R278+C279-T279</f>
        <v>31885.87</v>
      </c>
      <c r="S279" s="55" t="n">
        <f aca="false">R279*D279</f>
        <v>37204.433116</v>
      </c>
      <c r="T279" s="55" t="n">
        <v>1504.29</v>
      </c>
      <c r="U279" s="108" t="n">
        <v>1755.21</v>
      </c>
      <c r="V279" s="56" t="n">
        <f aca="false">U279+V278</f>
        <v>12581.69</v>
      </c>
      <c r="W279" s="56" t="n">
        <f aca="false">S279+V279</f>
        <v>49786.123116</v>
      </c>
      <c r="X279" s="1" t="n">
        <f aca="false">X278+B279</f>
        <v>42065</v>
      </c>
      <c r="Y279" s="54" t="n">
        <f aca="false">W279-X279</f>
        <v>7721.123116</v>
      </c>
      <c r="Z279" s="40" t="n">
        <f aca="false">W279/X279-1</f>
        <v>0.183552195792226</v>
      </c>
      <c r="AA279" s="40" t="n">
        <f aca="false">S279/(X279-V279)-1</f>
        <v>0.261881149572419</v>
      </c>
      <c r="AB279" s="40" t="n">
        <f aca="false">SUM($C$2:C279)*D279/SUM($B$2:B279)-1</f>
        <v>0.223561429026507</v>
      </c>
      <c r="AC279" s="40" t="n">
        <f aca="false">Z279-AB279</f>
        <v>-0.0400092332342805</v>
      </c>
      <c r="AD279" s="57" t="n">
        <f aca="false">IF(E279-F279&lt;0,"达成",E279-F279)</f>
        <v>0.266184148148148</v>
      </c>
    </row>
    <row r="280" customFormat="false" ht="15" hidden="false" customHeight="false" outlineLevel="0" collapsed="false">
      <c r="A280" s="109" t="s">
        <v>953</v>
      </c>
      <c r="B280" s="2" t="n">
        <v>135</v>
      </c>
      <c r="C280" s="102" t="n">
        <v>118.42</v>
      </c>
      <c r="D280" s="103" t="n">
        <v>1.1394</v>
      </c>
      <c r="E280" s="49" t="n">
        <f aca="false">10%*Q280+13%</f>
        <v>0.22</v>
      </c>
      <c r="F280" s="39" t="n">
        <f aca="false">IF(G280="",($F$1*C280-B280)/B280,H280/B280)</f>
        <v>-0.0232542962962963</v>
      </c>
      <c r="H280" s="104" t="n">
        <f aca="false">IF(G280="",$F$1*C280-B280,G280-B280)</f>
        <v>-3.13933</v>
      </c>
      <c r="I280" s="2" t="s">
        <v>96</v>
      </c>
      <c r="J280" s="50" t="s">
        <v>585</v>
      </c>
      <c r="K280" s="105" t="n">
        <f aca="false">DATE(MID(J280,1,4),MID(J280,5,2),MID(J280,7,2))</f>
        <v>43887</v>
      </c>
      <c r="L280" s="106" t="str">
        <f aca="true">IF(LEN(J280) &gt; 15,DATE(MID(J280,12,4),MID(J280,16,2),MID(J280,18,2)),TEXT(TODAY(),"yyyy/m/d"))</f>
        <v>2020/3/9</v>
      </c>
      <c r="M280" s="79" t="n">
        <f aca="false">(L280-K280+1)*B280</f>
        <v>1755</v>
      </c>
      <c r="N280" s="107" t="n">
        <f aca="false">H280/M280*365</f>
        <v>-0.652909088319088</v>
      </c>
      <c r="O280" s="52" t="n">
        <f aca="false">D280*C280</f>
        <v>134.927748</v>
      </c>
      <c r="P280" s="52" t="n">
        <f aca="false">O280-B280</f>
        <v>-0.0722519999999918</v>
      </c>
      <c r="Q280" s="53" t="n">
        <f aca="false">B280/150</f>
        <v>0.9</v>
      </c>
      <c r="R280" s="54" t="n">
        <f aca="false">R279+C280-T280</f>
        <v>32004.29</v>
      </c>
      <c r="S280" s="55" t="n">
        <f aca="false">R280*D280</f>
        <v>36465.688026</v>
      </c>
      <c r="T280" s="55"/>
      <c r="U280" s="108"/>
      <c r="V280" s="56" t="n">
        <f aca="false">U280+V279</f>
        <v>12581.69</v>
      </c>
      <c r="W280" s="56" t="n">
        <f aca="false">S280+V280</f>
        <v>49047.378026</v>
      </c>
      <c r="X280" s="1" t="n">
        <f aca="false">X279+B280</f>
        <v>42200</v>
      </c>
      <c r="Y280" s="54" t="n">
        <f aca="false">W280-X280</f>
        <v>6847.37802600001</v>
      </c>
      <c r="Z280" s="40" t="n">
        <f aca="false">W280/X280-1</f>
        <v>0.162260142796209</v>
      </c>
      <c r="AA280" s="40" t="n">
        <f aca="false">S280/(X280-V280)-1</f>
        <v>0.231187330607317</v>
      </c>
      <c r="AB280" s="40" t="n">
        <f aca="false">SUM($C$2:C280)*D280/SUM($B$2:B280)-1</f>
        <v>0.19420352</v>
      </c>
      <c r="AC280" s="40" t="n">
        <f aca="false">Z280-AB280</f>
        <v>-0.0319433772037914</v>
      </c>
      <c r="AD280" s="57" t="n">
        <f aca="false">IF(E280-F280&lt;0,"达成",E280-F280)</f>
        <v>0.243254296296296</v>
      </c>
    </row>
    <row r="281" customFormat="false" ht="15" hidden="false" customHeight="false" outlineLevel="0" collapsed="false">
      <c r="A281" s="109" t="s">
        <v>954</v>
      </c>
      <c r="B281" s="2" t="n">
        <v>135</v>
      </c>
      <c r="C281" s="102" t="n">
        <v>118.01</v>
      </c>
      <c r="D281" s="103" t="n">
        <v>1.1434</v>
      </c>
      <c r="E281" s="49" t="n">
        <f aca="false">10%*Q281+13%</f>
        <v>0.22</v>
      </c>
      <c r="F281" s="39" t="n">
        <f aca="false">IF(G281="",($F$1*C281-B281)/B281,H281/B281)</f>
        <v>-0.0266360370370371</v>
      </c>
      <c r="H281" s="104" t="n">
        <f aca="false">IF(G281="",$F$1*C281-B281,G281-B281)</f>
        <v>-3.595865</v>
      </c>
      <c r="I281" s="2" t="s">
        <v>96</v>
      </c>
      <c r="J281" s="50" t="s">
        <v>587</v>
      </c>
      <c r="K281" s="105" t="n">
        <f aca="false">DATE(MID(J281,1,4),MID(J281,5,2),MID(J281,7,2))</f>
        <v>43888</v>
      </c>
      <c r="L281" s="106" t="str">
        <f aca="true">IF(LEN(J281) &gt; 15,DATE(MID(J281,12,4),MID(J281,16,2),MID(J281,18,2)),TEXT(TODAY(),"yyyy/m/d"))</f>
        <v>2020/3/9</v>
      </c>
      <c r="M281" s="79" t="n">
        <f aca="false">(L281-K281+1)*B281</f>
        <v>1620</v>
      </c>
      <c r="N281" s="107" t="n">
        <f aca="false">H281/M281*365</f>
        <v>-0.810179459876543</v>
      </c>
      <c r="O281" s="52" t="n">
        <f aca="false">D281*C281</f>
        <v>134.932634</v>
      </c>
      <c r="P281" s="52" t="n">
        <f aca="false">O281-B281</f>
        <v>-0.0673659999999927</v>
      </c>
      <c r="Q281" s="53" t="n">
        <f aca="false">B281/150</f>
        <v>0.9</v>
      </c>
      <c r="R281" s="54" t="n">
        <f aca="false">R280+C281-T281</f>
        <v>32122.3</v>
      </c>
      <c r="S281" s="55" t="n">
        <f aca="false">R281*D281</f>
        <v>36728.63782</v>
      </c>
      <c r="T281" s="55"/>
      <c r="U281" s="108"/>
      <c r="V281" s="56" t="n">
        <f aca="false">U281+V280</f>
        <v>12581.69</v>
      </c>
      <c r="W281" s="56" t="n">
        <f aca="false">S281+V281</f>
        <v>49310.32782</v>
      </c>
      <c r="X281" s="1" t="n">
        <f aca="false">X280+B281</f>
        <v>42335</v>
      </c>
      <c r="Y281" s="54" t="n">
        <f aca="false">W281-X281</f>
        <v>6975.32782</v>
      </c>
      <c r="Z281" s="40" t="n">
        <f aca="false">W281/X281-1</f>
        <v>0.164765036494626</v>
      </c>
      <c r="AA281" s="40" t="n">
        <f aca="false">S281/(X281-V281)-1</f>
        <v>0.234438716902422</v>
      </c>
      <c r="AB281" s="40" t="n">
        <f aca="false">SUM($C$2:C281)*D281/SUM($B$2:B281)-1</f>
        <v>0.19776166807606</v>
      </c>
      <c r="AC281" s="40" t="n">
        <f aca="false">Z281-AB281</f>
        <v>-0.0329966315814338</v>
      </c>
      <c r="AD281" s="57" t="n">
        <f aca="false">IF(E281-F281&lt;0,"达成",E281-F281)</f>
        <v>0.246636037037037</v>
      </c>
    </row>
    <row r="282" customFormat="false" ht="15" hidden="false" customHeight="false" outlineLevel="0" collapsed="false">
      <c r="A282" s="109" t="s">
        <v>955</v>
      </c>
      <c r="B282" s="2" t="n">
        <v>135</v>
      </c>
      <c r="C282" s="102" t="n">
        <v>124.19</v>
      </c>
      <c r="D282" s="103" t="n">
        <v>1.0865</v>
      </c>
      <c r="E282" s="49" t="n">
        <f aca="false">10%*Q282+13%</f>
        <v>0.22</v>
      </c>
      <c r="F282" s="39" t="n">
        <f aca="false">IF(G282="",($F$1*C282-B282)/B282,H282/B282)</f>
        <v>0.0243375185185184</v>
      </c>
      <c r="H282" s="104" t="n">
        <f aca="false">IF(G282="",$F$1*C282-B282,G282-B282)</f>
        <v>3.28556499999999</v>
      </c>
      <c r="I282" s="2" t="s">
        <v>96</v>
      </c>
      <c r="J282" s="50" t="s">
        <v>589</v>
      </c>
      <c r="K282" s="105" t="n">
        <f aca="false">DATE(MID(J282,1,4),MID(J282,5,2),MID(J282,7,2))</f>
        <v>43889</v>
      </c>
      <c r="L282" s="106" t="str">
        <f aca="true">IF(LEN(J282) &gt; 15,DATE(MID(J282,12,4),MID(J282,16,2),MID(J282,18,2)),TEXT(TODAY(),"yyyy/m/d"))</f>
        <v>2020/3/9</v>
      </c>
      <c r="M282" s="79" t="n">
        <f aca="false">(L282-K282+1)*B282</f>
        <v>1485</v>
      </c>
      <c r="N282" s="107" t="n">
        <f aca="false">H282/M282*365</f>
        <v>0.807563114478112</v>
      </c>
      <c r="O282" s="52" t="n">
        <f aca="false">D282*C282</f>
        <v>134.932435</v>
      </c>
      <c r="P282" s="52" t="n">
        <f aca="false">O282-B282</f>
        <v>-0.0675650000000019</v>
      </c>
      <c r="Q282" s="53" t="n">
        <f aca="false">B282/150</f>
        <v>0.9</v>
      </c>
      <c r="R282" s="54" t="n">
        <f aca="false">R281+C282-T282</f>
        <v>32246.49</v>
      </c>
      <c r="S282" s="55" t="n">
        <f aca="false">R282*D282</f>
        <v>35035.811385</v>
      </c>
      <c r="T282" s="55"/>
      <c r="U282" s="108"/>
      <c r="V282" s="56" t="n">
        <f aca="false">U282+V281</f>
        <v>12581.69</v>
      </c>
      <c r="W282" s="56" t="n">
        <f aca="false">S282+V282</f>
        <v>47617.501385</v>
      </c>
      <c r="X282" s="1" t="n">
        <f aca="false">X281+B282</f>
        <v>42470</v>
      </c>
      <c r="Y282" s="54" t="n">
        <f aca="false">W282-X282</f>
        <v>5147.501385</v>
      </c>
      <c r="Z282" s="40" t="n">
        <f aca="false">W282/X282-1</f>
        <v>0.121203234871674</v>
      </c>
      <c r="AA282" s="40" t="n">
        <f aca="false">S282/(X282-V282)-1</f>
        <v>0.172224571579992</v>
      </c>
      <c r="AB282" s="40" t="n">
        <f aca="false">SUM($C$2:C282)*D282/SUM($B$2:B282)-1</f>
        <v>0.137715670826466</v>
      </c>
      <c r="AC282" s="40" t="n">
        <f aca="false">Z282-AB282</f>
        <v>-0.0165124359547915</v>
      </c>
      <c r="AD282" s="57" t="n">
        <f aca="false">IF(E282-F282&lt;0,"达成",E282-F282)</f>
        <v>0.195662481481482</v>
      </c>
    </row>
    <row r="283" customFormat="false" ht="15" hidden="false" customHeight="false" outlineLevel="0" collapsed="false">
      <c r="A283" s="109" t="s">
        <v>956</v>
      </c>
      <c r="B283" s="2" t="n">
        <v>135</v>
      </c>
      <c r="C283" s="102" t="n">
        <v>119.97</v>
      </c>
      <c r="D283" s="103" t="n">
        <v>1.1247</v>
      </c>
      <c r="E283" s="49" t="n">
        <f aca="false">10%*Q283+13%</f>
        <v>0.22</v>
      </c>
      <c r="F283" s="39" t="n">
        <f aca="false">IF(G283="",($F$1*C283-B283)/B283,H283/B283)</f>
        <v>-0.0104696666666668</v>
      </c>
      <c r="H283" s="104" t="n">
        <f aca="false">IF(G283="",$F$1*C283-B283,G283-B283)</f>
        <v>-1.41340500000001</v>
      </c>
      <c r="I283" s="2" t="s">
        <v>96</v>
      </c>
      <c r="J283" s="50" t="s">
        <v>591</v>
      </c>
      <c r="K283" s="105" t="n">
        <f aca="false">DATE(MID(J283,1,4),MID(J283,5,2),MID(J283,7,2))</f>
        <v>43892</v>
      </c>
      <c r="L283" s="106" t="str">
        <f aca="true">IF(LEN(J283) &gt; 15,DATE(MID(J283,12,4),MID(J283,16,2),MID(J283,18,2)),TEXT(TODAY(),"yyyy/m/d"))</f>
        <v>2020/3/9</v>
      </c>
      <c r="M283" s="79" t="n">
        <f aca="false">(L283-K283+1)*B283</f>
        <v>1080</v>
      </c>
      <c r="N283" s="107" t="n">
        <f aca="false">H283/M283*365</f>
        <v>-0.47767854166667</v>
      </c>
      <c r="O283" s="52" t="n">
        <f aca="false">D283*C283</f>
        <v>134.930259</v>
      </c>
      <c r="P283" s="52" t="n">
        <f aca="false">O283-B283</f>
        <v>-0.0697409999999934</v>
      </c>
      <c r="Q283" s="53" t="n">
        <f aca="false">B283/150</f>
        <v>0.9</v>
      </c>
      <c r="R283" s="54" t="n">
        <f aca="false">R282+C283-T283</f>
        <v>32366.46</v>
      </c>
      <c r="S283" s="55" t="n">
        <f aca="false">R283*D283</f>
        <v>36402.557562</v>
      </c>
      <c r="T283" s="55"/>
      <c r="U283" s="108"/>
      <c r="V283" s="56" t="n">
        <f aca="false">U283+V282</f>
        <v>12581.69</v>
      </c>
      <c r="W283" s="56" t="n">
        <f aca="false">S283+V283</f>
        <v>48984.247562</v>
      </c>
      <c r="X283" s="1" t="n">
        <f aca="false">X282+B283</f>
        <v>42605</v>
      </c>
      <c r="Y283" s="54" t="n">
        <f aca="false">W283-X283</f>
        <v>6379.247562</v>
      </c>
      <c r="Z283" s="40" t="n">
        <f aca="false">W283/X283-1</f>
        <v>0.149730021405938</v>
      </c>
      <c r="AA283" s="40" t="n">
        <f aca="false">S283/(X283-V283)-1</f>
        <v>0.212476491166364</v>
      </c>
      <c r="AB283" s="40" t="n">
        <f aca="false">SUM($C$2:C283)*D283/SUM($B$2:B283)-1</f>
        <v>0.177151594202559</v>
      </c>
      <c r="AC283" s="40" t="n">
        <f aca="false">Z283-AB283</f>
        <v>-0.0274215727966207</v>
      </c>
      <c r="AD283" s="57" t="n">
        <f aca="false">IF(E283-F283&lt;0,"达成",E283-F283)</f>
        <v>0.230469666666667</v>
      </c>
    </row>
    <row r="284" customFormat="false" ht="15" hidden="false" customHeight="false" outlineLevel="0" collapsed="false">
      <c r="A284" s="109" t="s">
        <v>957</v>
      </c>
      <c r="B284" s="2" t="n">
        <v>135</v>
      </c>
      <c r="C284" s="102" t="n">
        <v>119.02</v>
      </c>
      <c r="D284" s="103" t="n">
        <v>1.1337</v>
      </c>
      <c r="E284" s="49" t="n">
        <f aca="false">10%*Q284+13%</f>
        <v>0.22</v>
      </c>
      <c r="F284" s="39" t="n">
        <f aca="false">IF(G284="",($F$1*C284-B284)/B284,H284/B284)</f>
        <v>-0.0183054074074076</v>
      </c>
      <c r="H284" s="104" t="n">
        <f aca="false">IF(G284="",$F$1*C284-B284,G284-B284)</f>
        <v>-2.47123000000002</v>
      </c>
      <c r="I284" s="2" t="s">
        <v>96</v>
      </c>
      <c r="J284" s="50" t="s">
        <v>593</v>
      </c>
      <c r="K284" s="105" t="n">
        <f aca="false">DATE(MID(J284,1,4),MID(J284,5,2),MID(J284,7,2))</f>
        <v>43893</v>
      </c>
      <c r="L284" s="106" t="str">
        <f aca="true">IF(LEN(J284) &gt; 15,DATE(MID(J284,12,4),MID(J284,16,2),MID(J284,18,2)),TEXT(TODAY(),"yyyy/m/d"))</f>
        <v>2020/3/9</v>
      </c>
      <c r="M284" s="79" t="n">
        <f aca="false">(L284-K284+1)*B284</f>
        <v>945</v>
      </c>
      <c r="N284" s="107" t="n">
        <f aca="false">H284/M284*365</f>
        <v>-0.954496243386251</v>
      </c>
      <c r="O284" s="52" t="n">
        <f aca="false">D284*C284</f>
        <v>134.932974</v>
      </c>
      <c r="P284" s="52" t="n">
        <f aca="false">O284-B284</f>
        <v>-0.0670260000000269</v>
      </c>
      <c r="Q284" s="53" t="n">
        <f aca="false">B284/150</f>
        <v>0.9</v>
      </c>
      <c r="R284" s="54" t="n">
        <f aca="false">R283+C284-T284</f>
        <v>32485.48</v>
      </c>
      <c r="S284" s="55" t="n">
        <f aca="false">R284*D284</f>
        <v>36828.788676</v>
      </c>
      <c r="T284" s="55"/>
      <c r="U284" s="108"/>
      <c r="V284" s="56" t="n">
        <f aca="false">U284+V283</f>
        <v>12581.69</v>
      </c>
      <c r="W284" s="56" t="n">
        <f aca="false">S284+V284</f>
        <v>49410.478676</v>
      </c>
      <c r="X284" s="1" t="n">
        <f aca="false">X283+B284</f>
        <v>42740</v>
      </c>
      <c r="Y284" s="54" t="n">
        <f aca="false">W284-X284</f>
        <v>6670.47867600001</v>
      </c>
      <c r="Z284" s="40" t="n">
        <f aca="false">W284/X284-1</f>
        <v>0.156071096771175</v>
      </c>
      <c r="AA284" s="40" t="n">
        <f aca="false">S284/(X284-V284)-1</f>
        <v>0.221182111199202</v>
      </c>
      <c r="AB284" s="40" t="n">
        <f aca="false">SUM($C$2:C284)*D284/SUM($B$2:B284)-1</f>
        <v>0.185980440219935</v>
      </c>
      <c r="AC284" s="40" t="n">
        <f aca="false">Z284-AB284</f>
        <v>-0.0299093434487601</v>
      </c>
      <c r="AD284" s="57" t="n">
        <f aca="false">IF(E284-F284&lt;0,"达成",E284-F284)</f>
        <v>0.238305407407408</v>
      </c>
    </row>
    <row r="285" customFormat="false" ht="15" hidden="false" customHeight="false" outlineLevel="0" collapsed="false">
      <c r="A285" s="109" t="s">
        <v>958</v>
      </c>
      <c r="B285" s="2" t="n">
        <v>135</v>
      </c>
      <c r="C285" s="102" t="n">
        <v>118.92</v>
      </c>
      <c r="D285" s="103" t="n">
        <v>1.1346</v>
      </c>
      <c r="E285" s="49" t="n">
        <f aca="false">10%*Q285+13%</f>
        <v>0.22</v>
      </c>
      <c r="F285" s="39" t="n">
        <f aca="false">IF(G285="",($F$1*C285-B285)/B285,H285/B285)</f>
        <v>-0.0191302222222223</v>
      </c>
      <c r="H285" s="104" t="n">
        <f aca="false">IF(G285="",$F$1*C285-B285,G285-B285)</f>
        <v>-2.58258000000001</v>
      </c>
      <c r="I285" s="2" t="s">
        <v>96</v>
      </c>
      <c r="J285" s="50" t="s">
        <v>595</v>
      </c>
      <c r="K285" s="105" t="n">
        <f aca="false">DATE(MID(J285,1,4),MID(J285,5,2),MID(J285,7,2))</f>
        <v>43894</v>
      </c>
      <c r="L285" s="106" t="str">
        <f aca="true">IF(LEN(J285) &gt; 15,DATE(MID(J285,12,4),MID(J285,16,2),MID(J285,18,2)),TEXT(TODAY(),"yyyy/m/d"))</f>
        <v>2020/3/9</v>
      </c>
      <c r="M285" s="79" t="n">
        <f aca="false">(L285-K285+1)*B285</f>
        <v>810</v>
      </c>
      <c r="N285" s="107" t="n">
        <f aca="false">H285/M285*365</f>
        <v>-1.16375518518519</v>
      </c>
      <c r="O285" s="52" t="n">
        <f aca="false">D285*C285</f>
        <v>134.926632</v>
      </c>
      <c r="P285" s="52" t="n">
        <f aca="false">O285-B285</f>
        <v>-0.0733679999999879</v>
      </c>
      <c r="Q285" s="53" t="n">
        <f aca="false">B285/150</f>
        <v>0.9</v>
      </c>
      <c r="R285" s="54" t="n">
        <f aca="false">R284+C285-T285</f>
        <v>32604.4</v>
      </c>
      <c r="S285" s="55" t="n">
        <f aca="false">R285*D285</f>
        <v>36992.95224</v>
      </c>
      <c r="T285" s="55"/>
      <c r="U285" s="108"/>
      <c r="V285" s="56" t="n">
        <f aca="false">U285+V284</f>
        <v>12581.69</v>
      </c>
      <c r="W285" s="56" t="n">
        <f aca="false">S285+V285</f>
        <v>49574.64224</v>
      </c>
      <c r="X285" s="1" t="n">
        <f aca="false">X284+B285</f>
        <v>42875</v>
      </c>
      <c r="Y285" s="54" t="n">
        <f aca="false">W285-X285</f>
        <v>6699.64224000001</v>
      </c>
      <c r="Z285" s="40" t="n">
        <f aca="false">W285/X285-1</f>
        <v>0.156259877317784</v>
      </c>
      <c r="AA285" s="40" t="n">
        <f aca="false">S285/(X285-V285)-1</f>
        <v>0.221159135135778</v>
      </c>
      <c r="AB285" s="40" t="n">
        <f aca="false">SUM($C$2:C285)*D285/SUM($B$2:B285)-1</f>
        <v>0.186331673516035</v>
      </c>
      <c r="AC285" s="40" t="n">
        <f aca="false">Z285-AB285</f>
        <v>-0.0300717961982508</v>
      </c>
      <c r="AD285" s="57" t="n">
        <f aca="false">IF(E285-F285&lt;0,"达成",E285-F285)</f>
        <v>0.239130222222222</v>
      </c>
    </row>
    <row r="286" customFormat="false" ht="15" hidden="false" customHeight="false" outlineLevel="0" collapsed="false">
      <c r="A286" s="109" t="s">
        <v>959</v>
      </c>
      <c r="B286" s="2" t="n">
        <v>135</v>
      </c>
      <c r="C286" s="102" t="n">
        <v>117.23</v>
      </c>
      <c r="D286" s="103" t="n">
        <v>1.151</v>
      </c>
      <c r="E286" s="49" t="n">
        <f aca="false">10%*Q286+13%</f>
        <v>0.22</v>
      </c>
      <c r="F286" s="39" t="n">
        <f aca="false">IF(G286="",($F$1*C286-B286)/B286,H286/B286)</f>
        <v>-0.0330695925925926</v>
      </c>
      <c r="H286" s="104" t="n">
        <f aca="false">IF(G286="",$F$1*C286-B286,G286-B286)</f>
        <v>-4.464395</v>
      </c>
      <c r="I286" s="2" t="s">
        <v>96</v>
      </c>
      <c r="J286" s="50" t="s">
        <v>597</v>
      </c>
      <c r="K286" s="105" t="n">
        <f aca="false">DATE(MID(J286,1,4),MID(J286,5,2),MID(J286,7,2))</f>
        <v>43895</v>
      </c>
      <c r="L286" s="106" t="str">
        <f aca="true">IF(LEN(J286) &gt; 15,DATE(MID(J286,12,4),MID(J286,16,2),MID(J286,18,2)),TEXT(TODAY(),"yyyy/m/d"))</f>
        <v>2020/3/9</v>
      </c>
      <c r="M286" s="79" t="n">
        <f aca="false">(L286-K286+1)*B286</f>
        <v>675</v>
      </c>
      <c r="N286" s="107" t="n">
        <f aca="false">H286/M286*365</f>
        <v>-2.41408025925926</v>
      </c>
      <c r="O286" s="52" t="n">
        <f aca="false">D286*C286</f>
        <v>134.93173</v>
      </c>
      <c r="P286" s="52" t="n">
        <f aca="false">O286-B286</f>
        <v>-0.0682699999999841</v>
      </c>
      <c r="Q286" s="53" t="n">
        <f aca="false">B286/150</f>
        <v>0.9</v>
      </c>
      <c r="R286" s="54" t="n">
        <f aca="false">R285+C286-T286</f>
        <v>32721.63</v>
      </c>
      <c r="S286" s="55" t="n">
        <f aca="false">R286*D286</f>
        <v>37662.59613</v>
      </c>
      <c r="T286" s="55"/>
      <c r="U286" s="108"/>
      <c r="V286" s="56" t="n">
        <f aca="false">U286+V285</f>
        <v>12581.69</v>
      </c>
      <c r="W286" s="56" t="n">
        <f aca="false">S286+V286</f>
        <v>50244.28613</v>
      </c>
      <c r="X286" s="1" t="n">
        <f aca="false">X285+B286</f>
        <v>43010</v>
      </c>
      <c r="Y286" s="54" t="n">
        <f aca="false">W286-X286</f>
        <v>7234.28613000001</v>
      </c>
      <c r="Z286" s="40" t="n">
        <f aca="false">W286/X286-1</f>
        <v>0.168200096024181</v>
      </c>
      <c r="AA286" s="40" t="n">
        <f aca="false">S286/(X286-V286)-1</f>
        <v>0.237748535163471</v>
      </c>
      <c r="AB286" s="40" t="n">
        <f aca="false">SUM($C$2:C286)*D286/SUM($B$2:B286)-1</f>
        <v>0.20283915601023</v>
      </c>
      <c r="AC286" s="40" t="n">
        <f aca="false">Z286-AB286</f>
        <v>-0.03463905998605</v>
      </c>
      <c r="AD286" s="57" t="n">
        <f aca="false">IF(E286-F286&lt;0,"达成",E286-F286)</f>
        <v>0.253069592592593</v>
      </c>
    </row>
    <row r="287" customFormat="false" ht="15" hidden="false" customHeight="false" outlineLevel="0" collapsed="false">
      <c r="A287" s="109" t="s">
        <v>960</v>
      </c>
      <c r="B287" s="2" t="n">
        <v>135</v>
      </c>
      <c r="C287" s="102" t="n">
        <v>117.95</v>
      </c>
      <c r="D287" s="103" t="n">
        <v>1.144</v>
      </c>
      <c r="E287" s="49" t="n">
        <f aca="false">10%*Q287+13%</f>
        <v>0.22</v>
      </c>
      <c r="F287" s="39" t="n">
        <f aca="false">IF(G287="",($F$1*C287-B287)/B287,H287/B287)</f>
        <v>-0.027130925925926</v>
      </c>
      <c r="H287" s="104" t="n">
        <f aca="false">IF(G287="",$F$1*C287-B287,G287-B287)</f>
        <v>-3.66267500000001</v>
      </c>
      <c r="I287" s="2" t="s">
        <v>96</v>
      </c>
      <c r="J287" s="50" t="s">
        <v>599</v>
      </c>
      <c r="K287" s="105" t="n">
        <f aca="false">DATE(MID(J287,1,4),MID(J287,5,2),MID(J287,7,2))</f>
        <v>43896</v>
      </c>
      <c r="L287" s="106" t="str">
        <f aca="true">IF(LEN(J287) &gt; 15,DATE(MID(J287,12,4),MID(J287,16,2),MID(J287,18,2)),TEXT(TODAY(),"yyyy/m/d"))</f>
        <v>2020/3/9</v>
      </c>
      <c r="M287" s="79" t="n">
        <f aca="false">(L287-K287+1)*B287</f>
        <v>540</v>
      </c>
      <c r="N287" s="107" t="n">
        <f aca="false">H287/M287*365</f>
        <v>-2.47569699074075</v>
      </c>
      <c r="O287" s="52" t="n">
        <f aca="false">D287*C287</f>
        <v>134.9348</v>
      </c>
      <c r="P287" s="52" t="n">
        <f aca="false">O287-B287</f>
        <v>-0.0651999999999759</v>
      </c>
      <c r="Q287" s="53" t="n">
        <f aca="false">B287/150</f>
        <v>0.9</v>
      </c>
      <c r="R287" s="54" t="n">
        <f aca="false">R286+C287-T287</f>
        <v>32839.58</v>
      </c>
      <c r="S287" s="55" t="n">
        <f aca="false">R287*D287</f>
        <v>37568.47952</v>
      </c>
      <c r="T287" s="55"/>
      <c r="U287" s="108"/>
      <c r="V287" s="56" t="n">
        <f aca="false">U287+V286</f>
        <v>12581.69</v>
      </c>
      <c r="W287" s="56" t="n">
        <f aca="false">S287+V287</f>
        <v>50150.16952</v>
      </c>
      <c r="X287" s="1" t="n">
        <f aca="false">X286+B287</f>
        <v>43145</v>
      </c>
      <c r="Y287" s="54" t="n">
        <f aca="false">W287-X287</f>
        <v>7005.16952000001</v>
      </c>
      <c r="Z287" s="40" t="n">
        <f aca="false">W287/X287-1</f>
        <v>0.162363414532391</v>
      </c>
      <c r="AA287" s="40" t="n">
        <f aca="false">S287/(X287-V287)-1</f>
        <v>0.229201926100282</v>
      </c>
      <c r="AB287" s="40" t="n">
        <f aca="false">SUM($C$2:C287)*D287/SUM($B$2:B287)-1</f>
        <v>0.194910585235833</v>
      </c>
      <c r="AC287" s="40" t="n">
        <f aca="false">Z287-AB287</f>
        <v>-0.0325471707034419</v>
      </c>
      <c r="AD287" s="57" t="n">
        <f aca="false">IF(E287-F287&lt;0,"达成",E287-F287)</f>
        <v>0.247130925925926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36 Z41:Z276 Z278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{8F3AEB95-4CCB-4EA0-95B9-C2801C4AC0D0}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{9ABDF0C5-228A-4DF5-9188-406044806E3A}</x14:id>
        </ext>
      </extLst>
    </cfRule>
  </conditionalFormatting>
  <conditionalFormatting sqref="AA1:AC36 AA41:AC276 AA278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{A0443C59-6EA8-4066-B7B0-C3544050324E}</x14:id>
        </ext>
      </extLst>
    </cfRule>
  </conditionalFormatting>
  <conditionalFormatting sqref="F41:F80 F2:F36 F83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{C5CCCC93-AAB4-4C27-9189-102523E3F2C0}</x14:id>
        </ext>
      </extLst>
    </cfRule>
  </conditionalFormatting>
  <conditionalFormatting sqref="F2:F287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87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:E81 E96 E162:E283 E103:E106 E145:E152 E92:E94 E98:E99 E87:E90 E110:E125 E136:E143 E156:E160 E284:E287">
    <cfRule type="cellIs" priority="10" operator="lessThan" aboveAverage="0" equalAverage="0" bottom="0" percent="0" rank="0" text="" dxfId="8">
      <formula>F35</formula>
    </cfRule>
  </conditionalFormatting>
  <conditionalFormatting sqref="F82:F84">
    <cfRule type="dataBar" priority="11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{5D58E2A0-EB37-4782-BB38-91A061CC9320}</x14:id>
        </ext>
      </extLst>
    </cfRule>
  </conditionalFormatting>
  <conditionalFormatting sqref="F83">
    <cfRule type="dataBar" priority="12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{20E31D52-679F-4B5B-AD4B-20A4CECC8F9F}</x14:id>
        </ext>
      </extLst>
    </cfRule>
  </conditionalFormatting>
  <conditionalFormatting sqref="Z37:Z40">
    <cfRule type="dataBar" priority="1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{FC71A6DF-909D-446C-8D50-35D1439DAF60}</x14:id>
        </ext>
      </extLst>
    </cfRule>
    <cfRule type="dataBar" priority="1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{1851C69A-2661-4335-9264-30D2DFA485D4}</x14:id>
        </ext>
      </extLst>
    </cfRule>
  </conditionalFormatting>
  <conditionalFormatting sqref="AA37:AC40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{F617F1B9-2C33-42DA-A29B-889A59D1A291}</x14:id>
        </ext>
      </extLst>
    </cfRule>
  </conditionalFormatting>
  <conditionalFormatting sqref="F81">
    <cfRule type="dataBar" priority="1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{26391570-B010-4AD4-ACD4-7330C16CD35A}</x14:id>
        </ext>
      </extLst>
    </cfRule>
  </conditionalFormatting>
  <conditionalFormatting sqref="F82">
    <cfRule type="dataBar" priority="17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{52F87EDC-40BE-4970-8099-7C3275FD6A53}</x14:id>
        </ext>
      </extLst>
    </cfRule>
  </conditionalFormatting>
  <conditionalFormatting sqref="Z278:Z287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{95C0B033-BAC0-48A6-ACF2-50176615F9CD}</x14:id>
        </ext>
      </extLst>
    </cfRule>
    <cfRule type="dataBar" priority="1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{CA7FE845-1C72-4776-AE38-F3DBBB9BF4B1}</x14:id>
        </ext>
      </extLst>
    </cfRule>
  </conditionalFormatting>
  <conditionalFormatting sqref="AA278:AC287">
    <cfRule type="dataBar" priority="2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{79226982-8E2B-432F-AE71-C8C4AFD6892D}</x14:id>
        </ext>
      </extLst>
    </cfRule>
  </conditionalFormatting>
  <conditionalFormatting sqref="Z277">
    <cfRule type="dataBar" priority="2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{D0C0BF9F-8110-4443-8388-F47FE46ECF1B}</x14:id>
        </ext>
      </extLst>
    </cfRule>
    <cfRule type="dataBar" priority="2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{389DEB21-503D-4F39-8273-F016BE453170}</x14:id>
        </ext>
      </extLst>
    </cfRule>
  </conditionalFormatting>
  <conditionalFormatting sqref="AA277:AC277">
    <cfRule type="dataBar" priority="2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{CAB71BB9-D048-45E0-9F33-9CA7EE1F58DA}</x14:id>
        </ext>
      </extLst>
    </cfRule>
  </conditionalFormatting>
  <conditionalFormatting sqref="Z278:Z287">
    <cfRule type="dataBar" priority="2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{A0D162F0-33AB-42B7-A9F6-774DA1F2E027}</x14:id>
        </ext>
      </extLst>
    </cfRule>
    <cfRule type="dataBar" priority="2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{741EE452-FF3D-49DF-B170-11DCE7F71542}</x14:id>
        </ext>
      </extLst>
    </cfRule>
  </conditionalFormatting>
  <conditionalFormatting sqref="AA278:AC287">
    <cfRule type="dataBar" priority="2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{61689327-23BD-4A78-A08B-5BF98C18A5FA}</x14:id>
        </ext>
      </extLst>
    </cfRule>
  </conditionalFormatting>
  <conditionalFormatting sqref="F37">
    <cfRule type="dataBar" priority="27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{93AC5F9F-7D90-41CD-B3F0-D8B443F7E960}</x14:id>
        </ext>
      </extLst>
    </cfRule>
  </conditionalFormatting>
  <conditionalFormatting sqref="F38">
    <cfRule type="dataBar" priority="2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{26B7E18C-405D-4154-BD5B-7EF4C0D0A1FD}</x14:id>
        </ext>
      </extLst>
    </cfRule>
  </conditionalFormatting>
  <conditionalFormatting sqref="F39">
    <cfRule type="dataBar" priority="29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{B1BF5B96-7EB0-47DC-B35E-5B3620DD6C97}</x14:id>
        </ext>
      </extLst>
    </cfRule>
  </conditionalFormatting>
  <conditionalFormatting sqref="F40">
    <cfRule type="dataBar" priority="30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{252ACA5C-747A-46C3-BCD7-65919D63501E}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3AEB95-4CCB-4EA0-95B9-C2801C4AC0D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9ABDF0C5-228A-4DF5-9188-406044806E3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Z1:Z36 Z41:Z276 Z278:Z1048576</xm:sqref>
        </x14:conditionalFormatting>
        <x14:conditionalFormatting xmlns:xm="http://schemas.microsoft.com/office/excel/2006/main">
          <x14:cfRule type="dataBar" id="{A0443C59-6EA8-4066-B7B0-C3544050324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AA1:AC36 AA41:AC276 AA278:AC1048576</xm:sqref>
        </x14:conditionalFormatting>
        <x14:conditionalFormatting xmlns:xm="http://schemas.microsoft.com/office/excel/2006/main">
          <x14:cfRule type="dataBar" id="{C5CCCC93-AAB4-4C27-9189-102523E3F2C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F41:F80 F2:F36 F83:F1048576</xm:sqref>
        </x14:conditionalFormatting>
        <x14:conditionalFormatting xmlns:xm="http://schemas.microsoft.com/office/excel/2006/main">
          <x14:cfRule type="dataBar" id="{5D58E2A0-EB37-4782-BB38-91A061CC932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F82:F84</xm:sqref>
        </x14:conditionalFormatting>
        <x14:conditionalFormatting xmlns:xm="http://schemas.microsoft.com/office/excel/2006/main">
          <x14:cfRule type="dataBar" id="{20E31D52-679F-4B5B-AD4B-20A4CECC8F9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FC71A6DF-909D-446C-8D50-35D1439DAF6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1851C69A-2661-4335-9264-30D2DFA485D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Z37:Z40</xm:sqref>
        </x14:conditionalFormatting>
        <x14:conditionalFormatting xmlns:xm="http://schemas.microsoft.com/office/excel/2006/main">
          <x14:cfRule type="dataBar" id="{F617F1B9-2C33-42DA-A29B-889A59D1A29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AA37:AC40</xm:sqref>
        </x14:conditionalFormatting>
        <x14:conditionalFormatting xmlns:xm="http://schemas.microsoft.com/office/excel/2006/main">
          <x14:cfRule type="dataBar" id="{26391570-B010-4AD4-ACD4-7330C16CD35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52F87EDC-40BE-4970-8099-7C3275FD6A5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</xm:sqref>
        </x14:conditionalFormatting>
        <x14:conditionalFormatting xmlns:xm="http://schemas.microsoft.com/office/excel/2006/main">
          <x14:cfRule type="dataBar" id="{95C0B033-BAC0-48A6-ACF2-50176615F9C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7FE845-1C72-4776-AE38-F3DBBB9BF4B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Z278:Z287</xm:sqref>
        </x14:conditionalFormatting>
        <x14:conditionalFormatting xmlns:xm="http://schemas.microsoft.com/office/excel/2006/main">
          <x14:cfRule type="dataBar" id="{79226982-8E2B-432F-AE71-C8C4AFD6892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AA278:AC287</xm:sqref>
        </x14:conditionalFormatting>
        <x14:conditionalFormatting xmlns:xm="http://schemas.microsoft.com/office/excel/2006/main">
          <x14:cfRule type="dataBar" id="{D0C0BF9F-8110-4443-8388-F47FE46ECF1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89DEB21-503D-4F39-8273-F016BE45317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Z277</xm:sqref>
        </x14:conditionalFormatting>
        <x14:conditionalFormatting xmlns:xm="http://schemas.microsoft.com/office/excel/2006/main">
          <x14:cfRule type="dataBar" id="{CAB71BB9-D048-45E0-9F33-9CA7EE1F58D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AA277:AC277</xm:sqref>
        </x14:conditionalFormatting>
        <x14:conditionalFormatting xmlns:xm="http://schemas.microsoft.com/office/excel/2006/main">
          <x14:cfRule type="dataBar" id="{A0D162F0-33AB-42B7-A9F6-774DA1F2E02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41EE452-FF3D-49DF-B170-11DCE7F7154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Z278:Z287</xm:sqref>
        </x14:conditionalFormatting>
        <x14:conditionalFormatting xmlns:xm="http://schemas.microsoft.com/office/excel/2006/main">
          <x14:cfRule type="dataBar" id="{61689327-23BD-4A78-A08B-5BF98C18A5F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AA278:AC287</xm:sqref>
        </x14:conditionalFormatting>
        <x14:conditionalFormatting xmlns:xm="http://schemas.microsoft.com/office/excel/2006/main">
          <x14:cfRule type="dataBar" id="{93AC5F9F-7D90-41CD-B3F0-D8B443F7E96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26B7E18C-405D-4154-BD5B-7EF4C0D0A1F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B1BF5B96-7EB0-47DC-B35E-5B3620DD6C9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252ACA5C-747A-46C3-BCD7-65919D63501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961</v>
      </c>
      <c r="C2" s="2" t="s">
        <v>962</v>
      </c>
      <c r="D2" s="2" t="s">
        <v>963</v>
      </c>
      <c r="E2" s="2" t="s">
        <v>964</v>
      </c>
      <c r="F2" s="2" t="s">
        <v>965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600</v>
      </c>
      <c r="H1" s="113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966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967</v>
      </c>
    </row>
    <row r="2" customFormat="false" ht="17.35" hidden="false" customHeight="false" outlineLevel="0" collapsed="false">
      <c r="A2" s="114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5" t="s">
        <v>968</v>
      </c>
      <c r="K2" s="102" t="n">
        <f aca="false">D2*C2</f>
        <v>149.850834</v>
      </c>
      <c r="L2" s="102" t="n">
        <f aca="false">B2-K2</f>
        <v>0.149166000000008</v>
      </c>
      <c r="M2" s="49" t="n">
        <f aca="false">K2/150</f>
        <v>0.99900556</v>
      </c>
      <c r="N2" s="102" t="n">
        <v>166.39</v>
      </c>
      <c r="O2" s="102" t="n">
        <f aca="false">N2*D2</f>
        <v>149.850834</v>
      </c>
      <c r="P2" s="102"/>
      <c r="Q2" s="102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4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5" t="s">
        <v>969</v>
      </c>
      <c r="K3" s="102" t="n">
        <f aca="false">D3*C3</f>
        <v>149.850359</v>
      </c>
      <c r="L3" s="102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102" t="n">
        <f aca="false">N3*D3</f>
        <v>299.484886</v>
      </c>
      <c r="P3" s="102"/>
      <c r="Q3" s="102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4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5" t="s">
        <v>970</v>
      </c>
      <c r="K4" s="102" t="n">
        <f aca="false">D4*C4</f>
        <v>149.8459</v>
      </c>
      <c r="L4" s="102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102" t="n">
        <f aca="false">N4*D4</f>
        <v>455.991186</v>
      </c>
      <c r="P4" s="102"/>
      <c r="Q4" s="102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4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5" t="s">
        <v>971</v>
      </c>
      <c r="K5" s="102" t="n">
        <f aca="false">D5*C5</f>
        <v>149.854628</v>
      </c>
      <c r="L5" s="102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102" t="n">
        <f aca="false">N5*D5</f>
        <v>611.996462</v>
      </c>
      <c r="P5" s="102"/>
      <c r="Q5" s="102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4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6" t="s">
        <v>972</v>
      </c>
      <c r="K6" s="102" t="n">
        <f aca="false">D6*C6</f>
        <v>149.848692</v>
      </c>
      <c r="L6" s="102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102" t="n">
        <f aca="false">N6*D6</f>
        <v>755.867728</v>
      </c>
      <c r="P6" s="102"/>
      <c r="Q6" s="102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4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5" t="s">
        <v>973</v>
      </c>
      <c r="K7" s="102" t="n">
        <f aca="false">D7*C7</f>
        <v>149.852205</v>
      </c>
      <c r="L7" s="102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102" t="n">
        <f aca="false">N7*D7</f>
        <v>907.276565</v>
      </c>
      <c r="P7" s="102"/>
      <c r="Q7" s="102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4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5" t="s">
        <v>974</v>
      </c>
      <c r="K8" s="102" t="n">
        <f aca="false">D8*C8</f>
        <v>149.846568</v>
      </c>
      <c r="L8" s="102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102" t="n">
        <f aca="false">N8*D8</f>
        <v>1062.324394</v>
      </c>
      <c r="P8" s="102"/>
      <c r="Q8" s="102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4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5" t="s">
        <v>975</v>
      </c>
      <c r="K9" s="102" t="n">
        <f aca="false">D9*C9</f>
        <v>149.850888</v>
      </c>
      <c r="L9" s="102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102" t="n">
        <f aca="false">N9*D9</f>
        <v>1219.373221</v>
      </c>
      <c r="P9" s="102"/>
      <c r="Q9" s="102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4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5" t="s">
        <v>976</v>
      </c>
      <c r="K10" s="102" t="n">
        <f aca="false">D10*C10</f>
        <v>149.846186</v>
      </c>
      <c r="L10" s="102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102" t="n">
        <f aca="false">N10*D10</f>
        <v>1359.059049</v>
      </c>
      <c r="P10" s="102"/>
      <c r="Q10" s="102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4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5" t="s">
        <v>977</v>
      </c>
      <c r="K11" s="102" t="n">
        <f aca="false">D11*C11</f>
        <v>149.8459</v>
      </c>
      <c r="L11" s="102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102" t="n">
        <f aca="false">N11*D11</f>
        <v>1533.939862</v>
      </c>
      <c r="P11" s="102"/>
      <c r="Q11" s="102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4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5" t="s">
        <v>978</v>
      </c>
      <c r="K12" s="102" t="n">
        <f aca="false">D12*C12</f>
        <v>149.849232</v>
      </c>
      <c r="L12" s="102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102" t="n">
        <f aca="false">N12*D12</f>
        <v>1684.1136</v>
      </c>
      <c r="P12" s="102"/>
      <c r="Q12" s="102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4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5" t="s">
        <v>979</v>
      </c>
      <c r="K13" s="102" t="n">
        <f aca="false">D13*C13</f>
        <v>149.85351</v>
      </c>
      <c r="L13" s="102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102" t="n">
        <f aca="false">N13*D13</f>
        <v>1825.24021</v>
      </c>
      <c r="P13" s="102"/>
      <c r="Q13" s="102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4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5" t="s">
        <v>980</v>
      </c>
      <c r="K14" s="102" t="n">
        <f aca="false">D14*C14</f>
        <v>149.854016</v>
      </c>
      <c r="L14" s="102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102" t="n">
        <f aca="false">N14*D14</f>
        <v>2006.333056</v>
      </c>
      <c r="P14" s="102"/>
      <c r="Q14" s="102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4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5" t="s">
        <v>981</v>
      </c>
      <c r="K15" s="102" t="n">
        <f aca="false">D15*C15</f>
        <v>149.84844</v>
      </c>
      <c r="L15" s="102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102" t="n">
        <f aca="false">N15*D15</f>
        <v>2166.666096</v>
      </c>
      <c r="P15" s="102"/>
      <c r="Q15" s="102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4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5" t="s">
        <v>982</v>
      </c>
      <c r="K16" s="102" t="n">
        <f aca="false">D16*C16</f>
        <v>149.849946</v>
      </c>
      <c r="L16" s="102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102" t="n">
        <f aca="false">N16*D16</f>
        <v>2289.483402</v>
      </c>
      <c r="P16" s="102"/>
      <c r="Q16" s="102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4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5" t="s">
        <v>983</v>
      </c>
      <c r="K17" s="102" t="n">
        <f aca="false">D17*C17</f>
        <v>149.847005</v>
      </c>
      <c r="L17" s="102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102" t="n">
        <f aca="false">N17*D17</f>
        <v>2438.125162</v>
      </c>
      <c r="P17" s="102"/>
      <c r="Q17" s="102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4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5" t="s">
        <v>984</v>
      </c>
      <c r="K18" s="102" t="n">
        <f aca="false">D18*C18</f>
        <v>149.853729</v>
      </c>
      <c r="L18" s="102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102" t="n">
        <f aca="false">N18*D18</f>
        <v>2600.820591</v>
      </c>
      <c r="P18" s="102"/>
      <c r="Q18" s="102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4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5" t="s">
        <v>985</v>
      </c>
      <c r="K19" s="102" t="n">
        <f aca="false">D19*C19</f>
        <v>149.846128</v>
      </c>
      <c r="L19" s="102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102" t="n">
        <f aca="false">N19*D19</f>
        <v>2770.56192</v>
      </c>
      <c r="P19" s="102"/>
      <c r="Q19" s="102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4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5" t="s">
        <v>986</v>
      </c>
      <c r="K20" s="102" t="n">
        <f aca="false">D20*C20</f>
        <v>104.902474</v>
      </c>
      <c r="L20" s="102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102" t="n">
        <f aca="false">N20*D20</f>
        <v>2993.881714</v>
      </c>
      <c r="P20" s="102"/>
      <c r="Q20" s="102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4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5" t="s">
        <v>987</v>
      </c>
      <c r="K21" s="102" t="n">
        <f aca="false">D21*C21</f>
        <v>89.91147</v>
      </c>
      <c r="L21" s="102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102" t="n">
        <f aca="false">N21*D21</f>
        <v>3144.40533</v>
      </c>
      <c r="P21" s="102"/>
      <c r="Q21" s="102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4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5" t="s">
        <v>988</v>
      </c>
      <c r="K22" s="102" t="n">
        <f aca="false">D22*C22</f>
        <v>89.9073</v>
      </c>
      <c r="L22" s="102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102" t="n">
        <f aca="false">N22*D22</f>
        <v>3178.98585</v>
      </c>
      <c r="P22" s="102"/>
      <c r="Q22" s="102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7" t="s">
        <v>71</v>
      </c>
      <c r="B23" s="2" t="n">
        <v>270</v>
      </c>
      <c r="C23" s="102" t="n">
        <v>256.091683222998</v>
      </c>
      <c r="D23" s="103" t="n">
        <v>1.05286054024304</v>
      </c>
      <c r="E23" s="49" t="n">
        <f aca="false">10%*M23+13%</f>
        <v>0.30975255196661</v>
      </c>
      <c r="F23" s="118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9" t="s">
        <v>989</v>
      </c>
      <c r="K23" s="102" t="n">
        <f aca="false">D23*C23</f>
        <v>269.628827949915</v>
      </c>
      <c r="L23" s="102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102" t="n">
        <f aca="false">N23*D23</f>
        <v>3600.00570303049</v>
      </c>
      <c r="P23" s="102"/>
      <c r="Q23" s="102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7" t="s">
        <v>73</v>
      </c>
      <c r="B24" s="2" t="n">
        <v>270</v>
      </c>
      <c r="C24" s="102" t="n">
        <v>255.297558029086</v>
      </c>
      <c r="D24" s="103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9" t="s">
        <v>990</v>
      </c>
      <c r="K24" s="102" t="n">
        <f aca="false">D24*C24</f>
        <v>269.629978932533</v>
      </c>
      <c r="L24" s="102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102" t="n">
        <f aca="false">N24*D24</f>
        <v>3880.84922728585</v>
      </c>
      <c r="P24" s="102"/>
      <c r="Q24" s="102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7" t="s">
        <v>75</v>
      </c>
      <c r="B25" s="2" t="n">
        <v>255</v>
      </c>
      <c r="C25" s="102" t="n">
        <v>242.929286330798</v>
      </c>
      <c r="D25" s="103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9" t="s">
        <v>991</v>
      </c>
      <c r="K25" s="102" t="n">
        <f aca="false">D25*C25</f>
        <v>254.647905156081</v>
      </c>
      <c r="L25" s="102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102" t="n">
        <f aca="false">N25*D25</f>
        <v>4106.46349845013</v>
      </c>
      <c r="P25" s="102"/>
      <c r="Q25" s="102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7" t="s">
        <v>77</v>
      </c>
      <c r="B26" s="2" t="n">
        <v>270</v>
      </c>
      <c r="C26" s="102" t="n">
        <v>254.713373978392</v>
      </c>
      <c r="D26" s="103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9" t="s">
        <v>992</v>
      </c>
      <c r="K26" s="102" t="n">
        <f aca="false">D26*C26</f>
        <v>269.630825632393</v>
      </c>
      <c r="L26" s="102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102" t="n">
        <f aca="false">N26*D26</f>
        <v>4416.54957434013</v>
      </c>
      <c r="P26" s="102"/>
      <c r="Q26" s="102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7" t="s">
        <v>79</v>
      </c>
      <c r="B27" s="2" t="n">
        <v>255</v>
      </c>
      <c r="C27" s="102" t="n">
        <v>237.425177228165</v>
      </c>
      <c r="D27" s="103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9" t="s">
        <v>993</v>
      </c>
      <c r="K27" s="102" t="n">
        <f aca="false">D27*C27</f>
        <v>254.655882656303</v>
      </c>
      <c r="L27" s="102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102" t="n">
        <f aca="false">N27*D27</f>
        <v>4729.64783703255</v>
      </c>
      <c r="P27" s="102"/>
      <c r="Q27" s="102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7" t="s">
        <v>81</v>
      </c>
      <c r="B28" s="2" t="n">
        <v>255</v>
      </c>
      <c r="C28" s="102" t="n">
        <v>233.463679134396</v>
      </c>
      <c r="D28" s="103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9" t="s">
        <v>994</v>
      </c>
      <c r="K28" s="102" t="n">
        <f aca="false">D28*C28</f>
        <v>254.661624339713</v>
      </c>
      <c r="L28" s="102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102" t="n">
        <f aca="false">N28*D28</f>
        <v>5064.67232399314</v>
      </c>
      <c r="P28" s="102"/>
      <c r="Q28" s="102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7" t="s">
        <v>83</v>
      </c>
      <c r="B29" s="2" t="n">
        <v>105</v>
      </c>
      <c r="C29" s="102" t="n">
        <v>93.7250286332244</v>
      </c>
      <c r="D29" s="103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9" t="s">
        <v>995</v>
      </c>
      <c r="K29" s="102" t="n">
        <f aca="false">D29*C29</f>
        <v>104.864157591593</v>
      </c>
      <c r="L29" s="102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102" t="n">
        <f aca="false">N29*D29</f>
        <v>5299.78175912535</v>
      </c>
      <c r="P29" s="102"/>
      <c r="Q29" s="102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7" t="s">
        <v>85</v>
      </c>
      <c r="B30" s="2" t="n">
        <v>90</v>
      </c>
      <c r="C30" s="102" t="n">
        <v>79.2847291301312</v>
      </c>
      <c r="D30" s="103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9" t="s">
        <v>996</v>
      </c>
      <c r="K30" s="102" t="n">
        <f aca="false">D30*C30</f>
        <v>89.8850869536981</v>
      </c>
      <c r="L30" s="102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102" t="n">
        <f aca="false">N30*D30</f>
        <v>5460.01251917977</v>
      </c>
      <c r="P30" s="102"/>
      <c r="Q30" s="102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7" t="s">
        <v>87</v>
      </c>
      <c r="B31" s="2" t="n">
        <v>90</v>
      </c>
      <c r="C31" s="102" t="n">
        <v>79.4307751428047</v>
      </c>
      <c r="D31" s="103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9" t="s">
        <v>997</v>
      </c>
      <c r="K31" s="102" t="n">
        <f aca="false">D31*C31</f>
        <v>89.8848752787337</v>
      </c>
      <c r="L31" s="102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102" t="n">
        <f aca="false">N31*D31</f>
        <v>5539.8454655425</v>
      </c>
      <c r="P31" s="102"/>
      <c r="Q31" s="102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7" t="s">
        <v>89</v>
      </c>
      <c r="B32" s="2" t="n">
        <v>90</v>
      </c>
      <c r="C32" s="102" t="n">
        <v>79.175194620626</v>
      </c>
      <c r="D32" s="103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9" t="s">
        <v>998</v>
      </c>
      <c r="K32" s="102" t="n">
        <f aca="false">D32*C32</f>
        <v>89.8852457099211</v>
      </c>
      <c r="L32" s="102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102" t="n">
        <f aca="false">N32*D32</f>
        <v>5647.63644626368</v>
      </c>
      <c r="P32" s="102"/>
      <c r="Q32" s="102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7" t="s">
        <v>91</v>
      </c>
      <c r="B33" s="2" t="n">
        <v>90</v>
      </c>
      <c r="C33" s="102" t="n">
        <v>79.36688001226</v>
      </c>
      <c r="D33" s="103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9" t="s">
        <v>999</v>
      </c>
      <c r="K33" s="102" t="n">
        <f aca="false">D33*C33</f>
        <v>89.8849678865309</v>
      </c>
      <c r="L33" s="102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102" t="n">
        <f aca="false">N33*D33</f>
        <v>5723.86393519095</v>
      </c>
      <c r="P33" s="102"/>
      <c r="Q33" s="102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7" t="s">
        <v>93</v>
      </c>
      <c r="B34" s="2" t="n">
        <v>90</v>
      </c>
      <c r="C34" s="102" t="n">
        <v>77.7238623696831</v>
      </c>
      <c r="D34" s="103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9" t="s">
        <v>1000</v>
      </c>
      <c r="K34" s="102" t="n">
        <f aca="false">D34*C34</f>
        <v>89.8873492298801</v>
      </c>
      <c r="L34" s="102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102" t="n">
        <f aca="false">N34*D34</f>
        <v>5934.90384460158</v>
      </c>
      <c r="P34" s="102"/>
      <c r="Q34" s="102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7" t="s">
        <v>95</v>
      </c>
      <c r="B35" s="2" t="n">
        <v>135</v>
      </c>
      <c r="C35" s="102" t="n">
        <v>110.365146202212</v>
      </c>
      <c r="D35" s="103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9" t="s">
        <v>1001</v>
      </c>
      <c r="K35" s="102" t="n">
        <f aca="false">D35*C35</f>
        <v>134.840039875335</v>
      </c>
      <c r="L35" s="102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102" t="n">
        <f aca="false">N35*D35</f>
        <v>5997.80796969832</v>
      </c>
      <c r="P35" s="102" t="n">
        <v>333.02</v>
      </c>
      <c r="Q35" s="102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7" t="s">
        <v>98</v>
      </c>
      <c r="B36" s="2" t="n">
        <v>135</v>
      </c>
      <c r="C36" s="102" t="n">
        <v>111.624793061521</v>
      </c>
      <c r="D36" s="103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9" t="s">
        <v>1002</v>
      </c>
      <c r="K36" s="102" t="n">
        <f aca="false">D36*C36</f>
        <v>134.838214178767</v>
      </c>
      <c r="L36" s="102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102" t="n">
        <f aca="false">N36*D36</f>
        <v>6064.882720504</v>
      </c>
      <c r="P36" s="102"/>
      <c r="Q36" s="102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7" t="s">
        <v>100</v>
      </c>
      <c r="B37" s="2" t="n">
        <v>135</v>
      </c>
      <c r="C37" s="102" t="n">
        <v>111.825606328947</v>
      </c>
      <c r="D37" s="103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9" t="s">
        <v>1003</v>
      </c>
      <c r="K37" s="102" t="n">
        <f aca="false">D37*C37</f>
        <v>134.837923125691</v>
      </c>
      <c r="L37" s="102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102" t="n">
        <f aca="false">N37*D37</f>
        <v>6188.8164306733</v>
      </c>
      <c r="P37" s="102"/>
      <c r="Q37" s="102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7" t="s">
        <v>102</v>
      </c>
      <c r="B38" s="2" t="n">
        <v>135</v>
      </c>
      <c r="C38" s="102" t="n">
        <v>112.09944260271</v>
      </c>
      <c r="D38" s="103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9" t="s">
        <v>1004</v>
      </c>
      <c r="K38" s="102" t="n">
        <f aca="false">D38*C38</f>
        <v>134.837526235133</v>
      </c>
      <c r="L38" s="102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102" t="n">
        <f aca="false">N38*D38</f>
        <v>6308.51775757865</v>
      </c>
      <c r="P38" s="102"/>
      <c r="Q38" s="102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7" t="s">
        <v>104</v>
      </c>
      <c r="B39" s="2" t="n">
        <v>135</v>
      </c>
      <c r="C39" s="102" t="n">
        <v>109.817473654687</v>
      </c>
      <c r="D39" s="103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9" t="s">
        <v>1005</v>
      </c>
      <c r="K39" s="102" t="n">
        <f aca="false">D39*C39</f>
        <v>134.840833656453</v>
      </c>
      <c r="L39" s="102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102" t="n">
        <f aca="false">N39*D39</f>
        <v>6574.60535514281</v>
      </c>
      <c r="P39" s="102"/>
      <c r="Q39" s="102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7" t="s">
        <v>106</v>
      </c>
      <c r="B40" s="2" t="n">
        <v>135</v>
      </c>
      <c r="C40" s="102" t="n">
        <v>108.61259405013</v>
      </c>
      <c r="D40" s="103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9" t="s">
        <v>1006</v>
      </c>
      <c r="K40" s="102" t="n">
        <f aca="false">D40*C40</f>
        <v>134.842579974909</v>
      </c>
      <c r="L40" s="102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102" t="n">
        <f aca="false">N40*D40</f>
        <v>6580.1039849133</v>
      </c>
      <c r="P40" s="102" t="n">
        <v>163</v>
      </c>
      <c r="Q40" s="102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7" t="s">
        <v>108</v>
      </c>
      <c r="B41" s="2" t="n">
        <v>135</v>
      </c>
      <c r="C41" s="102" t="n">
        <v>108.010154247852</v>
      </c>
      <c r="D41" s="103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9" t="s">
        <v>1007</v>
      </c>
      <c r="K41" s="102" t="n">
        <f aca="false">D41*C41</f>
        <v>134.843453134137</v>
      </c>
      <c r="L41" s="102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102" t="n">
        <f aca="false">N41*D41</f>
        <v>6346.56258701826</v>
      </c>
      <c r="P41" s="102" t="n">
        <v>324.51</v>
      </c>
      <c r="Q41" s="102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7" t="s">
        <v>110</v>
      </c>
      <c r="B42" s="2" t="n">
        <v>135</v>
      </c>
      <c r="C42" s="102" t="n">
        <v>107.133878171811</v>
      </c>
      <c r="D42" s="103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9" t="s">
        <v>1008</v>
      </c>
      <c r="K42" s="102" t="n">
        <f aca="false">D42*C42</f>
        <v>134.844723183924</v>
      </c>
      <c r="L42" s="102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102" t="n">
        <f aca="false">N42*D42</f>
        <v>5924.91818010396</v>
      </c>
      <c r="P42" s="102" t="n">
        <v>483.42</v>
      </c>
      <c r="Q42" s="102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7" t="s">
        <v>112</v>
      </c>
      <c r="B43" s="2" t="n">
        <v>135</v>
      </c>
      <c r="C43" s="102" t="n">
        <v>108.17445601211</v>
      </c>
      <c r="D43" s="103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9" t="s">
        <v>1009</v>
      </c>
      <c r="K43" s="102" t="n">
        <f aca="false">D43*C43</f>
        <v>134.843214999802</v>
      </c>
      <c r="L43" s="102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102" t="n">
        <f aca="false">N43*D43</f>
        <v>6002.70136151325</v>
      </c>
      <c r="P43" s="102"/>
      <c r="Q43" s="102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7" t="s">
        <v>114</v>
      </c>
      <c r="B44" s="2" t="n">
        <v>135</v>
      </c>
      <c r="C44" s="102" t="n">
        <v>112.44630188281</v>
      </c>
      <c r="D44" s="103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9" t="s">
        <v>1010</v>
      </c>
      <c r="K44" s="102" t="n">
        <f aca="false">D44*C44</f>
        <v>134.837023507093</v>
      </c>
      <c r="L44" s="102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102" t="n">
        <f aca="false">N44*D44</f>
        <v>5909.23002988368</v>
      </c>
      <c r="P44" s="102"/>
      <c r="Q44" s="102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7" t="s">
        <v>116</v>
      </c>
      <c r="B45" s="2" t="n">
        <v>135</v>
      </c>
      <c r="C45" s="102" t="n">
        <v>110.337762574836</v>
      </c>
      <c r="D45" s="103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9" t="s">
        <v>1011</v>
      </c>
      <c r="K45" s="102" t="n">
        <f aca="false">D45*C45</f>
        <v>134.840079564392</v>
      </c>
      <c r="L45" s="102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102" t="n">
        <f aca="false">N45*D45</f>
        <v>6157.13116511879</v>
      </c>
      <c r="P45" s="102"/>
      <c r="Q45" s="102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7" t="s">
        <v>118</v>
      </c>
      <c r="B46" s="2" t="n">
        <v>135</v>
      </c>
      <c r="C46" s="102" t="n">
        <v>109.634916138845</v>
      </c>
      <c r="D46" s="103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9" t="s">
        <v>1012</v>
      </c>
      <c r="K46" s="102" t="n">
        <f aca="false">D46*C46</f>
        <v>134.841098250158</v>
      </c>
      <c r="L46" s="102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102" t="n">
        <f aca="false">N46*D46</f>
        <v>6331.49115285376</v>
      </c>
      <c r="P46" s="102"/>
      <c r="Q46" s="102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7" t="s">
        <v>120</v>
      </c>
      <c r="B47" s="2" t="n">
        <v>135</v>
      </c>
      <c r="C47" s="102" t="n">
        <v>110.511192214886</v>
      </c>
      <c r="D47" s="103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9" t="s">
        <v>1013</v>
      </c>
      <c r="K47" s="102" t="n">
        <f aca="false">D47*C47</f>
        <v>134.839828200371</v>
      </c>
      <c r="L47" s="102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102" t="n">
        <f aca="false">N47*D47</f>
        <v>6416.06754403327</v>
      </c>
      <c r="P47" s="102"/>
      <c r="Q47" s="102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7" t="s">
        <v>122</v>
      </c>
      <c r="B48" s="2" t="n">
        <v>135</v>
      </c>
      <c r="C48" s="102" t="n">
        <v>111.241422278253</v>
      </c>
      <c r="D48" s="103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9" t="s">
        <v>1014</v>
      </c>
      <c r="K48" s="102" t="n">
        <f aca="false">D48*C48</f>
        <v>134.838769825549</v>
      </c>
      <c r="L48" s="102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102" t="n">
        <f aca="false">N48*D48</f>
        <v>6508.7388306077</v>
      </c>
      <c r="P48" s="102"/>
      <c r="Q48" s="102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7" t="s">
        <v>124</v>
      </c>
      <c r="B49" s="2" t="n">
        <v>135</v>
      </c>
      <c r="C49" s="102" t="n">
        <v>109.9178802884</v>
      </c>
      <c r="D49" s="103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9" t="s">
        <v>1015</v>
      </c>
      <c r="K49" s="102" t="n">
        <f aca="false">D49*C49</f>
        <v>134.840688129914</v>
      </c>
      <c r="L49" s="102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102" t="n">
        <f aca="false">N49*D49</f>
        <v>6722.04618681556</v>
      </c>
      <c r="P49" s="102"/>
      <c r="Q49" s="102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7" t="s">
        <v>126</v>
      </c>
      <c r="B50" s="2" t="n">
        <v>135</v>
      </c>
      <c r="C50" s="102" t="n">
        <v>107.015215786514</v>
      </c>
      <c r="D50" s="103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9" t="s">
        <v>1016</v>
      </c>
      <c r="K50" s="102" t="n">
        <f aca="false">D50*C50</f>
        <v>134.844895169833</v>
      </c>
      <c r="L50" s="102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102" t="n">
        <f aca="false">N50*D50</f>
        <v>7039.43426147546</v>
      </c>
      <c r="P50" s="102"/>
      <c r="Q50" s="102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7" t="s">
        <v>128</v>
      </c>
      <c r="B51" s="2" t="n">
        <v>135</v>
      </c>
      <c r="C51" s="102" t="n">
        <v>107.508121079287</v>
      </c>
      <c r="D51" s="103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9" t="s">
        <v>1017</v>
      </c>
      <c r="K51" s="102" t="n">
        <f aca="false">D51*C51</f>
        <v>134.844180766827</v>
      </c>
      <c r="L51" s="102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102" t="n">
        <f aca="false">N51*D51</f>
        <v>7141.96678554496</v>
      </c>
      <c r="P51" s="102"/>
      <c r="Q51" s="102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7" t="s">
        <v>130</v>
      </c>
      <c r="B52" s="2" t="n">
        <v>135</v>
      </c>
      <c r="C52" s="102" t="n">
        <v>107.471609576118</v>
      </c>
      <c r="D52" s="103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9" t="s">
        <v>1018</v>
      </c>
      <c r="K52" s="102" t="n">
        <f aca="false">D52*C52</f>
        <v>134.844233685568</v>
      </c>
      <c r="L52" s="102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102" t="n">
        <f aca="false">N52*D52</f>
        <v>7279.2401748913</v>
      </c>
      <c r="P52" s="102"/>
      <c r="Q52" s="102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7" t="s">
        <v>132</v>
      </c>
      <c r="B53" s="2" t="n">
        <v>135</v>
      </c>
      <c r="C53" s="102" t="n">
        <v>107.43509807295</v>
      </c>
      <c r="D53" s="103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9" t="s">
        <v>1019</v>
      </c>
      <c r="K53" s="102" t="n">
        <f aca="false">D53*C53</f>
        <v>134.844286604309</v>
      </c>
      <c r="L53" s="102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102" t="n">
        <f aca="false">N53*D53</f>
        <v>7416.56114759349</v>
      </c>
      <c r="P53" s="102"/>
      <c r="Q53" s="102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7" t="s">
        <v>134</v>
      </c>
      <c r="B54" s="2" t="n">
        <v>135</v>
      </c>
      <c r="C54" s="102" t="n">
        <v>107.508121079287</v>
      </c>
      <c r="D54" s="103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9" t="s">
        <v>1020</v>
      </c>
      <c r="K54" s="102" t="n">
        <f aca="false">D54*C54</f>
        <v>134.844180766827</v>
      </c>
      <c r="L54" s="102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102" t="n">
        <f aca="false">N54*D54</f>
        <v>7546.36194202703</v>
      </c>
      <c r="P54" s="102"/>
      <c r="Q54" s="102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7" t="s">
        <v>136</v>
      </c>
      <c r="B55" s="2" t="n">
        <v>135</v>
      </c>
      <c r="C55" s="102" t="n">
        <v>109.981775418944</v>
      </c>
      <c r="D55" s="103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9" t="s">
        <v>1021</v>
      </c>
      <c r="K55" s="102" t="n">
        <f aca="false">D55*C55</f>
        <v>134.840595522117</v>
      </c>
      <c r="L55" s="102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102" t="n">
        <f aca="false">N55*D55</f>
        <v>7511.27745989108</v>
      </c>
      <c r="P55" s="102"/>
      <c r="Q55" s="102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7" t="s">
        <v>138</v>
      </c>
      <c r="B56" s="2" t="n">
        <v>135</v>
      </c>
      <c r="C56" s="102" t="n">
        <v>111.177527147709</v>
      </c>
      <c r="D56" s="103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9" t="s">
        <v>1022</v>
      </c>
      <c r="K56" s="102" t="n">
        <f aca="false">D56*C56</f>
        <v>134.838862433346</v>
      </c>
      <c r="L56" s="102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102" t="n">
        <f aca="false">N56*D56</f>
        <v>7565.23450167293</v>
      </c>
      <c r="P56" s="102"/>
      <c r="Q56" s="102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7" t="s">
        <v>140</v>
      </c>
      <c r="B57" s="2" t="n">
        <v>135</v>
      </c>
      <c r="C57" s="102" t="n">
        <v>110.000031170529</v>
      </c>
      <c r="D57" s="103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9" t="s">
        <v>1023</v>
      </c>
      <c r="K57" s="102" t="n">
        <f aca="false">D57*C57</f>
        <v>134.840569062747</v>
      </c>
      <c r="L57" s="102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102" t="n">
        <f aca="false">N57*D57</f>
        <v>7781.15394440099</v>
      </c>
      <c r="P57" s="102"/>
      <c r="Q57" s="102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7" t="s">
        <v>142</v>
      </c>
      <c r="B58" s="2" t="n">
        <v>135</v>
      </c>
      <c r="C58" s="102" t="n">
        <v>110.392529829589</v>
      </c>
      <c r="D58" s="103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9" t="s">
        <v>1024</v>
      </c>
      <c r="K58" s="102" t="n">
        <f aca="false">D58*C58</f>
        <v>134.84000018628</v>
      </c>
      <c r="L58" s="102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102" t="n">
        <f aca="false">N58*D58</f>
        <v>7888.29548030075</v>
      </c>
      <c r="P58" s="102"/>
      <c r="Q58" s="102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7" t="s">
        <v>144</v>
      </c>
      <c r="B59" s="2" t="n">
        <v>135</v>
      </c>
      <c r="C59" s="102" t="n">
        <v>106.504054742156</v>
      </c>
      <c r="D59" s="103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9" t="s">
        <v>1025</v>
      </c>
      <c r="K59" s="102" t="n">
        <f aca="false">D59*C59</f>
        <v>134.845636032207</v>
      </c>
      <c r="L59" s="102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102" t="n">
        <f aca="false">N59*D59</f>
        <v>8108.80684864046</v>
      </c>
      <c r="P59" s="102" t="n">
        <v>160.08</v>
      </c>
      <c r="Q59" s="102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7" t="s">
        <v>146</v>
      </c>
      <c r="B60" s="2" t="n">
        <v>135</v>
      </c>
      <c r="C60" s="102" t="n">
        <v>103.875226514033</v>
      </c>
      <c r="D60" s="103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9" t="s">
        <v>1026</v>
      </c>
      <c r="K60" s="102" t="n">
        <f aca="false">D60*C60</f>
        <v>134.849446181566</v>
      </c>
      <c r="L60" s="102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102" t="n">
        <f aca="false">N60*D60</f>
        <v>6609.35394145082</v>
      </c>
      <c r="P60" s="102" t="n">
        <v>1417.17</v>
      </c>
      <c r="Q60" s="102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7" t="s">
        <v>148</v>
      </c>
      <c r="B61" s="2" t="n">
        <v>135</v>
      </c>
      <c r="C61" s="102" t="n">
        <v>103.929993768786</v>
      </c>
      <c r="D61" s="103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9" t="s">
        <v>1027</v>
      </c>
      <c r="K61" s="102" t="n">
        <f aca="false">D61*C61</f>
        <v>134.849366803455</v>
      </c>
      <c r="L61" s="102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102" t="n">
        <f aca="false">N61*D61</f>
        <v>6740.71653519374</v>
      </c>
      <c r="P61" s="102"/>
      <c r="Q61" s="102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7" t="s">
        <v>150</v>
      </c>
      <c r="B62" s="2" t="n">
        <v>135</v>
      </c>
      <c r="C62" s="102" t="n">
        <v>102.679474785269</v>
      </c>
      <c r="D62" s="103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9" t="s">
        <v>1028</v>
      </c>
      <c r="K62" s="102" t="n">
        <f aca="false">D62*C62</f>
        <v>134.851179270338</v>
      </c>
      <c r="L62" s="102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102" t="n">
        <f aca="false">N62*D62</f>
        <v>6840.26390638729</v>
      </c>
      <c r="P62" s="102" t="n">
        <v>89.46</v>
      </c>
      <c r="Q62" s="102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7" t="s">
        <v>152</v>
      </c>
      <c r="B63" s="2" t="n">
        <v>120</v>
      </c>
      <c r="C63" s="102" t="n">
        <v>90.4024818449021</v>
      </c>
      <c r="D63" s="103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9" t="s">
        <v>1029</v>
      </c>
      <c r="K63" s="102" t="n">
        <f aca="false">D63*C63</f>
        <v>119.868973197033</v>
      </c>
      <c r="L63" s="102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102" t="n">
        <f aca="false">N63*D63</f>
        <v>7025.89449924996</v>
      </c>
      <c r="P63" s="102"/>
      <c r="Q63" s="102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7" t="s">
        <v>154</v>
      </c>
      <c r="B64" s="2" t="n">
        <v>120</v>
      </c>
      <c r="C64" s="102" t="n">
        <v>90.4755048512388</v>
      </c>
      <c r="D64" s="103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9" t="s">
        <v>1030</v>
      </c>
      <c r="K64" s="102" t="n">
        <f aca="false">D64*C64</f>
        <v>119.868867359551</v>
      </c>
      <c r="L64" s="102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102" t="n">
        <f aca="false">N64*D64</f>
        <v>7001.47797498012</v>
      </c>
      <c r="P64" s="102" t="n">
        <v>104.62</v>
      </c>
      <c r="Q64" s="102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7" t="s">
        <v>156</v>
      </c>
      <c r="B65" s="2" t="n">
        <v>120</v>
      </c>
      <c r="C65" s="102" t="n">
        <v>90.1012619437629</v>
      </c>
      <c r="D65" s="103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9" t="s">
        <v>1031</v>
      </c>
      <c r="K65" s="102" t="n">
        <f aca="false">D65*C65</f>
        <v>119.869409776647</v>
      </c>
      <c r="L65" s="102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102" t="n">
        <f aca="false">N65*D65</f>
        <v>7150.46040592245</v>
      </c>
      <c r="P65" s="102"/>
      <c r="Q65" s="102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7" t="s">
        <v>158</v>
      </c>
      <c r="B66" s="2" t="n">
        <v>120</v>
      </c>
      <c r="C66" s="102" t="n">
        <v>89.8821929247527</v>
      </c>
      <c r="D66" s="103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9" t="s">
        <v>1032</v>
      </c>
      <c r="K66" s="102" t="n">
        <f aca="false">D66*C66</f>
        <v>119.869727289093</v>
      </c>
      <c r="L66" s="102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102" t="n">
        <f aca="false">N66*D66</f>
        <v>7287.77686919663</v>
      </c>
      <c r="P66" s="102"/>
      <c r="Q66" s="102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7" t="s">
        <v>160</v>
      </c>
      <c r="B67" s="2" t="n">
        <v>120</v>
      </c>
      <c r="C67" s="102" t="n">
        <v>91.753407462132</v>
      </c>
      <c r="D67" s="103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9" t="s">
        <v>1033</v>
      </c>
      <c r="K67" s="102" t="n">
        <f aca="false">D67*C67</f>
        <v>119.867015203612</v>
      </c>
      <c r="L67" s="102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102" t="n">
        <f aca="false">N67*D67</f>
        <v>7258.85579149847</v>
      </c>
      <c r="P67" s="102"/>
      <c r="Q67" s="102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7" t="s">
        <v>162</v>
      </c>
      <c r="B68" s="2" t="n">
        <v>120</v>
      </c>
      <c r="C68" s="102" t="n">
        <v>91.9542207295581</v>
      </c>
      <c r="D68" s="103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9" t="s">
        <v>1034</v>
      </c>
      <c r="K68" s="102" t="n">
        <f aca="false">D68*C68</f>
        <v>119.866724150537</v>
      </c>
      <c r="L68" s="102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102" t="n">
        <f aca="false">N68*D68</f>
        <v>7362.8527520375</v>
      </c>
      <c r="P68" s="102"/>
      <c r="Q68" s="102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7" t="s">
        <v>164</v>
      </c>
      <c r="B69" s="2" t="n">
        <v>120</v>
      </c>
      <c r="C69" s="102" t="n">
        <v>92.237184879113</v>
      </c>
      <c r="D69" s="103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9" t="s">
        <v>1035</v>
      </c>
      <c r="K69" s="102" t="n">
        <f aca="false">D69*C69</f>
        <v>119.866314030293</v>
      </c>
      <c r="L69" s="102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102" t="n">
        <f aca="false">N69*D69</f>
        <v>7460.10627861547</v>
      </c>
      <c r="P69" s="102"/>
      <c r="Q69" s="102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7" t="s">
        <v>166</v>
      </c>
      <c r="B70" s="2" t="n">
        <v>135</v>
      </c>
      <c r="C70" s="102" t="n">
        <v>101.145991652197</v>
      </c>
      <c r="D70" s="103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9" t="s">
        <v>1036</v>
      </c>
      <c r="K70" s="102" t="n">
        <f aca="false">D70*C70</f>
        <v>134.853401857463</v>
      </c>
      <c r="L70" s="102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102" t="n">
        <f aca="false">N70*D70</f>
        <v>7788.47758971209</v>
      </c>
      <c r="P70" s="102"/>
      <c r="Q70" s="102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7" t="s">
        <v>168</v>
      </c>
      <c r="B71" s="2" t="n">
        <v>120</v>
      </c>
      <c r="C71" s="102" t="n">
        <v>89.8730650489606</v>
      </c>
      <c r="D71" s="103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9" t="s">
        <v>1037</v>
      </c>
      <c r="K71" s="102" t="n">
        <f aca="false">D71*C71</f>
        <v>119.869740518779</v>
      </c>
      <c r="L71" s="102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102" t="n">
        <f aca="false">N71*D71</f>
        <v>7911.33891292823</v>
      </c>
      <c r="P71" s="102"/>
      <c r="Q71" s="102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7" t="s">
        <v>170</v>
      </c>
      <c r="B72" s="2" t="n">
        <v>120</v>
      </c>
      <c r="C72" s="102" t="n">
        <v>90.1834128258918</v>
      </c>
      <c r="D72" s="103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9" t="s">
        <v>1038</v>
      </c>
      <c r="K72" s="102" t="n">
        <f aca="false">D72*C72</f>
        <v>119.86929070948</v>
      </c>
      <c r="L72" s="102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102" t="n">
        <f aca="false">N72*D72</f>
        <v>8003.95336325792</v>
      </c>
      <c r="P72" s="102"/>
      <c r="Q72" s="102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7" t="s">
        <v>172</v>
      </c>
      <c r="B73" s="2" t="n">
        <v>120</v>
      </c>
      <c r="C73" s="102" t="n">
        <v>89.1793464887614</v>
      </c>
      <c r="D73" s="103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9" t="s">
        <v>1039</v>
      </c>
      <c r="K73" s="102" t="n">
        <f aca="false">D73*C73</f>
        <v>119.87074597486</v>
      </c>
      <c r="L73" s="102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102" t="n">
        <f aca="false">N73*D73</f>
        <v>8095.900867247</v>
      </c>
      <c r="P73" s="102" t="n">
        <v>87.89</v>
      </c>
      <c r="Q73" s="102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7" t="s">
        <v>174</v>
      </c>
      <c r="B74" s="2" t="n">
        <v>120</v>
      </c>
      <c r="C74" s="102" t="n">
        <v>91.169223411438</v>
      </c>
      <c r="D74" s="103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9" t="s">
        <v>1040</v>
      </c>
      <c r="K74" s="102" t="n">
        <f aca="false">D74*C74</f>
        <v>119.86786190347</v>
      </c>
      <c r="L74" s="102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102" t="n">
        <f aca="false">N74*D74</f>
        <v>8038.87551235686</v>
      </c>
      <c r="P74" s="102"/>
      <c r="Q74" s="102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7" t="s">
        <v>176</v>
      </c>
      <c r="B75" s="2" t="n">
        <v>120</v>
      </c>
      <c r="C75" s="102" t="n">
        <v>91.3061415483194</v>
      </c>
      <c r="D75" s="103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9" t="s">
        <v>1041</v>
      </c>
      <c r="K75" s="102" t="n">
        <f aca="false">D75*C75</f>
        <v>119.86766345819</v>
      </c>
      <c r="L75" s="102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102" t="n">
        <f aca="false">N75*D75</f>
        <v>8146.67519028356</v>
      </c>
      <c r="P75" s="102"/>
      <c r="Q75" s="102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7" t="s">
        <v>178</v>
      </c>
      <c r="B76" s="2" t="n">
        <v>120</v>
      </c>
      <c r="C76" s="102" t="n">
        <v>91.077944653517</v>
      </c>
      <c r="D76" s="103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9" t="s">
        <v>1042</v>
      </c>
      <c r="K76" s="102" t="n">
        <f aca="false">D76*C76</f>
        <v>119.867994200323</v>
      </c>
      <c r="L76" s="102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102" t="n">
        <f aca="false">N76*D76</f>
        <v>8286.97731281426</v>
      </c>
      <c r="P76" s="102"/>
      <c r="Q76" s="102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7" t="s">
        <v>180</v>
      </c>
      <c r="B77" s="2" t="n">
        <v>120</v>
      </c>
      <c r="C77" s="102" t="n">
        <v>93.0039264456489</v>
      </c>
      <c r="D77" s="103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9" t="s">
        <v>1043</v>
      </c>
      <c r="K77" s="102" t="n">
        <f aca="false">D77*C77</f>
        <v>119.865202736729</v>
      </c>
      <c r="L77" s="102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102" t="n">
        <f aca="false">N77*D77</f>
        <v>8235.04176737049</v>
      </c>
      <c r="P77" s="102"/>
      <c r="Q77" s="102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7" t="s">
        <v>182</v>
      </c>
      <c r="B78" s="2" t="n">
        <v>135</v>
      </c>
      <c r="C78" s="102" t="n">
        <v>105.956382194631</v>
      </c>
      <c r="D78" s="103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9" t="s">
        <v>1044</v>
      </c>
      <c r="K78" s="102" t="n">
        <f aca="false">D78*C78</f>
        <v>134.846429813324</v>
      </c>
      <c r="L78" s="102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102" t="n">
        <f aca="false">N78*D78</f>
        <v>8266.63910155907</v>
      </c>
      <c r="P78" s="102"/>
      <c r="Q78" s="102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7" t="s">
        <v>184</v>
      </c>
      <c r="B79" s="2" t="n">
        <v>135</v>
      </c>
      <c r="C79" s="102" t="n">
        <v>105.673418045076</v>
      </c>
      <c r="D79" s="103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9" t="s">
        <v>1045</v>
      </c>
      <c r="K79" s="102" t="n">
        <f aca="false">D79*C79</f>
        <v>134.846839933568</v>
      </c>
      <c r="L79" s="102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102" t="n">
        <f aca="false">N79*D79</f>
        <v>8423.64692111568</v>
      </c>
      <c r="P79" s="102"/>
      <c r="Q79" s="102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7" t="s">
        <v>186</v>
      </c>
      <c r="B80" s="2" t="n">
        <v>135</v>
      </c>
      <c r="C80" s="102" t="n">
        <v>105.34481451656</v>
      </c>
      <c r="D80" s="103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9" t="s">
        <v>1046</v>
      </c>
      <c r="K80" s="102" t="n">
        <f aca="false">D80*C80</f>
        <v>134.847316202237</v>
      </c>
      <c r="L80" s="102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102" t="n">
        <f aca="false">N80*D80</f>
        <v>8584.80007947034</v>
      </c>
      <c r="P80" s="102"/>
      <c r="Q80" s="102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7" t="s">
        <v>188</v>
      </c>
      <c r="B81" s="2" t="n">
        <v>135</v>
      </c>
      <c r="C81" s="102" t="n">
        <v>111.478747048848</v>
      </c>
      <c r="D81" s="103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9" t="s">
        <v>1047</v>
      </c>
      <c r="K81" s="102" t="n">
        <f aca="false">D81*C81</f>
        <v>134.838425853733</v>
      </c>
      <c r="L81" s="102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102" t="n">
        <f aca="false">N81*D81</f>
        <v>8246.73932309993</v>
      </c>
      <c r="P81" s="102"/>
      <c r="Q81" s="102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7" t="s">
        <v>190</v>
      </c>
      <c r="B82" s="2" t="n">
        <v>135</v>
      </c>
      <c r="C82" s="102" t="n">
        <v>110.456424960133</v>
      </c>
      <c r="D82" s="103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9" t="s">
        <v>1048</v>
      </c>
      <c r="K82" s="102" t="n">
        <f aca="false">D82*C82</f>
        <v>134.839907578482</v>
      </c>
      <c r="L82" s="102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102" t="n">
        <f aca="false">N82*D82</f>
        <v>8457.9978388106</v>
      </c>
      <c r="P82" s="102"/>
      <c r="Q82" s="102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7" t="s">
        <v>192</v>
      </c>
      <c r="B83" s="2" t="n">
        <v>135</v>
      </c>
      <c r="C83" s="102" t="n">
        <v>111.944268714245</v>
      </c>
      <c r="D83" s="103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9" t="s">
        <v>1049</v>
      </c>
      <c r="K83" s="102" t="n">
        <f aca="false">D83*C83</f>
        <v>134.837751139783</v>
      </c>
      <c r="L83" s="102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102" t="n">
        <f aca="false">N83*D83</f>
        <v>8480.28744150608</v>
      </c>
      <c r="P83" s="102"/>
      <c r="Q83" s="102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7" t="s">
        <v>194</v>
      </c>
      <c r="B84" s="2" t="n">
        <v>135</v>
      </c>
      <c r="C84" s="102" t="n">
        <v>113.925017761129</v>
      </c>
      <c r="D84" s="103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9" t="s">
        <v>1050</v>
      </c>
      <c r="K84" s="102" t="n">
        <f aca="false">D84*C84</f>
        <v>134.834880298078</v>
      </c>
      <c r="L84" s="102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102" t="n">
        <f aca="false">N84*D84</f>
        <v>8467.5030048259</v>
      </c>
      <c r="P84" s="102"/>
      <c r="Q84" s="102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7" t="s">
        <v>196</v>
      </c>
      <c r="B85" s="2" t="n">
        <v>135</v>
      </c>
      <c r="C85" s="102" t="n">
        <v>110.164332934786</v>
      </c>
      <c r="D85" s="103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9" t="s">
        <v>1051</v>
      </c>
      <c r="K85" s="102" t="n">
        <f aca="false">D85*C85</f>
        <v>134.840330928412</v>
      </c>
      <c r="L85" s="102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102" t="n">
        <f aca="false">N85*D85</f>
        <v>8891.75284895267</v>
      </c>
      <c r="P85" s="102"/>
      <c r="Q85" s="102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7" t="s">
        <v>198</v>
      </c>
      <c r="B86" s="2" t="n">
        <v>135</v>
      </c>
      <c r="C86" s="102" t="n">
        <v>111.907757211076</v>
      </c>
      <c r="D86" s="103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9" t="s">
        <v>1052</v>
      </c>
      <c r="K86" s="102" t="n">
        <f aca="false">D86*C86</f>
        <v>134.837804058524</v>
      </c>
      <c r="L86" s="102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102" t="n">
        <f aca="false">N86*D86</f>
        <v>8887.90094347399</v>
      </c>
      <c r="P86" s="102"/>
      <c r="Q86" s="102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7" t="s">
        <v>200</v>
      </c>
      <c r="B87" s="2" t="n">
        <v>135</v>
      </c>
      <c r="C87" s="102" t="n">
        <v>112.574092143899</v>
      </c>
      <c r="D87" s="103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9" t="s">
        <v>1053</v>
      </c>
      <c r="K87" s="102" t="n">
        <f aca="false">D87*C87</f>
        <v>134.836838291499</v>
      </c>
      <c r="L87" s="102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102" t="n">
        <f aca="false">N87*D87</f>
        <v>8970.06631266749</v>
      </c>
      <c r="P87" s="102"/>
      <c r="Q87" s="102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7" t="s">
        <v>202</v>
      </c>
      <c r="B88" s="2" t="n">
        <v>135</v>
      </c>
      <c r="C88" s="102" t="n">
        <v>110.209972313747</v>
      </c>
      <c r="D88" s="103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9" t="s">
        <v>1054</v>
      </c>
      <c r="K88" s="102" t="n">
        <f aca="false">D88*C88</f>
        <v>134.840264779986</v>
      </c>
      <c r="L88" s="102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102" t="n">
        <f aca="false">N88*D88</f>
        <v>9297.55677302851</v>
      </c>
      <c r="P88" s="102"/>
      <c r="Q88" s="102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7" t="s">
        <v>204</v>
      </c>
      <c r="B89" s="2" t="n">
        <v>135</v>
      </c>
      <c r="C89" s="102" t="n">
        <v>109.762706399934</v>
      </c>
      <c r="D89" s="103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9" t="s">
        <v>1055</v>
      </c>
      <c r="K89" s="102" t="n">
        <f aca="false">D89*C89</f>
        <v>134.840913034564</v>
      </c>
      <c r="L89" s="102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102" t="n">
        <f aca="false">N89*D89</f>
        <v>9470.32866102445</v>
      </c>
      <c r="P89" s="102"/>
      <c r="Q89" s="102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7" t="s">
        <v>206</v>
      </c>
      <c r="B90" s="2" t="n">
        <v>135</v>
      </c>
      <c r="C90" s="102" t="n">
        <v>112.49194126177</v>
      </c>
      <c r="D90" s="103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9" t="s">
        <v>1056</v>
      </c>
      <c r="K90" s="102" t="n">
        <f aca="false">D90*C90</f>
        <v>134.836957358666</v>
      </c>
      <c r="L90" s="102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102" t="n">
        <f aca="false">N90*D90</f>
        <v>9375.12918058211</v>
      </c>
      <c r="P90" s="102"/>
      <c r="Q90" s="102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7" t="s">
        <v>208</v>
      </c>
      <c r="B91" s="2" t="n">
        <v>135</v>
      </c>
      <c r="C91" s="102" t="n">
        <v>113.386473089396</v>
      </c>
      <c r="D91" s="103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9" t="s">
        <v>1057</v>
      </c>
      <c r="K91" s="102" t="n">
        <f aca="false">D91*C91</f>
        <v>134.83566084951</v>
      </c>
      <c r="L91" s="102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102" t="n">
        <f aca="false">N91*D91</f>
        <v>9435.91286812108</v>
      </c>
      <c r="P91" s="102"/>
      <c r="Q91" s="102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7" t="s">
        <v>210</v>
      </c>
      <c r="B92" s="2" t="n">
        <v>135</v>
      </c>
      <c r="C92" s="102" t="n">
        <v>111.953396590037</v>
      </c>
      <c r="D92" s="103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9" t="s">
        <v>1058</v>
      </c>
      <c r="K92" s="102" t="n">
        <f aca="false">D92*C92</f>
        <v>134.837737910098</v>
      </c>
      <c r="L92" s="102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102" t="n">
        <f aca="false">N92*D92</f>
        <v>9691.68366051292</v>
      </c>
      <c r="P92" s="102"/>
      <c r="Q92" s="102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7" t="s">
        <v>212</v>
      </c>
      <c r="B93" s="2" t="n">
        <v>135</v>
      </c>
      <c r="C93" s="102" t="n">
        <v>112.44630188281</v>
      </c>
      <c r="D93" s="103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9" t="s">
        <v>1059</v>
      </c>
      <c r="K93" s="102" t="n">
        <f aca="false">D93*C93</f>
        <v>134.837023507093</v>
      </c>
      <c r="L93" s="102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102" t="n">
        <f aca="false">N93*D93</f>
        <v>9783.98632962585</v>
      </c>
      <c r="P93" s="102"/>
      <c r="Q93" s="102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7" t="s">
        <v>214</v>
      </c>
      <c r="B94" s="2" t="n">
        <v>135</v>
      </c>
      <c r="C94" s="102" t="n">
        <v>114.23536553806</v>
      </c>
      <c r="D94" s="103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9" t="s">
        <v>1060</v>
      </c>
      <c r="K94" s="102" t="n">
        <f aca="false">D94*C94</f>
        <v>134.834430488779</v>
      </c>
      <c r="L94" s="102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102" t="n">
        <f aca="false">N94*D94</f>
        <v>9765.40652252977</v>
      </c>
      <c r="P94" s="102"/>
      <c r="Q94" s="102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7" t="s">
        <v>216</v>
      </c>
      <c r="B95" s="2" t="n">
        <v>135</v>
      </c>
      <c r="C95" s="102" t="n">
        <v>113.915889885337</v>
      </c>
      <c r="D95" s="103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9" t="s">
        <v>1061</v>
      </c>
      <c r="K95" s="102" t="n">
        <f aca="false">D95*C95</f>
        <v>134.834893527764</v>
      </c>
      <c r="L95" s="102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102" t="n">
        <f aca="false">N95*D95</f>
        <v>9927.66200317991</v>
      </c>
      <c r="P95" s="102"/>
      <c r="Q95" s="102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7" t="s">
        <v>218</v>
      </c>
      <c r="B96" s="2" t="n">
        <v>135</v>
      </c>
      <c r="C96" s="102" t="n">
        <v>112.583220019691</v>
      </c>
      <c r="D96" s="103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9" t="s">
        <v>1062</v>
      </c>
      <c r="K96" s="102" t="n">
        <f aca="false">D96*C96</f>
        <v>134.836825061814</v>
      </c>
      <c r="L96" s="102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102" t="n">
        <f aca="false">N96*D96</f>
        <v>10180.1584279177</v>
      </c>
      <c r="P96" s="102"/>
      <c r="Q96" s="102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7" t="s">
        <v>220</v>
      </c>
      <c r="B97" s="2" t="n">
        <v>135</v>
      </c>
      <c r="C97" s="102" t="n">
        <v>111.5335143036</v>
      </c>
      <c r="D97" s="103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9" t="s">
        <v>1063</v>
      </c>
      <c r="K97" s="102" t="n">
        <f aca="false">D97*C97</f>
        <v>134.83834647562</v>
      </c>
      <c r="L97" s="102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102" t="n">
        <f aca="false">N97*D97</f>
        <v>10410.9240174221</v>
      </c>
      <c r="P97" s="102"/>
      <c r="Q97" s="102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7" t="s">
        <v>222</v>
      </c>
      <c r="B98" s="2" t="n">
        <v>135</v>
      </c>
      <c r="C98" s="102" t="n">
        <v>111.752583322611</v>
      </c>
      <c r="D98" s="103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9" t="s">
        <v>1064</v>
      </c>
      <c r="K98" s="102" t="n">
        <f aca="false">D98*C98</f>
        <v>134.838028963174</v>
      </c>
      <c r="L98" s="102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102" t="n">
        <f aca="false">N98*D98</f>
        <v>10525.3290047732</v>
      </c>
      <c r="P98" s="102"/>
      <c r="Q98" s="102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7" t="s">
        <v>224</v>
      </c>
      <c r="B99" s="2" t="n">
        <v>135</v>
      </c>
      <c r="C99" s="102" t="n">
        <v>112.345895249097</v>
      </c>
      <c r="D99" s="103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9" t="s">
        <v>1065</v>
      </c>
      <c r="K99" s="102" t="n">
        <f aca="false">D99*C99</f>
        <v>134.837169033632</v>
      </c>
      <c r="L99" s="102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102" t="n">
        <f aca="false">N99*D99</f>
        <v>10604.5138988479</v>
      </c>
      <c r="P99" s="102"/>
      <c r="Q99" s="102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7" t="s">
        <v>226</v>
      </c>
      <c r="B100" s="2" t="n">
        <v>135</v>
      </c>
      <c r="C100" s="102" t="n">
        <v>112.610603647068</v>
      </c>
      <c r="D100" s="103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9" t="s">
        <v>1066</v>
      </c>
      <c r="K100" s="102" t="n">
        <f aca="false">D100*C100</f>
        <v>134.836785372759</v>
      </c>
      <c r="L100" s="102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102" t="n">
        <f aca="false">N100*D100</f>
        <v>10714.3930542428</v>
      </c>
      <c r="P100" s="102"/>
      <c r="Q100" s="102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7" t="s">
        <v>228</v>
      </c>
      <c r="B101" s="2" t="n">
        <v>135</v>
      </c>
      <c r="C101" s="102" t="n">
        <v>112.501069137562</v>
      </c>
      <c r="D101" s="103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9" t="s">
        <v>1067</v>
      </c>
      <c r="K101" s="102" t="n">
        <f aca="false">D101*C101</f>
        <v>134.836944128981</v>
      </c>
      <c r="L101" s="102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102" t="n">
        <f aca="false">N101*D101</f>
        <v>10859.6744891522</v>
      </c>
      <c r="P101" s="102"/>
      <c r="Q101" s="102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7" t="s">
        <v>230</v>
      </c>
      <c r="B102" s="2" t="n">
        <v>135</v>
      </c>
      <c r="C102" s="102" t="n">
        <v>113.477751847316</v>
      </c>
      <c r="D102" s="103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9" t="s">
        <v>1068</v>
      </c>
      <c r="K102" s="102" t="n">
        <f aca="false">D102*C102</f>
        <v>134.835528552656</v>
      </c>
      <c r="L102" s="102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102" t="n">
        <f aca="false">N102*D102</f>
        <v>10900.9297138172</v>
      </c>
      <c r="P102" s="102"/>
      <c r="Q102" s="102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7" t="s">
        <v>232</v>
      </c>
      <c r="B103" s="2" t="n">
        <v>135</v>
      </c>
      <c r="C103" s="102" t="n">
        <v>113.486879723109</v>
      </c>
      <c r="D103" s="103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9" t="s">
        <v>1069</v>
      </c>
      <c r="K103" s="102" t="n">
        <f aca="false">D103*C103</f>
        <v>134.835515322972</v>
      </c>
      <c r="L103" s="102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102" t="n">
        <f aca="false">N103*D103</f>
        <v>11034.8873857724</v>
      </c>
      <c r="P103" s="102"/>
      <c r="Q103" s="102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7" t="s">
        <v>234</v>
      </c>
      <c r="B104" s="2" t="n">
        <v>135</v>
      </c>
      <c r="C104" s="102" t="n">
        <v>114.436178805486</v>
      </c>
      <c r="D104" s="103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9" t="s">
        <v>1070</v>
      </c>
      <c r="K104" s="102" t="n">
        <f aca="false">D104*C104</f>
        <v>134.834139435702</v>
      </c>
      <c r="L104" s="102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102" t="n">
        <f aca="false">N104*D104</f>
        <v>11078.070550499</v>
      </c>
      <c r="P104" s="102"/>
      <c r="Q104" s="102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7" t="s">
        <v>236</v>
      </c>
      <c r="B105" s="2" t="n">
        <v>135</v>
      </c>
      <c r="C105" s="102" t="n">
        <v>113.076125312464</v>
      </c>
      <c r="D105" s="103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9" t="s">
        <v>1071</v>
      </c>
      <c r="K105" s="102" t="n">
        <f aca="false">D105*C105</f>
        <v>134.836110658808</v>
      </c>
      <c r="L105" s="102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102" t="n">
        <f aca="false">N105*D105</f>
        <v>11346.3150376846</v>
      </c>
      <c r="P105" s="102"/>
      <c r="Q105" s="102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7" t="s">
        <v>238</v>
      </c>
      <c r="B106" s="2" t="n">
        <v>135</v>
      </c>
      <c r="C106" s="102" t="n">
        <v>109.844857282063</v>
      </c>
      <c r="D106" s="103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9" t="s">
        <v>1072</v>
      </c>
      <c r="K106" s="102" t="n">
        <f aca="false">D106*C106</f>
        <v>134.840793967397</v>
      </c>
      <c r="L106" s="102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102" t="n">
        <f aca="false">N106*D106</f>
        <v>11815.3321302638</v>
      </c>
      <c r="P106" s="102"/>
      <c r="Q106" s="102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7" t="s">
        <v>240</v>
      </c>
      <c r="B107" s="2" t="n">
        <v>135</v>
      </c>
      <c r="C107" s="102" t="n">
        <v>110.620726724391</v>
      </c>
      <c r="D107" s="103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9" t="s">
        <v>1073</v>
      </c>
      <c r="K107" s="102" t="n">
        <f aca="false">D107*C107</f>
        <v>134.839669444149</v>
      </c>
      <c r="L107" s="102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102" t="n">
        <f aca="false">N107*D107</f>
        <v>11867.203814872</v>
      </c>
      <c r="P107" s="102"/>
      <c r="Q107" s="102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7" t="s">
        <v>242</v>
      </c>
      <c r="B108" s="2" t="n">
        <v>135</v>
      </c>
      <c r="C108" s="102" t="n">
        <v>110.775900612857</v>
      </c>
      <c r="D108" s="103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9" t="s">
        <v>1074</v>
      </c>
      <c r="K108" s="102" t="n">
        <f aca="false">D108*C108</f>
        <v>134.839444539499</v>
      </c>
      <c r="L108" s="102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102" t="n">
        <f aca="false">N108*D108</f>
        <v>11985.4000206258</v>
      </c>
      <c r="P108" s="102"/>
      <c r="Q108" s="102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7" t="s">
        <v>244</v>
      </c>
      <c r="B109" s="2" t="n">
        <v>135</v>
      </c>
      <c r="C109" s="102" t="n">
        <v>111.570025806769</v>
      </c>
      <c r="D109" s="103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9" t="s">
        <v>1075</v>
      </c>
      <c r="K109" s="102" t="n">
        <f aca="false">D109*C109</f>
        <v>134.83829355688</v>
      </c>
      <c r="L109" s="102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102" t="n">
        <f aca="false">N109*D109</f>
        <v>12034.8279078446</v>
      </c>
      <c r="P109" s="102"/>
      <c r="Q109" s="102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7" t="s">
        <v>246</v>
      </c>
      <c r="B110" s="2" t="n">
        <v>135</v>
      </c>
      <c r="C110" s="102" t="n">
        <v>111.588281558353</v>
      </c>
      <c r="D110" s="103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9" t="s">
        <v>1076</v>
      </c>
      <c r="K110" s="102" t="n">
        <f aca="false">D110*C110</f>
        <v>134.838267097509</v>
      </c>
      <c r="L110" s="102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102" t="n">
        <f aca="false">N110*D110</f>
        <v>12167.6949257282</v>
      </c>
      <c r="P110" s="102"/>
      <c r="Q110" s="102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7" t="s">
        <v>248</v>
      </c>
      <c r="B111" s="2" t="n">
        <v>135</v>
      </c>
      <c r="C111" s="102" t="n">
        <v>111.232294402461</v>
      </c>
      <c r="D111" s="103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9" t="s">
        <v>1077</v>
      </c>
      <c r="K111" s="102" t="n">
        <f aca="false">D111*C111</f>
        <v>134.838783055234</v>
      </c>
      <c r="L111" s="102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102" t="n">
        <f aca="false">N111*D111</f>
        <v>12341.5218339476</v>
      </c>
      <c r="P111" s="102"/>
      <c r="Q111" s="102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7" t="s">
        <v>250</v>
      </c>
      <c r="B112" s="2" t="n">
        <v>135</v>
      </c>
      <c r="C112" s="102" t="n">
        <v>109.671427642013</v>
      </c>
      <c r="D112" s="103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9" t="s">
        <v>1078</v>
      </c>
      <c r="K112" s="102" t="n">
        <f aca="false">D112*C112</f>
        <v>134.841045331417</v>
      </c>
      <c r="L112" s="102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102" t="n">
        <f aca="false">N112*D112</f>
        <v>12652.2200150234</v>
      </c>
      <c r="P112" s="102"/>
      <c r="Q112" s="102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7" t="s">
        <v>252</v>
      </c>
      <c r="B113" s="2" t="n">
        <v>135</v>
      </c>
      <c r="C113" s="102" t="n">
        <v>106.604461375869</v>
      </c>
      <c r="D113" s="103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9" t="s">
        <v>1079</v>
      </c>
      <c r="K113" s="102" t="n">
        <f aca="false">D113*C113</f>
        <v>134.845490505668</v>
      </c>
      <c r="L113" s="102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102" t="n">
        <f aca="false">N113*D113</f>
        <v>13151.4937359743</v>
      </c>
      <c r="P113" s="102"/>
      <c r="Q113" s="102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7" t="s">
        <v>254</v>
      </c>
      <c r="B114" s="2" t="n">
        <v>135</v>
      </c>
      <c r="C114" s="102" t="n">
        <v>106.458415363196</v>
      </c>
      <c r="D114" s="103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9" t="s">
        <v>1080</v>
      </c>
      <c r="K114" s="102" t="n">
        <f aca="false">D114*C114</f>
        <v>134.845702180634</v>
      </c>
      <c r="L114" s="102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102" t="n">
        <f aca="false">N114*D114</f>
        <v>13304.4021157672</v>
      </c>
      <c r="P114" s="102"/>
      <c r="Q114" s="102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7" t="s">
        <v>256</v>
      </c>
      <c r="B115" s="2" t="n">
        <v>135</v>
      </c>
      <c r="C115" s="102" t="n">
        <v>106.25760209577</v>
      </c>
      <c r="D115" s="103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9" t="s">
        <v>1081</v>
      </c>
      <c r="K115" s="102" t="n">
        <f aca="false">D115*C115</f>
        <v>134.845993233709</v>
      </c>
      <c r="L115" s="102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102" t="n">
        <f aca="false">N115*D115</f>
        <v>13464.4204967913</v>
      </c>
      <c r="P115" s="102"/>
      <c r="Q115" s="102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7" t="s">
        <v>258</v>
      </c>
      <c r="B116" s="2" t="n">
        <v>135</v>
      </c>
      <c r="C116" s="102" t="n">
        <v>107.307307811861</v>
      </c>
      <c r="D116" s="103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9" t="s">
        <v>1082</v>
      </c>
      <c r="K116" s="102" t="n">
        <f aca="false">D116*C116</f>
        <v>134.844471819903</v>
      </c>
      <c r="L116" s="102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102" t="n">
        <f aca="false">N116*D116</f>
        <v>13467.4023635891</v>
      </c>
      <c r="P116" s="102"/>
      <c r="Q116" s="102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7" t="s">
        <v>260</v>
      </c>
      <c r="B117" s="2" t="n">
        <v>135</v>
      </c>
      <c r="C117" s="102" t="n">
        <v>107.462481700326</v>
      </c>
      <c r="D117" s="103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9" t="s">
        <v>1083</v>
      </c>
      <c r="K117" s="102" t="n">
        <f aca="false">D117*C117</f>
        <v>134.844246915253</v>
      </c>
      <c r="L117" s="102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102" t="n">
        <f aca="false">N117*D117</f>
        <v>13582.7774944015</v>
      </c>
      <c r="P117" s="102"/>
      <c r="Q117" s="102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7" t="s">
        <v>262</v>
      </c>
      <c r="B118" s="2" t="n">
        <v>135</v>
      </c>
      <c r="C118" s="102" t="n">
        <v>106.339752977899</v>
      </c>
      <c r="D118" s="103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9" t="s">
        <v>1084</v>
      </c>
      <c r="K118" s="102" t="n">
        <f aca="false">D118*C118</f>
        <v>134.845874166543</v>
      </c>
      <c r="L118" s="102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102" t="n">
        <f aca="false">N118*D118</f>
        <v>13861.1951598093</v>
      </c>
      <c r="P118" s="102"/>
      <c r="Q118" s="102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7" t="s">
        <v>264</v>
      </c>
      <c r="B119" s="2" t="n">
        <v>135</v>
      </c>
      <c r="C119" s="102" t="n">
        <v>106.494926866364</v>
      </c>
      <c r="D119" s="103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9" t="s">
        <v>1085</v>
      </c>
      <c r="K119" s="102" t="n">
        <f aca="false">D119*C119</f>
        <v>134.845649261892</v>
      </c>
      <c r="L119" s="102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102" t="n">
        <f aca="false">N119*D119</f>
        <v>13975.8205597049</v>
      </c>
      <c r="P119" s="102"/>
      <c r="Q119" s="102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7" t="s">
        <v>266</v>
      </c>
      <c r="B120" s="2" t="n">
        <v>135</v>
      </c>
      <c r="C120" s="102" t="n">
        <v>103.674413246607</v>
      </c>
      <c r="D120" s="103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9" t="s">
        <v>1086</v>
      </c>
      <c r="K120" s="102" t="n">
        <f aca="false">D120*C120</f>
        <v>134.849737234643</v>
      </c>
      <c r="L120" s="102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102" t="n">
        <f aca="false">N120*D120</f>
        <v>14491.324615125</v>
      </c>
      <c r="P120" s="102"/>
      <c r="Q120" s="102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7" t="s">
        <v>268</v>
      </c>
      <c r="B121" s="2" t="n">
        <v>135</v>
      </c>
      <c r="C121" s="102" t="n">
        <v>103.647029619231</v>
      </c>
      <c r="D121" s="103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9" t="s">
        <v>1087</v>
      </c>
      <c r="K121" s="102" t="n">
        <f aca="false">D121*C121</f>
        <v>134.849776923699</v>
      </c>
      <c r="L121" s="102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102" t="n">
        <f aca="false">N121*D121</f>
        <v>14630.0072777201</v>
      </c>
      <c r="P121" s="102"/>
      <c r="Q121" s="102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7" t="s">
        <v>270</v>
      </c>
      <c r="B122" s="2" t="n">
        <v>135</v>
      </c>
      <c r="C122" s="102" t="n">
        <v>104.696735335322</v>
      </c>
      <c r="D122" s="103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9" t="s">
        <v>1088</v>
      </c>
      <c r="K122" s="102" t="n">
        <f aca="false">D122*C122</f>
        <v>134.848255509892</v>
      </c>
      <c r="L122" s="102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102" t="n">
        <f aca="false">N122*D122</f>
        <v>14618.0094048542</v>
      </c>
      <c r="P122" s="102"/>
      <c r="Q122" s="102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7" t="s">
        <v>272</v>
      </c>
      <c r="B123" s="2" t="n">
        <v>135</v>
      </c>
      <c r="C123" s="102" t="n">
        <v>105.207896379679</v>
      </c>
      <c r="D123" s="103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9" t="s">
        <v>1089</v>
      </c>
      <c r="K123" s="102" t="n">
        <f aca="false">D123*C123</f>
        <v>134.847514647516</v>
      </c>
      <c r="L123" s="102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102" t="n">
        <f aca="false">N123*D123</f>
        <v>14681.7542207928</v>
      </c>
      <c r="P123" s="102"/>
      <c r="Q123" s="102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7" t="s">
        <v>274</v>
      </c>
      <c r="B124" s="2" t="n">
        <v>135</v>
      </c>
      <c r="C124" s="102" t="n">
        <v>104.669351707945</v>
      </c>
      <c r="D124" s="103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9" t="s">
        <v>1090</v>
      </c>
      <c r="K124" s="102" t="n">
        <f aca="false">D124*C124</f>
        <v>134.848295198947</v>
      </c>
      <c r="L124" s="102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102" t="n">
        <f aca="false">N124*D124</f>
        <v>14892.2284881873</v>
      </c>
      <c r="P124" s="102"/>
      <c r="Q124" s="102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7" t="s">
        <v>276</v>
      </c>
      <c r="B125" s="2" t="n">
        <v>135</v>
      </c>
      <c r="C125" s="102" t="n">
        <v>106.969576407553</v>
      </c>
      <c r="D125" s="103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9" t="s">
        <v>1091</v>
      </c>
      <c r="K125" s="102" t="n">
        <f aca="false">D125*C125</f>
        <v>134.844961318258</v>
      </c>
      <c r="L125" s="102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102" t="n">
        <f aca="false">N125*D125</f>
        <v>14706.4775335698</v>
      </c>
      <c r="P125" s="102"/>
      <c r="Q125" s="102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7" t="s">
        <v>278</v>
      </c>
      <c r="B126" s="2" t="n">
        <v>135</v>
      </c>
      <c r="C126" s="102" t="n">
        <v>107.133878171811</v>
      </c>
      <c r="D126" s="103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9" t="s">
        <v>1092</v>
      </c>
      <c r="K126" s="102" t="n">
        <f aca="false">D126*C126</f>
        <v>134.844723183924</v>
      </c>
      <c r="L126" s="102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102" t="n">
        <f aca="false">N126*D126</f>
        <v>14818.7422997921</v>
      </c>
      <c r="P126" s="102"/>
      <c r="Q126" s="102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7" t="s">
        <v>280</v>
      </c>
      <c r="B127" s="2" t="n">
        <v>135</v>
      </c>
      <c r="C127" s="102" t="n">
        <v>107.2616684329</v>
      </c>
      <c r="D127" s="103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9" t="s">
        <v>1093</v>
      </c>
      <c r="K127" s="102" t="n">
        <f aca="false">D127*C127</f>
        <v>134.844537968329</v>
      </c>
      <c r="L127" s="102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102" t="n">
        <f aca="false">N127*D127</f>
        <v>14935.9116365061</v>
      </c>
      <c r="P127" s="102"/>
      <c r="Q127" s="102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7" t="s">
        <v>282</v>
      </c>
      <c r="B128" s="2" t="n">
        <v>135</v>
      </c>
      <c r="C128" s="102" t="n">
        <v>107.206901178148</v>
      </c>
      <c r="D128" s="103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9" t="s">
        <v>1094</v>
      </c>
      <c r="K128" s="102" t="n">
        <f aca="false">D128*C128</f>
        <v>134.844617346442</v>
      </c>
      <c r="L128" s="102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102" t="n">
        <f aca="false">N128*D128</f>
        <v>15078.3951459205</v>
      </c>
      <c r="P128" s="102"/>
      <c r="Q128" s="102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7" t="s">
        <v>284</v>
      </c>
      <c r="B129" s="2" t="n">
        <v>135</v>
      </c>
      <c r="C129" s="102" t="n">
        <v>106.421903860028</v>
      </c>
      <c r="D129" s="103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9" t="s">
        <v>1095</v>
      </c>
      <c r="K129" s="102" t="n">
        <f aca="false">D129*C129</f>
        <v>134.845755099375</v>
      </c>
      <c r="L129" s="102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102" t="n">
        <f aca="false">N129*D129</f>
        <v>15324.5914653809</v>
      </c>
      <c r="P129" s="102"/>
      <c r="Q129" s="102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7" t="s">
        <v>286</v>
      </c>
      <c r="B130" s="2" t="n">
        <v>135</v>
      </c>
      <c r="C130" s="102" t="n">
        <v>106.020277325175</v>
      </c>
      <c r="D130" s="103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9" t="s">
        <v>1096</v>
      </c>
      <c r="K130" s="102" t="n">
        <f aca="false">D130*C130</f>
        <v>134.846337205526</v>
      </c>
      <c r="L130" s="102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102" t="n">
        <f aca="false">N130*D130</f>
        <v>15517.5568994344</v>
      </c>
      <c r="P130" s="102"/>
      <c r="Q130" s="102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7" t="s">
        <v>288</v>
      </c>
      <c r="B131" s="2" t="n">
        <v>135</v>
      </c>
      <c r="C131" s="102" t="n">
        <v>106.467543238988</v>
      </c>
      <c r="D131" s="103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9" t="s">
        <v>1097</v>
      </c>
      <c r="K131" s="102" t="n">
        <f aca="false">D131*C131</f>
        <v>134.845688950949</v>
      </c>
      <c r="L131" s="102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102" t="n">
        <f aca="false">N131*D131</f>
        <v>15587.1396640857</v>
      </c>
      <c r="P131" s="102"/>
      <c r="Q131" s="102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7" t="s">
        <v>290</v>
      </c>
      <c r="B132" s="2" t="n">
        <v>135</v>
      </c>
      <c r="C132" s="102" t="n">
        <v>106.504054742156</v>
      </c>
      <c r="D132" s="103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9" t="s">
        <v>1098</v>
      </c>
      <c r="K132" s="102" t="n">
        <f aca="false">D132*C132</f>
        <v>134.845636032207</v>
      </c>
      <c r="L132" s="102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102" t="n">
        <f aca="false">N132*D132</f>
        <v>15716.6356337306</v>
      </c>
      <c r="P132" s="102"/>
      <c r="Q132" s="102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7" t="s">
        <v>292</v>
      </c>
      <c r="B133" s="2" t="n">
        <v>135</v>
      </c>
      <c r="C133" s="102" t="n">
        <v>107.425970197158</v>
      </c>
      <c r="D133" s="103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9" t="s">
        <v>1099</v>
      </c>
      <c r="K133" s="102" t="n">
        <f aca="false">D133*C133</f>
        <v>134.844299833994</v>
      </c>
      <c r="L133" s="102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102" t="n">
        <f aca="false">N133*D133</f>
        <v>15716.4474460352</v>
      </c>
      <c r="P133" s="102"/>
      <c r="Q133" s="102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7" t="s">
        <v>294</v>
      </c>
      <c r="B134" s="2" t="n">
        <v>135</v>
      </c>
      <c r="C134" s="102" t="n">
        <v>106.348880853691</v>
      </c>
      <c r="D134" s="103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9" t="s">
        <v>1100</v>
      </c>
      <c r="K134" s="102" t="n">
        <f aca="false">D134*C134</f>
        <v>134.845860936857</v>
      </c>
      <c r="L134" s="102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102" t="n">
        <f aca="false">N134*D134</f>
        <v>16010.6514886181</v>
      </c>
      <c r="P134" s="102"/>
      <c r="Q134" s="102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9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{9BD6F06B-77A0-4F2E-B782-4C337C19D0B5}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{489641CE-B8A0-4BED-9C84-9FBA62DC1CCA}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{20D5CD74-5C3B-4DEC-B7AB-A2EA3721836C}</x14:id>
        </ext>
      </extLst>
    </cfRule>
  </conditionalFormatting>
  <conditionalFormatting sqref="F2:F134">
    <cfRule type="cellIs" priority="6" operator="lessThan" aboveAverage="0" equalAverage="0" bottom="0" percent="0" rank="0" text="" dxfId="10">
      <formula>0</formula>
    </cfRule>
    <cfRule type="cellIs" priority="7" operator="greaterThan" aboveAverage="0" equalAverage="0" bottom="0" percent="0" rank="0" text="" dxfId="11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{C6349E4B-5AD9-4528-A37E-3287219960AC}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D6F06B-77A0-4F2E-B782-4C337C19D0B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89641CE-B8A0-4BED-9C84-9FBA62DC1CC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20D5CD74-5C3B-4DEC-B7AB-A2EA3721836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C6349E4B-5AD9-4528-A37E-3287219960A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20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600</v>
      </c>
      <c r="H1" s="121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966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1101</v>
      </c>
      <c r="U1" s="10" t="s">
        <v>602</v>
      </c>
      <c r="V1" s="2" t="s">
        <v>22</v>
      </c>
      <c r="W1" s="19" t="s">
        <v>23</v>
      </c>
      <c r="X1" s="2" t="s">
        <v>967</v>
      </c>
    </row>
    <row r="2" customFormat="false" ht="17.35" hidden="false" customHeight="false" outlineLevel="0" collapsed="false">
      <c r="A2" s="114" t="s">
        <v>603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5" t="s">
        <v>1102</v>
      </c>
      <c r="K2" s="102" t="n">
        <f aca="false">D2*C2</f>
        <v>150.003288</v>
      </c>
      <c r="L2" s="102" t="n">
        <f aca="false">K2-B2</f>
        <v>0.00328799999999774</v>
      </c>
      <c r="M2" s="49" t="n">
        <f aca="false">K2/150</f>
        <v>1.00002192</v>
      </c>
      <c r="N2" s="2" t="n">
        <v>206.73</v>
      </c>
      <c r="O2" s="102" t="n">
        <f aca="false">N2*D2</f>
        <v>150.003288</v>
      </c>
      <c r="P2" s="102"/>
      <c r="Q2" s="122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4" t="s">
        <v>605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5" t="s">
        <v>1103</v>
      </c>
      <c r="K3" s="102" t="n">
        <f aca="false">D3*C3</f>
        <v>149.998225</v>
      </c>
      <c r="L3" s="102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102" t="n">
        <f aca="false">N3*D3</f>
        <v>299.36065</v>
      </c>
      <c r="P3" s="102"/>
      <c r="Q3" s="122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4" t="s">
        <v>607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5" t="s">
        <v>1104</v>
      </c>
      <c r="K4" s="102" t="n">
        <f aca="false">D4*C4</f>
        <v>150.002274</v>
      </c>
      <c r="L4" s="102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102" t="n">
        <f aca="false">N4*D4</f>
        <v>456.033798</v>
      </c>
      <c r="P4" s="102"/>
      <c r="Q4" s="122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4" t="s">
        <v>609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5" t="s">
        <v>971</v>
      </c>
      <c r="K5" s="102" t="n">
        <f aca="false">D5*C5</f>
        <v>149.999616</v>
      </c>
      <c r="L5" s="102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102" t="n">
        <f aca="false">N5*D5</f>
        <v>613.813032</v>
      </c>
      <c r="P5" s="102"/>
      <c r="Q5" s="122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4" t="s">
        <v>610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5" t="s">
        <v>1105</v>
      </c>
      <c r="K6" s="102" t="n">
        <f aca="false">D6*C6</f>
        <v>149.999904</v>
      </c>
      <c r="L6" s="102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102" t="n">
        <f aca="false">N6*D6</f>
        <v>762.342138</v>
      </c>
      <c r="P6" s="102"/>
      <c r="Q6" s="122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4" t="s">
        <v>612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5" t="s">
        <v>1106</v>
      </c>
      <c r="K7" s="102" t="n">
        <f aca="false">D7*C7</f>
        <v>150.001982</v>
      </c>
      <c r="L7" s="102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102" t="n">
        <f aca="false">N7*D7</f>
        <v>914.37866</v>
      </c>
      <c r="P7" s="102"/>
      <c r="Q7" s="122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4" t="s">
        <v>614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5" t="s">
        <v>974</v>
      </c>
      <c r="K8" s="102" t="n">
        <f aca="false">D8*C8</f>
        <v>150.00249</v>
      </c>
      <c r="L8" s="102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102" t="n">
        <f aca="false">N8*D8</f>
        <v>1062.92087</v>
      </c>
      <c r="P8" s="102"/>
      <c r="Q8" s="122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4" t="s">
        <v>615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5" t="s">
        <v>1107</v>
      </c>
      <c r="K9" s="102" t="n">
        <f aca="false">D9*C9</f>
        <v>149.998893</v>
      </c>
      <c r="L9" s="102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102" t="n">
        <f aca="false">N9*D9</f>
        <v>1220.712438</v>
      </c>
      <c r="P9" s="102"/>
      <c r="Q9" s="122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4" t="s">
        <v>617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5" t="s">
        <v>976</v>
      </c>
      <c r="K10" s="102" t="n">
        <f aca="false">D10*C10</f>
        <v>149.999784</v>
      </c>
      <c r="L10" s="102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102" t="n">
        <f aca="false">N10*D10</f>
        <v>1362.95859</v>
      </c>
      <c r="P10" s="102"/>
      <c r="Q10" s="122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4" t="s">
        <v>618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5" t="s">
        <v>1108</v>
      </c>
      <c r="K11" s="102" t="n">
        <f aca="false">D11*C11</f>
        <v>150.00071</v>
      </c>
      <c r="L11" s="102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102" t="n">
        <f aca="false">N11*D11</f>
        <v>1531.29181</v>
      </c>
      <c r="P11" s="102"/>
      <c r="Q11" s="122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4" t="s">
        <v>620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5" t="s">
        <v>1109</v>
      </c>
      <c r="K12" s="102" t="n">
        <f aca="false">D12*C12</f>
        <v>150.002736</v>
      </c>
      <c r="L12" s="102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102" t="n">
        <f aca="false">N12*D12</f>
        <v>1677.672568</v>
      </c>
      <c r="P12" s="102"/>
      <c r="Q12" s="122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4" t="s">
        <v>622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5" t="s">
        <v>1110</v>
      </c>
      <c r="K13" s="102" t="n">
        <f aca="false">D13*C13</f>
        <v>149.998662</v>
      </c>
      <c r="L13" s="102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102" t="n">
        <f aca="false">N13*D13</f>
        <v>1815.738364</v>
      </c>
      <c r="P13" s="102"/>
      <c r="Q13" s="122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4" t="s">
        <v>624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5" t="s">
        <v>1111</v>
      </c>
      <c r="K14" s="102" t="n">
        <f aca="false">D14*C14</f>
        <v>149.997588</v>
      </c>
      <c r="L14" s="102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102" t="n">
        <f aca="false">N14*D14</f>
        <v>1983.320046</v>
      </c>
      <c r="P14" s="102"/>
      <c r="Q14" s="122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4" t="s">
        <v>626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5" t="s">
        <v>1112</v>
      </c>
      <c r="K15" s="102" t="n">
        <f aca="false">D15*C15</f>
        <v>150.003092</v>
      </c>
      <c r="L15" s="102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102" t="n">
        <f aca="false">N15*D15</f>
        <v>2144.528336</v>
      </c>
      <c r="P15" s="102"/>
      <c r="Q15" s="122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4" t="s">
        <v>628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5" t="s">
        <v>1113</v>
      </c>
      <c r="K16" s="102" t="n">
        <f aca="false">D16*C16</f>
        <v>149.999388</v>
      </c>
      <c r="L16" s="102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102" t="n">
        <f aca="false">N16*D16</f>
        <v>2264.267852</v>
      </c>
      <c r="P16" s="102"/>
      <c r="Q16" s="122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4" t="s">
        <v>630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5" t="s">
        <v>1114</v>
      </c>
      <c r="K17" s="102" t="n">
        <f aca="false">D17*C17</f>
        <v>150.000796</v>
      </c>
      <c r="L17" s="102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102" t="n">
        <f aca="false">N17*D17</f>
        <v>2418.169454</v>
      </c>
      <c r="P17" s="102"/>
      <c r="Q17" s="122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4" t="s">
        <v>632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5" t="s">
        <v>1115</v>
      </c>
      <c r="K18" s="102" t="n">
        <f aca="false">D18*C18</f>
        <v>150.002765</v>
      </c>
      <c r="L18" s="102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102" t="n">
        <f aca="false">N18*D18</f>
        <v>2580.328647</v>
      </c>
      <c r="P18" s="102"/>
      <c r="Q18" s="122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4" t="s">
        <v>634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5" t="s">
        <v>1116</v>
      </c>
      <c r="K19" s="102" t="n">
        <f aca="false">D19*C19</f>
        <v>150.003516</v>
      </c>
      <c r="L19" s="102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102" t="n">
        <f aca="false">N19*D19</f>
        <v>2719.802982</v>
      </c>
      <c r="P19" s="102"/>
      <c r="Q19" s="122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4" t="s">
        <v>636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5" t="s">
        <v>1117</v>
      </c>
      <c r="K20" s="102" t="n">
        <f aca="false">D20*C20</f>
        <v>270.001472</v>
      </c>
      <c r="L20" s="102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102" t="n">
        <f aca="false">N20*D20</f>
        <v>2982.974391</v>
      </c>
      <c r="P20" s="102"/>
      <c r="Q20" s="122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4" t="s">
        <v>638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5" t="s">
        <v>1118</v>
      </c>
      <c r="K21" s="102" t="n">
        <f aca="false">D21*C21</f>
        <v>269.99978</v>
      </c>
      <c r="L21" s="102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102" t="n">
        <f aca="false">N21*D21</f>
        <v>3218.58716</v>
      </c>
      <c r="P21" s="102"/>
      <c r="Q21" s="122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4" t="s">
        <v>640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5" t="s">
        <v>1119</v>
      </c>
      <c r="K22" s="102" t="n">
        <f aca="false">D22*C22</f>
        <v>270.000621</v>
      </c>
      <c r="L22" s="102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102" t="n">
        <f aca="false">N22*D22</f>
        <v>3458.818007</v>
      </c>
      <c r="P22" s="102"/>
      <c r="Q22" s="122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4" t="s">
        <v>642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5" t="s">
        <v>1120</v>
      </c>
      <c r="K23" s="102" t="n">
        <f aca="false">D23*C23</f>
        <v>270.00106</v>
      </c>
      <c r="L23" s="102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102" t="n">
        <f aca="false">N23*D23</f>
        <v>3701.676401</v>
      </c>
      <c r="P23" s="102"/>
      <c r="Q23" s="122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4" t="s">
        <v>644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5" t="s">
        <v>1121</v>
      </c>
      <c r="K24" s="102" t="n">
        <f aca="false">D24*C24</f>
        <v>270.002776</v>
      </c>
      <c r="L24" s="102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102" t="n">
        <f aca="false">N24*D24</f>
        <v>4069.104998</v>
      </c>
      <c r="P24" s="102"/>
      <c r="Q24" s="122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4" t="s">
        <v>646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5" t="s">
        <v>1122</v>
      </c>
      <c r="K25" s="102" t="n">
        <f aca="false">D25*C25</f>
        <v>270.001312</v>
      </c>
      <c r="L25" s="102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102" t="n">
        <f aca="false">N25*D25</f>
        <v>4434.264758</v>
      </c>
      <c r="P25" s="102"/>
      <c r="Q25" s="122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4" t="s">
        <v>648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5" t="s">
        <v>1123</v>
      </c>
      <c r="K26" s="102" t="n">
        <f aca="false">D26*C26</f>
        <v>120.000454</v>
      </c>
      <c r="L26" s="102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102" t="n">
        <f aca="false">N26*D26</f>
        <v>4589.384681</v>
      </c>
      <c r="P26" s="102"/>
      <c r="Q26" s="122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4" t="s">
        <v>650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5" t="s">
        <v>1124</v>
      </c>
      <c r="K27" s="102" t="n">
        <f aca="false">D27*C27</f>
        <v>120.002909</v>
      </c>
      <c r="L27" s="102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102" t="n">
        <f aca="false">N27*D27</f>
        <v>4780.33003</v>
      </c>
      <c r="P27" s="102"/>
      <c r="Q27" s="122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4" t="s">
        <v>652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5" t="s">
        <v>1125</v>
      </c>
      <c r="K28" s="102" t="n">
        <f aca="false">D28*C28</f>
        <v>119.998644</v>
      </c>
      <c r="L28" s="102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102" t="n">
        <f aca="false">N28*D28</f>
        <v>4920.340204</v>
      </c>
      <c r="P28" s="102"/>
      <c r="Q28" s="122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4" t="s">
        <v>654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5" t="s">
        <v>1126</v>
      </c>
      <c r="K29" s="102" t="n">
        <f aca="false">D29*C29</f>
        <v>120.003696</v>
      </c>
      <c r="L29" s="102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102" t="n">
        <f aca="false">N29*D29</f>
        <v>5009.26545</v>
      </c>
      <c r="P29" s="102"/>
      <c r="Q29" s="122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4" t="s">
        <v>656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5" t="s">
        <v>1127</v>
      </c>
      <c r="K30" s="102" t="n">
        <f aca="false">D30*C30</f>
        <v>120.001792</v>
      </c>
      <c r="L30" s="102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102" t="n">
        <f aca="false">N30*D30</f>
        <v>5296.115392</v>
      </c>
      <c r="P30" s="102"/>
      <c r="Q30" s="122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4" t="s">
        <v>658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5" t="s">
        <v>1128</v>
      </c>
      <c r="K31" s="102" t="n">
        <f aca="false">D31*C31</f>
        <v>105.003216</v>
      </c>
      <c r="L31" s="102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102" t="n">
        <f aca="false">N31*D31</f>
        <v>5406.33132</v>
      </c>
      <c r="P31" s="102"/>
      <c r="Q31" s="122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4" t="s">
        <v>660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5" t="s">
        <v>1129</v>
      </c>
      <c r="K32" s="102" t="n">
        <f aca="false">D32*C32</f>
        <v>104.999848</v>
      </c>
      <c r="L32" s="102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102" t="n">
        <f aca="false">N32*D32</f>
        <v>5511.995663</v>
      </c>
      <c r="P32" s="102"/>
      <c r="Q32" s="122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4" t="s">
        <v>662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5" t="s">
        <v>1130</v>
      </c>
      <c r="K33" s="102" t="n">
        <f aca="false">D33*C33</f>
        <v>104.997898</v>
      </c>
      <c r="L33" s="102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102" t="n">
        <f aca="false">N33*D33</f>
        <v>5607.509975</v>
      </c>
      <c r="P33" s="102"/>
      <c r="Q33" s="122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4" t="s">
        <v>664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5" t="s">
        <v>1131</v>
      </c>
      <c r="K34" s="102" t="n">
        <f aca="false">D34*C34</f>
        <v>104.997816</v>
      </c>
      <c r="L34" s="102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102" t="n">
        <f aca="false">N34*D34</f>
        <v>5845.740516</v>
      </c>
      <c r="P34" s="102"/>
      <c r="Q34" s="122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4" t="s">
        <v>666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5" t="s">
        <v>1132</v>
      </c>
      <c r="K35" s="102" t="n">
        <f aca="false">D35*C35</f>
        <v>500.000445</v>
      </c>
      <c r="L35" s="102" t="n">
        <f aca="false">K35-B35</f>
        <v>0.000445000000013351</v>
      </c>
      <c r="M35" s="49" t="n">
        <v>0</v>
      </c>
      <c r="N35" s="54" t="n">
        <f aca="false">N34+C35-P35</f>
        <v>7029.51</v>
      </c>
      <c r="O35" s="102" t="n">
        <f aca="false">N35*D35</f>
        <v>5978.598255</v>
      </c>
      <c r="P35" s="102" t="n">
        <v>587.89</v>
      </c>
      <c r="Q35" s="122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7" t="s">
        <v>668</v>
      </c>
      <c r="B36" s="2" t="n">
        <v>105</v>
      </c>
      <c r="C36" s="102" t="n">
        <v>119.93</v>
      </c>
      <c r="D36" s="103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104" t="n">
        <f aca="false">IF(G36="",$F$1*C36-B36,G36-B36)</f>
        <v>-2.75967499999999</v>
      </c>
      <c r="I36" s="2" t="s">
        <v>96</v>
      </c>
      <c r="J36" s="119" t="s">
        <v>1001</v>
      </c>
      <c r="K36" s="102" t="n">
        <f aca="false">D36*C36</f>
        <v>104.998715</v>
      </c>
      <c r="L36" s="102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102" t="n">
        <f aca="false">N36*D36</f>
        <v>6259.33472</v>
      </c>
      <c r="P36" s="102"/>
      <c r="Q36" s="122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7" t="s">
        <v>670</v>
      </c>
      <c r="B37" s="2" t="n">
        <v>90</v>
      </c>
      <c r="C37" s="102" t="n">
        <v>102.92</v>
      </c>
      <c r="D37" s="103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104" t="n">
        <f aca="false">IF(G37="",$F$1*C37-B37,G37-B37)</f>
        <v>-2.2607</v>
      </c>
      <c r="I37" s="2" t="s">
        <v>96</v>
      </c>
      <c r="J37" s="119" t="s">
        <v>1002</v>
      </c>
      <c r="K37" s="102" t="n">
        <f aca="false">D37*C37</f>
        <v>90.00354</v>
      </c>
      <c r="L37" s="102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102" t="n">
        <f aca="false">N37*D37</f>
        <v>6342.18882</v>
      </c>
      <c r="P37" s="102"/>
      <c r="Q37" s="122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7" t="s">
        <v>672</v>
      </c>
      <c r="B38" s="2" t="n">
        <v>90</v>
      </c>
      <c r="C38" s="102" t="n">
        <v>103.33</v>
      </c>
      <c r="D38" s="103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104" t="n">
        <f aca="false">IF(G38="",$F$1*C38-B38,G38-B38)</f>
        <v>-1.911175</v>
      </c>
      <c r="I38" s="2" t="s">
        <v>96</v>
      </c>
      <c r="J38" s="119" t="s">
        <v>1003</v>
      </c>
      <c r="K38" s="102" t="n">
        <f aca="false">D38*C38</f>
        <v>90.00043</v>
      </c>
      <c r="L38" s="102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102" t="n">
        <f aca="false">N38*D38</f>
        <v>6406.80599</v>
      </c>
      <c r="P38" s="102"/>
      <c r="Q38" s="122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7" t="s">
        <v>674</v>
      </c>
      <c r="B39" s="2" t="n">
        <v>90</v>
      </c>
      <c r="C39" s="102" t="n">
        <v>103.2</v>
      </c>
      <c r="D39" s="103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104" t="n">
        <f aca="false">IF(G39="",$F$1*C39-B39,G39-B39)</f>
        <v>-2.02199999999999</v>
      </c>
      <c r="I39" s="2" t="s">
        <v>96</v>
      </c>
      <c r="J39" s="119" t="s">
        <v>1004</v>
      </c>
      <c r="K39" s="102" t="n">
        <f aca="false">D39*C39</f>
        <v>90.00072</v>
      </c>
      <c r="L39" s="102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102" t="n">
        <f aca="false">N39*D39</f>
        <v>6504.897969</v>
      </c>
      <c r="P39" s="102"/>
      <c r="Q39" s="122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7" t="s">
        <v>676</v>
      </c>
      <c r="B40" s="2" t="n">
        <v>90</v>
      </c>
      <c r="C40" s="102" t="n">
        <v>102.4</v>
      </c>
      <c r="D40" s="103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104" t="n">
        <f aca="false">IF(G40="",$F$1*C40-B40,G40-B40)</f>
        <v>-2.70399999999999</v>
      </c>
      <c r="I40" s="2" t="s">
        <v>96</v>
      </c>
      <c r="J40" s="119" t="s">
        <v>1005</v>
      </c>
      <c r="K40" s="102" t="n">
        <f aca="false">D40*C40</f>
        <v>89.99936</v>
      </c>
      <c r="L40" s="102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102" t="n">
        <f aca="false">N40*D40</f>
        <v>6645.617781</v>
      </c>
      <c r="P40" s="102"/>
      <c r="Q40" s="122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7" t="s">
        <v>678</v>
      </c>
      <c r="B41" s="2" t="n">
        <v>135</v>
      </c>
      <c r="C41" s="102" t="n">
        <v>151.04</v>
      </c>
      <c r="D41" s="103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104" t="n">
        <f aca="false">IF(G41="",$F$1*C41-B41,G41-B41)</f>
        <v>-6.23840000000001</v>
      </c>
      <c r="I41" s="2" t="s">
        <v>96</v>
      </c>
      <c r="J41" s="119" t="s">
        <v>1006</v>
      </c>
      <c r="K41" s="102" t="n">
        <f aca="false">D41*C41</f>
        <v>134.999552</v>
      </c>
      <c r="L41" s="102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102" t="n">
        <f aca="false">N41*D41</f>
        <v>6893.280554</v>
      </c>
      <c r="P41" s="102"/>
      <c r="Q41" s="122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7" t="s">
        <v>679</v>
      </c>
      <c r="B42" s="2" t="n">
        <v>135</v>
      </c>
      <c r="C42" s="102" t="n">
        <v>147.35</v>
      </c>
      <c r="D42" s="103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104" t="n">
        <f aca="false">IF(G42="",$F$1*C42-B42,G42-B42)</f>
        <v>-9.384125</v>
      </c>
      <c r="I42" s="2" t="s">
        <v>96</v>
      </c>
      <c r="J42" s="119" t="s">
        <v>1007</v>
      </c>
      <c r="K42" s="102" t="n">
        <f aca="false">D42*C42</f>
        <v>135.00207</v>
      </c>
      <c r="L42" s="102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102" t="n">
        <f aca="false">N42*D42</f>
        <v>6635.34945</v>
      </c>
      <c r="P42" s="102" t="n">
        <v>617.43</v>
      </c>
      <c r="Q42" s="122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23" t="s">
        <v>680</v>
      </c>
      <c r="B43" s="2" t="n">
        <v>135</v>
      </c>
      <c r="C43" s="102" t="n">
        <v>144.97</v>
      </c>
      <c r="D43" s="103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104" t="n">
        <f aca="false">IF(G43="",$F$1*C43-B43,G43-B43)</f>
        <v>-11.413075</v>
      </c>
      <c r="I43" s="2" t="s">
        <v>96</v>
      </c>
      <c r="J43" s="119" t="s">
        <v>1008</v>
      </c>
      <c r="K43" s="102" t="n">
        <f aca="false">D43*C43</f>
        <v>134.996064</v>
      </c>
      <c r="L43" s="102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102" t="n">
        <f aca="false">N43*D43</f>
        <v>5023.898496</v>
      </c>
      <c r="P43" s="102" t="n">
        <v>1992.14</v>
      </c>
      <c r="Q43" s="122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23" t="s">
        <v>681</v>
      </c>
      <c r="B44" s="2" t="n">
        <v>135</v>
      </c>
      <c r="C44" s="102" t="n">
        <v>143.21</v>
      </c>
      <c r="D44" s="103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104" t="n">
        <f aca="false">IF(G44="",$F$1*C44-B44,G44-B44)</f>
        <v>-12.913475</v>
      </c>
      <c r="I44" s="2" t="s">
        <v>96</v>
      </c>
      <c r="J44" s="119" t="s">
        <v>1009</v>
      </c>
      <c r="K44" s="102" t="n">
        <f aca="false">D44*C44</f>
        <v>135.004067</v>
      </c>
      <c r="L44" s="102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102" t="n">
        <f aca="false">N44*D44</f>
        <v>4146.475377</v>
      </c>
      <c r="P44" s="102" t="n">
        <v>1139.78</v>
      </c>
      <c r="Q44" s="122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23" t="s">
        <v>682</v>
      </c>
      <c r="B45" s="2" t="n">
        <v>135</v>
      </c>
      <c r="C45" s="102" t="n">
        <v>148.3</v>
      </c>
      <c r="D45" s="103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104" t="n">
        <f aca="false">IF(G45="",$F$1*C45-B45,G45-B45)</f>
        <v>-8.57424999999998</v>
      </c>
      <c r="I45" s="2" t="s">
        <v>96</v>
      </c>
      <c r="J45" s="119" t="s">
        <v>1010</v>
      </c>
      <c r="K45" s="102" t="n">
        <f aca="false">D45*C45</f>
        <v>134.99749</v>
      </c>
      <c r="L45" s="102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102" t="n">
        <f aca="false">N45*D45</f>
        <v>4138.961143</v>
      </c>
      <c r="P45" s="102"/>
      <c r="Q45" s="122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23" t="s">
        <v>683</v>
      </c>
      <c r="B46" s="2" t="n">
        <v>135</v>
      </c>
      <c r="C46" s="102" t="n">
        <v>143.05</v>
      </c>
      <c r="D46" s="103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104" t="n">
        <f aca="false">IF(G46="",$F$1*C46-B46,G46-B46)</f>
        <v>-13.049875</v>
      </c>
      <c r="I46" s="2" t="s">
        <v>96</v>
      </c>
      <c r="J46" s="119" t="s">
        <v>1011</v>
      </c>
      <c r="K46" s="102" t="n">
        <f aca="false">D46*C46</f>
        <v>134.996285</v>
      </c>
      <c r="L46" s="102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102" t="n">
        <f aca="false">N46*D46</f>
        <v>4425.820882</v>
      </c>
      <c r="P46" s="102"/>
      <c r="Q46" s="122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23" t="s">
        <v>684</v>
      </c>
      <c r="B47" s="2" t="n">
        <v>135</v>
      </c>
      <c r="C47" s="102" t="n">
        <v>140.77</v>
      </c>
      <c r="D47" s="103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104" t="n">
        <f aca="false">IF(G47="",$F$1*C47-B47,G47-B47)</f>
        <v>-14.993575</v>
      </c>
      <c r="I47" s="2" t="s">
        <v>96</v>
      </c>
      <c r="J47" s="119" t="s">
        <v>1012</v>
      </c>
      <c r="K47" s="102" t="n">
        <f aca="false">D47*C47</f>
        <v>134.99843</v>
      </c>
      <c r="L47" s="102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102" t="n">
        <f aca="false">N47*D47</f>
        <v>4632.57417</v>
      </c>
      <c r="P47" s="102"/>
      <c r="Q47" s="122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23" t="s">
        <v>685</v>
      </c>
      <c r="B48" s="2" t="n">
        <v>135</v>
      </c>
      <c r="C48" s="102" t="n">
        <v>143.89</v>
      </c>
      <c r="D48" s="103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104" t="n">
        <f aca="false">IF(G48="",$F$1*C48-B48,G48-B48)</f>
        <v>-12.333775</v>
      </c>
      <c r="I48" s="2" t="s">
        <v>96</v>
      </c>
      <c r="J48" s="119" t="s">
        <v>1013</v>
      </c>
      <c r="K48" s="102" t="n">
        <f aca="false">D48*C48</f>
        <v>134.997598</v>
      </c>
      <c r="L48" s="102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102" t="n">
        <f aca="false">N48*D48</f>
        <v>4667.094664</v>
      </c>
      <c r="P48" s="102"/>
      <c r="Q48" s="122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23" t="s">
        <v>686</v>
      </c>
      <c r="B49" s="2" t="n">
        <v>135</v>
      </c>
      <c r="C49" s="102" t="n">
        <v>147.12</v>
      </c>
      <c r="D49" s="103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104" t="n">
        <f aca="false">IF(G49="",$F$1*C49-B49,G49-B49)</f>
        <v>-9.58019999999999</v>
      </c>
      <c r="I49" s="2" t="s">
        <v>96</v>
      </c>
      <c r="J49" s="119" t="s">
        <v>1014</v>
      </c>
      <c r="K49" s="102" t="n">
        <f aca="false">D49*C49</f>
        <v>134.997312</v>
      </c>
      <c r="L49" s="102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102" t="n">
        <f aca="false">N49*D49</f>
        <v>4699.616864</v>
      </c>
      <c r="P49" s="102"/>
      <c r="Q49" s="122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23" t="s">
        <v>687</v>
      </c>
      <c r="B50" s="2" t="n">
        <v>135</v>
      </c>
      <c r="C50" s="102" t="n">
        <v>145.58</v>
      </c>
      <c r="D50" s="103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104" t="n">
        <f aca="false">IF(G50="",$F$1*C50-B50,G50-B50)</f>
        <v>-10.89305</v>
      </c>
      <c r="I50" s="2" t="s">
        <v>96</v>
      </c>
      <c r="J50" s="119" t="s">
        <v>1015</v>
      </c>
      <c r="K50" s="102" t="n">
        <f aca="false">D50*C50</f>
        <v>134.996334</v>
      </c>
      <c r="L50" s="102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102" t="n">
        <f aca="false">N50*D50</f>
        <v>4884.293106</v>
      </c>
      <c r="P50" s="102"/>
      <c r="Q50" s="122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23" t="s">
        <v>688</v>
      </c>
      <c r="B51" s="2" t="n">
        <v>135</v>
      </c>
      <c r="C51" s="102" t="n">
        <v>142.02</v>
      </c>
      <c r="D51" s="103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104" t="n">
        <f aca="false">IF(G51="",$F$1*C51-B51,G51-B51)</f>
        <v>-13.92795</v>
      </c>
      <c r="I51" s="2" t="s">
        <v>96</v>
      </c>
      <c r="J51" s="119" t="s">
        <v>1016</v>
      </c>
      <c r="K51" s="102" t="n">
        <f aca="false">D51*C51</f>
        <v>135.004212</v>
      </c>
      <c r="L51" s="102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102" t="n">
        <f aca="false">N51*D51</f>
        <v>5142.023544</v>
      </c>
      <c r="P51" s="102"/>
      <c r="Q51" s="122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23" t="s">
        <v>689</v>
      </c>
      <c r="B52" s="2" t="n">
        <v>135</v>
      </c>
      <c r="C52" s="102" t="n">
        <v>141.51</v>
      </c>
      <c r="D52" s="103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104" t="n">
        <f aca="false">IF(G52="",$F$1*C52-B52,G52-B52)</f>
        <v>-14.362725</v>
      </c>
      <c r="I52" s="2" t="s">
        <v>96</v>
      </c>
      <c r="J52" s="119" t="s">
        <v>1017</v>
      </c>
      <c r="K52" s="102" t="n">
        <f aca="false">D52*C52</f>
        <v>135.00054</v>
      </c>
      <c r="L52" s="102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102" t="n">
        <f aca="false">N52*D52</f>
        <v>5004.64584</v>
      </c>
      <c r="P52" s="102" t="n">
        <v>304.79</v>
      </c>
      <c r="Q52" s="122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23" t="s">
        <v>690</v>
      </c>
      <c r="B53" s="2" t="n">
        <v>135</v>
      </c>
      <c r="C53" s="102" t="n">
        <v>141.7</v>
      </c>
      <c r="D53" s="103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104" t="n">
        <f aca="false">IF(G53="",$F$1*C53-B53,G53-B53)</f>
        <v>-14.20075</v>
      </c>
      <c r="I53" s="2" t="s">
        <v>96</v>
      </c>
      <c r="J53" s="119" t="s">
        <v>1018</v>
      </c>
      <c r="K53" s="102" t="n">
        <f aca="false">D53*C53</f>
        <v>134.99759</v>
      </c>
      <c r="L53" s="102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102" t="n">
        <f aca="false">N53*D53</f>
        <v>5132.823682</v>
      </c>
      <c r="P53" s="102"/>
      <c r="Q53" s="122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23" t="s">
        <v>691</v>
      </c>
      <c r="B54" s="2" t="n">
        <v>135</v>
      </c>
      <c r="C54" s="102" t="n">
        <v>139.88</v>
      </c>
      <c r="D54" s="103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104" t="n">
        <f aca="false">IF(G54="",$F$1*C54-B54,G54-B54)</f>
        <v>-15.7523</v>
      </c>
      <c r="I54" s="2" t="s">
        <v>96</v>
      </c>
      <c r="J54" s="119" t="s">
        <v>1019</v>
      </c>
      <c r="K54" s="102" t="n">
        <f aca="false">D54*C54</f>
        <v>134.998188</v>
      </c>
      <c r="L54" s="102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102" t="n">
        <f aca="false">N54*D54</f>
        <v>4832.979525</v>
      </c>
      <c r="P54" s="102" t="n">
        <v>519.79</v>
      </c>
      <c r="Q54" s="122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23" t="s">
        <v>692</v>
      </c>
      <c r="B55" s="2" t="n">
        <v>135</v>
      </c>
      <c r="C55" s="102" t="n">
        <v>139.12</v>
      </c>
      <c r="D55" s="103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104" t="n">
        <f aca="false">IF(G55="",$F$1*C55-B55,G55-B55)</f>
        <v>-16.4002</v>
      </c>
      <c r="I55" s="2" t="s">
        <v>96</v>
      </c>
      <c r="J55" s="119" t="s">
        <v>1020</v>
      </c>
      <c r="K55" s="102" t="n">
        <f aca="false">D55*C55</f>
        <v>135.002048</v>
      </c>
      <c r="L55" s="102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102" t="n">
        <f aca="false">N55*D55</f>
        <v>4994.522648</v>
      </c>
      <c r="P55" s="102"/>
      <c r="Q55" s="122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23" t="s">
        <v>693</v>
      </c>
      <c r="B56" s="2" t="n">
        <v>135</v>
      </c>
      <c r="C56" s="102" t="n">
        <v>140.82</v>
      </c>
      <c r="D56" s="103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104" t="n">
        <f aca="false">IF(G56="",$F$1*C56-B56,G56-B56)</f>
        <v>-14.95095</v>
      </c>
      <c r="I56" s="2" t="s">
        <v>96</v>
      </c>
      <c r="J56" s="119" t="s">
        <v>1021</v>
      </c>
      <c r="K56" s="102" t="n">
        <f aca="false">D56*C56</f>
        <v>135.004134</v>
      </c>
      <c r="L56" s="102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102" t="n">
        <f aca="false">N56*D56</f>
        <v>5069.308403</v>
      </c>
      <c r="P56" s="102"/>
      <c r="Q56" s="122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23" t="s">
        <v>694</v>
      </c>
      <c r="B57" s="2" t="n">
        <v>135</v>
      </c>
      <c r="C57" s="102" t="n">
        <v>144.65</v>
      </c>
      <c r="D57" s="103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104" t="n">
        <f aca="false">IF(G57="",$F$1*C57-B57,G57-B57)</f>
        <v>-11.685875</v>
      </c>
      <c r="I57" s="2" t="s">
        <v>96</v>
      </c>
      <c r="J57" s="119" t="s">
        <v>1022</v>
      </c>
      <c r="K57" s="102" t="n">
        <f aca="false">D57*C57</f>
        <v>135.001845</v>
      </c>
      <c r="L57" s="102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102" t="n">
        <f aca="false">N57*D57</f>
        <v>5070.002922</v>
      </c>
      <c r="P57" s="102"/>
      <c r="Q57" s="122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23" t="s">
        <v>695</v>
      </c>
      <c r="B58" s="2" t="n">
        <v>135</v>
      </c>
      <c r="C58" s="102" t="n">
        <v>143.36</v>
      </c>
      <c r="D58" s="103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104" t="n">
        <f aca="false">IF(G58="",$F$1*C58-B58,G58-B58)</f>
        <v>-12.7856</v>
      </c>
      <c r="I58" s="2" t="s">
        <v>96</v>
      </c>
      <c r="J58" s="119" t="s">
        <v>1023</v>
      </c>
      <c r="K58" s="102" t="n">
        <f aca="false">D58*C58</f>
        <v>135.002112</v>
      </c>
      <c r="L58" s="102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102" t="n">
        <f aca="false">N58*D58</f>
        <v>5250.63669</v>
      </c>
      <c r="P58" s="102"/>
      <c r="Q58" s="122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23" t="s">
        <v>696</v>
      </c>
      <c r="B59" s="2" t="n">
        <v>135</v>
      </c>
      <c r="C59" s="102" t="n">
        <v>145.29</v>
      </c>
      <c r="D59" s="103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104" t="n">
        <f aca="false">IF(G59="",$F$1*C59-B59,G59-B59)</f>
        <v>-11.140275</v>
      </c>
      <c r="I59" s="2" t="s">
        <v>96</v>
      </c>
      <c r="J59" s="119" t="s">
        <v>1024</v>
      </c>
      <c r="K59" s="102" t="n">
        <f aca="false">D59*C59</f>
        <v>135.003468</v>
      </c>
      <c r="L59" s="102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102" t="n">
        <f aca="false">N59*D59</f>
        <v>5315.943908</v>
      </c>
      <c r="P59" s="102"/>
      <c r="Q59" s="122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23" t="s">
        <v>697</v>
      </c>
      <c r="B60" s="2" t="n">
        <v>135</v>
      </c>
      <c r="C60" s="102" t="n">
        <v>140.87</v>
      </c>
      <c r="D60" s="103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104" t="n">
        <f aca="false">IF(G60="",$F$1*C60-B60,G60-B60)</f>
        <v>-14.908325</v>
      </c>
      <c r="I60" s="2" t="s">
        <v>96</v>
      </c>
      <c r="J60" s="119" t="s">
        <v>1025</v>
      </c>
      <c r="K60" s="102" t="n">
        <f aca="false">D60*C60</f>
        <v>134.995721</v>
      </c>
      <c r="L60" s="102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102" t="n">
        <f aca="false">N60*D60</f>
        <v>5617.420438</v>
      </c>
      <c r="P60" s="102"/>
      <c r="Q60" s="122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23" t="s">
        <v>698</v>
      </c>
      <c r="B61" s="2" t="n">
        <v>135</v>
      </c>
      <c r="C61" s="102" t="n">
        <v>135.99</v>
      </c>
      <c r="D61" s="103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104" t="n">
        <f aca="false">IF(G61="",$F$1*C61-B61,G61-B61)</f>
        <v>-19.068525</v>
      </c>
      <c r="I61" s="2" t="s">
        <v>96</v>
      </c>
      <c r="J61" s="119" t="s">
        <v>1026</v>
      </c>
      <c r="K61" s="102" t="n">
        <f aca="false">D61*C61</f>
        <v>134.997273</v>
      </c>
      <c r="L61" s="102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102" t="n">
        <f aca="false">N61*D61</f>
        <v>3989.750643</v>
      </c>
      <c r="P61" s="102" t="n">
        <v>1978.76</v>
      </c>
      <c r="Q61" s="122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23" t="s">
        <v>699</v>
      </c>
      <c r="B62" s="2" t="n">
        <v>135</v>
      </c>
      <c r="C62" s="102" t="n">
        <v>135.58</v>
      </c>
      <c r="D62" s="103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104" t="n">
        <f aca="false">IF(G62="",$F$1*C62-B62,G62-B62)</f>
        <v>-19.41805</v>
      </c>
      <c r="I62" s="2" t="s">
        <v>96</v>
      </c>
      <c r="J62" s="119" t="s">
        <v>1027</v>
      </c>
      <c r="K62" s="102" t="n">
        <f aca="false">D62*C62</f>
        <v>134.997006</v>
      </c>
      <c r="L62" s="102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102" t="n">
        <f aca="false">N62*D62</f>
        <v>4136.804919</v>
      </c>
      <c r="P62" s="102"/>
      <c r="Q62" s="122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23" t="s">
        <v>700</v>
      </c>
      <c r="B63" s="2" t="n">
        <v>120</v>
      </c>
      <c r="C63" s="102" t="n">
        <v>119.33</v>
      </c>
      <c r="D63" s="103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104" t="n">
        <f aca="false">IF(G63="",$F$1*C63-B63,G63-B63)</f>
        <v>-18.271175</v>
      </c>
      <c r="I63" s="2" t="s">
        <v>96</v>
      </c>
      <c r="J63" s="119" t="s">
        <v>1028</v>
      </c>
      <c r="K63" s="102" t="n">
        <f aca="false">D63*C63</f>
        <v>119.998248</v>
      </c>
      <c r="L63" s="102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102" t="n">
        <f aca="false">N63*D63</f>
        <v>4170.967344</v>
      </c>
      <c r="P63" s="102" t="n">
        <v>126.26</v>
      </c>
      <c r="Q63" s="122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23" t="s">
        <v>701</v>
      </c>
      <c r="B64" s="2" t="n">
        <v>120</v>
      </c>
      <c r="C64" s="102" t="n">
        <v>118.64</v>
      </c>
      <c r="D64" s="103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104" t="n">
        <f aca="false">IF(G64="",$F$1*C64-B64,G64-B64)</f>
        <v>-18.8594</v>
      </c>
      <c r="I64" s="2" t="s">
        <v>96</v>
      </c>
      <c r="J64" s="119" t="s">
        <v>1029</v>
      </c>
      <c r="K64" s="102" t="n">
        <f aca="false">D64*C64</f>
        <v>120.00436</v>
      </c>
      <c r="L64" s="102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102" t="n">
        <f aca="false">N64*D64</f>
        <v>3960.85193</v>
      </c>
      <c r="P64" s="102" t="n">
        <v>350.56</v>
      </c>
      <c r="Q64" s="122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23" t="s">
        <v>702</v>
      </c>
      <c r="B65" s="2" t="n">
        <v>120</v>
      </c>
      <c r="C65" s="102" t="n">
        <v>119.12</v>
      </c>
      <c r="D65" s="103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104" t="n">
        <f aca="false">IF(G65="",$F$1*C65-B65,G65-B65)</f>
        <v>-18.4502</v>
      </c>
      <c r="I65" s="2" t="s">
        <v>96</v>
      </c>
      <c r="J65" s="119" t="s">
        <v>1030</v>
      </c>
      <c r="K65" s="102" t="n">
        <f aca="false">D65*C65</f>
        <v>120.001488</v>
      </c>
      <c r="L65" s="102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102" t="n">
        <f aca="false">N65*D65</f>
        <v>4064.798556</v>
      </c>
      <c r="P65" s="102"/>
      <c r="Q65" s="122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23" t="s">
        <v>703</v>
      </c>
      <c r="B66" s="2" t="n">
        <v>120</v>
      </c>
      <c r="C66" s="102" t="n">
        <v>118.92</v>
      </c>
      <c r="D66" s="103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104" t="n">
        <f aca="false">IF(G66="",$F$1*C66-B66,G66-B66)</f>
        <v>-18.6207</v>
      </c>
      <c r="I66" s="2" t="s">
        <v>96</v>
      </c>
      <c r="J66" s="119" t="s">
        <v>1031</v>
      </c>
      <c r="K66" s="102" t="n">
        <f aca="false">D66*C66</f>
        <v>120.002172</v>
      </c>
      <c r="L66" s="102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102" t="n">
        <f aca="false">N66*D66</f>
        <v>4191.660126</v>
      </c>
      <c r="P66" s="102"/>
      <c r="Q66" s="122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23" t="s">
        <v>704</v>
      </c>
      <c r="B67" s="2" t="n">
        <v>120</v>
      </c>
      <c r="C67" s="102" t="n">
        <v>119.05</v>
      </c>
      <c r="D67" s="103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104" t="n">
        <f aca="false">IF(G67="",$F$1*C67-B67,G67-B67)</f>
        <v>-18.509875</v>
      </c>
      <c r="I67" s="2" t="s">
        <v>96</v>
      </c>
      <c r="J67" s="119" t="s">
        <v>1032</v>
      </c>
      <c r="K67" s="102" t="n">
        <f aca="false">D67*C67</f>
        <v>120.0024</v>
      </c>
      <c r="L67" s="102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102" t="n">
        <f aca="false">N67*D67</f>
        <v>4307.09328</v>
      </c>
      <c r="P67" s="102"/>
      <c r="Q67" s="122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23" t="s">
        <v>705</v>
      </c>
      <c r="B68" s="2" t="n">
        <v>120</v>
      </c>
      <c r="C68" s="102" t="n">
        <v>121.49</v>
      </c>
      <c r="D68" s="103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104" t="n">
        <f aca="false">IF(G68="",$F$1*C68-B68,G68-B68)</f>
        <v>-16.429775</v>
      </c>
      <c r="I68" s="2" t="s">
        <v>96</v>
      </c>
      <c r="J68" s="119" t="s">
        <v>1033</v>
      </c>
      <c r="K68" s="102" t="n">
        <f aca="false">D68*C68</f>
        <v>119.995673</v>
      </c>
      <c r="L68" s="102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102" t="n">
        <f aca="false">N68*D68</f>
        <v>4340.34888</v>
      </c>
      <c r="P68" s="102"/>
      <c r="Q68" s="122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23" t="s">
        <v>706</v>
      </c>
      <c r="B69" s="2" t="n">
        <v>135</v>
      </c>
      <c r="C69" s="102" t="n">
        <v>136.99</v>
      </c>
      <c r="D69" s="103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104" t="n">
        <f aca="false">IF(G69="",$F$1*C69-B69,G69-B69)</f>
        <v>-18.216025</v>
      </c>
      <c r="I69" s="2" t="s">
        <v>96</v>
      </c>
      <c r="J69" s="119" t="s">
        <v>1034</v>
      </c>
      <c r="K69" s="102" t="n">
        <f aca="false">D69*C69</f>
        <v>135.003645</v>
      </c>
      <c r="L69" s="102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102" t="n">
        <f aca="false">N69*D69</f>
        <v>4465.684845</v>
      </c>
      <c r="P69" s="102"/>
      <c r="Q69" s="122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23" t="s">
        <v>707</v>
      </c>
      <c r="B70" s="2" t="n">
        <v>135</v>
      </c>
      <c r="C70" s="102" t="n">
        <v>138.39</v>
      </c>
      <c r="D70" s="103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104" t="n">
        <f aca="false">IF(G70="",$F$1*C70-B70,G70-B70)</f>
        <v>-17.022525</v>
      </c>
      <c r="I70" s="2" t="s">
        <v>96</v>
      </c>
      <c r="J70" s="119" t="s">
        <v>1035</v>
      </c>
      <c r="K70" s="102" t="n">
        <f aca="false">D70*C70</f>
        <v>134.999445</v>
      </c>
      <c r="L70" s="102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102" t="n">
        <f aca="false">N70*D70</f>
        <v>4555.37039</v>
      </c>
      <c r="P70" s="102"/>
      <c r="Q70" s="122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23" t="s">
        <v>708</v>
      </c>
      <c r="B71" s="2" t="n">
        <v>135</v>
      </c>
      <c r="C71" s="102" t="n">
        <v>135.65</v>
      </c>
      <c r="D71" s="103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104" t="n">
        <f aca="false">IF(G71="",$F$1*C71-B71,G71-B71)</f>
        <v>-19.358375</v>
      </c>
      <c r="I71" s="2" t="s">
        <v>96</v>
      </c>
      <c r="J71" s="119" t="s">
        <v>1036</v>
      </c>
      <c r="K71" s="102" t="n">
        <f aca="false">D71*C71</f>
        <v>134.99888</v>
      </c>
      <c r="L71" s="102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102" t="n">
        <f aca="false">N71*D71</f>
        <v>4782.363936</v>
      </c>
      <c r="P71" s="102"/>
      <c r="Q71" s="122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23" t="s">
        <v>709</v>
      </c>
      <c r="B72" s="2" t="n">
        <v>120</v>
      </c>
      <c r="C72" s="102" t="n">
        <v>119.99</v>
      </c>
      <c r="D72" s="103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104" t="n">
        <f aca="false">IF(G72="",$F$1*C72-B72,G72-B72)</f>
        <v>-17.708525</v>
      </c>
      <c r="I72" s="2" t="s">
        <v>96</v>
      </c>
      <c r="J72" s="119" t="s">
        <v>1037</v>
      </c>
      <c r="K72" s="102" t="n">
        <f aca="false">D72*C72</f>
        <v>120.001999</v>
      </c>
      <c r="L72" s="102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102" t="n">
        <f aca="false">N72*D72</f>
        <v>4925.912542</v>
      </c>
      <c r="P72" s="102"/>
      <c r="Q72" s="122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23" t="s">
        <v>710</v>
      </c>
      <c r="B73" s="2" t="n">
        <v>120</v>
      </c>
      <c r="C73" s="102" t="n">
        <v>120.63</v>
      </c>
      <c r="D73" s="103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104" t="n">
        <f aca="false">IF(G73="",$F$1*C73-B73,G73-B73)</f>
        <v>-17.162925</v>
      </c>
      <c r="I73" s="2" t="s">
        <v>96</v>
      </c>
      <c r="J73" s="119" t="s">
        <v>1038</v>
      </c>
      <c r="K73" s="102" t="n">
        <f aca="false">D73*C73</f>
        <v>120.002724</v>
      </c>
      <c r="L73" s="102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102" t="n">
        <f aca="false">N73*D73</f>
        <v>5019.81054</v>
      </c>
      <c r="P73" s="102"/>
      <c r="Q73" s="122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23" t="s">
        <v>711</v>
      </c>
      <c r="B74" s="2" t="n">
        <v>120</v>
      </c>
      <c r="C74" s="102" t="n">
        <v>119.93</v>
      </c>
      <c r="D74" s="103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104" t="n">
        <f aca="false">IF(G74="",$F$1*C74-B74,G74-B74)</f>
        <v>-17.759675</v>
      </c>
      <c r="I74" s="2" t="s">
        <v>96</v>
      </c>
      <c r="J74" s="119" t="s">
        <v>1039</v>
      </c>
      <c r="K74" s="102" t="n">
        <f aca="false">D74*C74</f>
        <v>120.001958</v>
      </c>
      <c r="L74" s="102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102" t="n">
        <f aca="false">N74*D74</f>
        <v>5169.079588</v>
      </c>
      <c r="P74" s="102"/>
      <c r="Q74" s="122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23" t="s">
        <v>712</v>
      </c>
      <c r="B75" s="2" t="n">
        <v>120</v>
      </c>
      <c r="C75" s="102" t="n">
        <v>121.67</v>
      </c>
      <c r="D75" s="103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104" t="n">
        <f aca="false">IF(G75="",$F$1*C75-B75,G75-B75)</f>
        <v>-16.276325</v>
      </c>
      <c r="I75" s="2" t="s">
        <v>96</v>
      </c>
      <c r="J75" s="119" t="s">
        <v>1040</v>
      </c>
      <c r="K75" s="102" t="n">
        <f aca="false">D75*C75</f>
        <v>120.003121</v>
      </c>
      <c r="L75" s="102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102" t="n">
        <f aca="false">N75*D75</f>
        <v>5215.209195</v>
      </c>
      <c r="P75" s="102"/>
      <c r="Q75" s="122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23" t="s">
        <v>713</v>
      </c>
      <c r="B76" s="2" t="n">
        <v>135</v>
      </c>
      <c r="C76" s="102" t="n">
        <v>139.02</v>
      </c>
      <c r="D76" s="103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104" t="n">
        <f aca="false">IF(G76="",$F$1*C76-B76,G76-B76)</f>
        <v>-16.48545</v>
      </c>
      <c r="I76" s="2" t="s">
        <v>96</v>
      </c>
      <c r="J76" s="119" t="s">
        <v>1041</v>
      </c>
      <c r="K76" s="102" t="n">
        <f aca="false">D76*C76</f>
        <v>135.002322</v>
      </c>
      <c r="L76" s="102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102" t="n">
        <f aca="false">N76*D76</f>
        <v>5269.839237</v>
      </c>
      <c r="P76" s="102"/>
      <c r="Q76" s="122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23" t="s">
        <v>714</v>
      </c>
      <c r="B77" s="2" t="n">
        <v>135</v>
      </c>
      <c r="C77" s="102" t="n">
        <v>137.81</v>
      </c>
      <c r="D77" s="103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104" t="n">
        <f aca="false">IF(G77="",$F$1*C77-B77,G77-B77)</f>
        <v>-17.516975</v>
      </c>
      <c r="I77" s="2" t="s">
        <v>96</v>
      </c>
      <c r="J77" s="119" t="s">
        <v>1042</v>
      </c>
      <c r="K77" s="102" t="n">
        <f aca="false">D77*C77</f>
        <v>134.998676</v>
      </c>
      <c r="L77" s="102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102" t="n">
        <f aca="false">N77*D77</f>
        <v>5450.964608</v>
      </c>
      <c r="P77" s="102"/>
      <c r="Q77" s="122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23" t="s">
        <v>715</v>
      </c>
      <c r="B78" s="2" t="n">
        <v>135</v>
      </c>
      <c r="C78" s="102" t="n">
        <v>143.16</v>
      </c>
      <c r="D78" s="103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104" t="n">
        <f aca="false">IF(G78="",$F$1*C78-B78,G78-B78)</f>
        <v>-12.9561</v>
      </c>
      <c r="I78" s="2" t="s">
        <v>96</v>
      </c>
      <c r="J78" s="119" t="s">
        <v>1043</v>
      </c>
      <c r="K78" s="102" t="n">
        <f aca="false">D78*C78</f>
        <v>134.99988</v>
      </c>
      <c r="L78" s="102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102" t="n">
        <f aca="false">N78*D78</f>
        <v>5382.30452</v>
      </c>
      <c r="P78" s="102"/>
      <c r="Q78" s="122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23" t="s">
        <v>716</v>
      </c>
      <c r="B79" s="2" t="n">
        <v>135</v>
      </c>
      <c r="C79" s="102" t="n">
        <v>144.37</v>
      </c>
      <c r="D79" s="103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104" t="n">
        <f aca="false">IF(G79="",$F$1*C79-B79,G79-B79)</f>
        <v>-11.924575</v>
      </c>
      <c r="I79" s="2" t="s">
        <v>96</v>
      </c>
      <c r="J79" s="119" t="s">
        <v>1044</v>
      </c>
      <c r="K79" s="102" t="n">
        <f aca="false">D79*C79</f>
        <v>135.000387</v>
      </c>
      <c r="L79" s="102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102" t="n">
        <f aca="false">N79*D79</f>
        <v>5472.214551</v>
      </c>
      <c r="P79" s="102"/>
      <c r="Q79" s="122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23" t="s">
        <v>717</v>
      </c>
      <c r="B80" s="2" t="n">
        <v>135</v>
      </c>
      <c r="C80" s="102" t="n">
        <v>148.08</v>
      </c>
      <c r="D80" s="103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104" t="n">
        <f aca="false">IF(G80="",$F$1*C80-B80,G80-B80)</f>
        <v>-8.76179999999998</v>
      </c>
      <c r="I80" s="2" t="s">
        <v>96</v>
      </c>
      <c r="J80" s="119" t="s">
        <v>1045</v>
      </c>
      <c r="K80" s="102" t="n">
        <f aca="false">D80*C80</f>
        <v>135.004536</v>
      </c>
      <c r="L80" s="102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102" t="n">
        <f aca="false">N80*D80</f>
        <v>5470.282053</v>
      </c>
      <c r="P80" s="102"/>
      <c r="Q80" s="122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23" t="s">
        <v>718</v>
      </c>
      <c r="B81" s="2" t="n">
        <v>135</v>
      </c>
      <c r="C81" s="102" t="n">
        <v>147.01</v>
      </c>
      <c r="D81" s="103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104" t="n">
        <f aca="false">IF(G81="",$F$1*C81-B81,G81-B81)</f>
        <v>-9.673975</v>
      </c>
      <c r="I81" s="2" t="s">
        <v>96</v>
      </c>
      <c r="J81" s="119" t="s">
        <v>1046</v>
      </c>
      <c r="K81" s="102" t="n">
        <f aca="false">D81*C81</f>
        <v>134.999283</v>
      </c>
      <c r="L81" s="102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102" t="n">
        <f aca="false">N81*D81</f>
        <v>5644.88193</v>
      </c>
      <c r="P81" s="102"/>
      <c r="Q81" s="122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23" t="s">
        <v>719</v>
      </c>
      <c r="B82" s="2" t="n">
        <v>135</v>
      </c>
      <c r="C82" s="102" t="n">
        <v>158.28</v>
      </c>
      <c r="D82" s="103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104" t="n">
        <f aca="false">IF(G82="",$F$1*C82-B82,G82-B82)</f>
        <v>-0.066299999999984</v>
      </c>
      <c r="I82" s="2" t="s">
        <v>96</v>
      </c>
      <c r="J82" s="119" t="s">
        <v>1047</v>
      </c>
      <c r="K82" s="102" t="n">
        <f aca="false">D82*C82</f>
        <v>134.997012</v>
      </c>
      <c r="L82" s="102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102" t="n">
        <f aca="false">N82*D82</f>
        <v>5377.858602</v>
      </c>
      <c r="P82" s="102"/>
      <c r="Q82" s="122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23" t="s">
        <v>721</v>
      </c>
      <c r="B83" s="2" t="n">
        <v>90</v>
      </c>
      <c r="C83" s="102" t="n">
        <v>104.2</v>
      </c>
      <c r="D83" s="103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104" t="n">
        <f aca="false">IF(G83="",$F$1*C83-B83,G83-B83)</f>
        <v>-1.1695</v>
      </c>
      <c r="I83" s="2" t="s">
        <v>96</v>
      </c>
      <c r="J83" s="119" t="s">
        <v>1048</v>
      </c>
      <c r="K83" s="102" t="n">
        <f aca="false">D83*C83</f>
        <v>89.99754</v>
      </c>
      <c r="L83" s="102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102" t="n">
        <f aca="false">N83*D83</f>
        <v>5535.954246</v>
      </c>
      <c r="P83" s="102"/>
      <c r="Q83" s="122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23" t="s">
        <v>723</v>
      </c>
      <c r="B84" s="2" t="n">
        <v>90</v>
      </c>
      <c r="C84" s="102" t="n">
        <v>104.64</v>
      </c>
      <c r="D84" s="103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104" t="n">
        <f aca="false">IF(G84="",$F$1*C84-B84,G84-B84)</f>
        <v>-0.794399999999996</v>
      </c>
      <c r="I84" s="2" t="s">
        <v>96</v>
      </c>
      <c r="J84" s="119" t="s">
        <v>1049</v>
      </c>
      <c r="K84" s="102" t="n">
        <f aca="false">D84*C84</f>
        <v>90.000864</v>
      </c>
      <c r="L84" s="102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102" t="n">
        <f aca="false">N84*D84</f>
        <v>5602.880622</v>
      </c>
      <c r="P84" s="102"/>
      <c r="Q84" s="122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23" t="s">
        <v>725</v>
      </c>
      <c r="B85" s="2" t="n">
        <v>90</v>
      </c>
      <c r="C85" s="102" t="n">
        <v>105.82</v>
      </c>
      <c r="D85" s="103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104" t="n">
        <f aca="false">IF(G85="",$F$1*C85-B85,G85-B85)</f>
        <v>0.211550000000003</v>
      </c>
      <c r="I85" s="2" t="s">
        <v>96</v>
      </c>
      <c r="J85" s="119" t="s">
        <v>1050</v>
      </c>
      <c r="K85" s="102" t="n">
        <f aca="false">D85*C85</f>
        <v>89.99991</v>
      </c>
      <c r="L85" s="102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102" t="n">
        <f aca="false">N85*D85</f>
        <v>5630.34402</v>
      </c>
      <c r="P85" s="102"/>
      <c r="Q85" s="122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23" t="s">
        <v>727</v>
      </c>
      <c r="B86" s="2" t="n">
        <v>90</v>
      </c>
      <c r="C86" s="102" t="n">
        <v>102.35</v>
      </c>
      <c r="D86" s="103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104" t="n">
        <f aca="false">IF(G86="",$F$1*C86-B86,G86-B86)</f>
        <v>-2.74662499999999</v>
      </c>
      <c r="I86" s="2" t="s">
        <v>96</v>
      </c>
      <c r="J86" s="119" t="s">
        <v>1051</v>
      </c>
      <c r="K86" s="102" t="n">
        <f aca="false">D86*C86</f>
        <v>89.996355</v>
      </c>
      <c r="L86" s="102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102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23" t="s">
        <v>729</v>
      </c>
      <c r="B87" s="2" t="n">
        <v>135</v>
      </c>
      <c r="C87" s="102" t="n">
        <v>155.24</v>
      </c>
      <c r="D87" s="103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104" t="n">
        <f aca="false">IF(G87="",$F$1*C87-B87,G87-B87)</f>
        <v>-2.65789999999998</v>
      </c>
      <c r="I87" s="2" t="s">
        <v>96</v>
      </c>
      <c r="J87" s="119" t="s">
        <v>1052</v>
      </c>
      <c r="K87" s="102" t="n">
        <f aca="false">D87*C87</f>
        <v>134.996704</v>
      </c>
      <c r="L87" s="102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102" t="n">
        <f aca="false">N87*D87</f>
        <v>5980.787048</v>
      </c>
      <c r="P87" s="102"/>
      <c r="Q87" s="122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23" t="s">
        <v>730</v>
      </c>
      <c r="B88" s="2" t="n">
        <v>135</v>
      </c>
      <c r="C88" s="102" t="n">
        <v>156.34</v>
      </c>
      <c r="D88" s="103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104" t="n">
        <f aca="false">IF(G88="",$F$1*C88-B88,G88-B88)</f>
        <v>-1.72014999999999</v>
      </c>
      <c r="I88" s="2" t="s">
        <v>96</v>
      </c>
      <c r="J88" s="119" t="s">
        <v>1053</v>
      </c>
      <c r="K88" s="102" t="n">
        <f aca="false">D88*C88</f>
        <v>134.99959</v>
      </c>
      <c r="L88" s="102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102" t="n">
        <f aca="false">N88*D88</f>
        <v>6073.833095</v>
      </c>
      <c r="P88" s="102"/>
      <c r="Q88" s="122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23" t="s">
        <v>731</v>
      </c>
      <c r="B89" s="2" t="n">
        <v>135</v>
      </c>
      <c r="C89" s="102" t="n">
        <v>153.08</v>
      </c>
      <c r="D89" s="103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104" t="n">
        <f aca="false">IF(G89="",$F$1*C89-B89,G89-B89)</f>
        <v>-4.49929999999998</v>
      </c>
      <c r="I89" s="2" t="s">
        <v>96</v>
      </c>
      <c r="J89" s="119" t="s">
        <v>1054</v>
      </c>
      <c r="K89" s="102" t="n">
        <f aca="false">D89*C89</f>
        <v>135.001252</v>
      </c>
      <c r="L89" s="102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102" t="n">
        <f aca="false">N89*D89</f>
        <v>6338.259395</v>
      </c>
      <c r="P89" s="102"/>
      <c r="Q89" s="122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23" t="s">
        <v>732</v>
      </c>
      <c r="B90" s="2" t="n">
        <v>135</v>
      </c>
      <c r="C90" s="102" t="n">
        <v>152.16</v>
      </c>
      <c r="D90" s="103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104" t="n">
        <f aca="false">IF(G90="",$F$1*C90-B90,G90-B90)</f>
        <v>-5.28360000000001</v>
      </c>
      <c r="I90" s="2" t="s">
        <v>96</v>
      </c>
      <c r="J90" s="119" t="s">
        <v>1055</v>
      </c>
      <c r="K90" s="102" t="n">
        <f aca="false">D90*C90</f>
        <v>134.996352</v>
      </c>
      <c r="L90" s="102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102" t="n">
        <f aca="false">N90*D90</f>
        <v>6511.347112</v>
      </c>
      <c r="P90" s="102"/>
      <c r="Q90" s="122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23" t="s">
        <v>733</v>
      </c>
      <c r="B91" s="2" t="n">
        <v>135</v>
      </c>
      <c r="C91" s="102" t="n">
        <v>156.98</v>
      </c>
      <c r="D91" s="103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104" t="n">
        <f aca="false">IF(G91="",$F$1*C91-B91,G91-B91)</f>
        <v>-1.17455000000001</v>
      </c>
      <c r="I91" s="2" t="s">
        <v>96</v>
      </c>
      <c r="J91" s="119" t="s">
        <v>1056</v>
      </c>
      <c r="K91" s="102" t="n">
        <f aca="false">D91*C91</f>
        <v>135.0028</v>
      </c>
      <c r="L91" s="102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102" t="n">
        <f aca="false">N91*D91</f>
        <v>6446.7234</v>
      </c>
      <c r="P91" s="102"/>
      <c r="Q91" s="122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23" t="s">
        <v>735</v>
      </c>
      <c r="B92" s="2" t="n">
        <v>240</v>
      </c>
      <c r="C92" s="102" t="n">
        <v>280.01</v>
      </c>
      <c r="D92" s="103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104" t="n">
        <f aca="false">IF(G92="",$F$1*C92-B92,G92-B92)</f>
        <v>-1.29147499999999</v>
      </c>
      <c r="I92" s="2" t="s">
        <v>96</v>
      </c>
      <c r="J92" s="119" t="s">
        <v>1057</v>
      </c>
      <c r="K92" s="102" t="n">
        <f aca="false">D92*C92</f>
        <v>239.996571</v>
      </c>
      <c r="L92" s="102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102" t="n">
        <f aca="false">N92*D92</f>
        <v>6664.98102</v>
      </c>
      <c r="P92" s="102"/>
      <c r="Q92" s="122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23" t="s">
        <v>737</v>
      </c>
      <c r="B93" s="2" t="n">
        <v>240</v>
      </c>
      <c r="C93" s="102" t="n">
        <v>275.36</v>
      </c>
      <c r="D93" s="103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104" t="n">
        <f aca="false">IF(G93="",$F$1*C93-B93,G93-B93)</f>
        <v>-5.25559999999999</v>
      </c>
      <c r="I93" s="2" t="s">
        <v>96</v>
      </c>
      <c r="J93" s="119" t="s">
        <v>1058</v>
      </c>
      <c r="K93" s="102" t="n">
        <f aca="false">D93*C93</f>
        <v>240.003776</v>
      </c>
      <c r="L93" s="102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102" t="n">
        <f aca="false">N93*D93</f>
        <v>7017.739696</v>
      </c>
      <c r="P93" s="102"/>
      <c r="Q93" s="122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23" t="s">
        <v>738</v>
      </c>
      <c r="B94" s="2" t="n">
        <v>135</v>
      </c>
      <c r="C94" s="102" t="n">
        <v>155.82</v>
      </c>
      <c r="D94" s="103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104" t="n">
        <f aca="false">IF(G94="",$F$1*C94-B94,G94-B94)</f>
        <v>-2.16345000000001</v>
      </c>
      <c r="I94" s="2" t="s">
        <v>96</v>
      </c>
      <c r="J94" s="119" t="s">
        <v>1059</v>
      </c>
      <c r="K94" s="102" t="n">
        <f aca="false">D94*C94</f>
        <v>135.002448</v>
      </c>
      <c r="L94" s="102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102" t="n">
        <f aca="false">N94*D94</f>
        <v>7110.874032</v>
      </c>
      <c r="P94" s="102"/>
      <c r="Q94" s="122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23" t="s">
        <v>739</v>
      </c>
      <c r="B95" s="2" t="n">
        <v>135</v>
      </c>
      <c r="C95" s="102" t="n">
        <v>158.86</v>
      </c>
      <c r="D95" s="103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104" t="n">
        <f aca="false">IF(G95="",$F$1*C95-B95,G95-B95)</f>
        <v>0.428150000000016</v>
      </c>
      <c r="I95" s="2" t="s">
        <v>96</v>
      </c>
      <c r="J95" s="119" t="s">
        <v>1060</v>
      </c>
      <c r="K95" s="102" t="n">
        <f aca="false">D95*C95</f>
        <v>134.999228</v>
      </c>
      <c r="L95" s="102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102" t="n">
        <f aca="false">N95*D95</f>
        <v>7109.630752</v>
      </c>
      <c r="P95" s="102"/>
      <c r="Q95" s="122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23" t="s">
        <v>741</v>
      </c>
      <c r="B96" s="2" t="n">
        <v>240</v>
      </c>
      <c r="C96" s="102" t="n">
        <v>284.02</v>
      </c>
      <c r="D96" s="103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104" t="n">
        <f aca="false">IF(G96="",$F$1*C96-B96,G96-B96)</f>
        <v>2.12705</v>
      </c>
      <c r="I96" s="2" t="s">
        <v>96</v>
      </c>
      <c r="J96" s="119" t="s">
        <v>1061</v>
      </c>
      <c r="K96" s="102" t="n">
        <f aca="false">D96*C96</f>
        <v>239.9969</v>
      </c>
      <c r="L96" s="102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102" t="n">
        <f aca="false">N96*D96</f>
        <v>7309.4697</v>
      </c>
      <c r="P96" s="102"/>
      <c r="Q96" s="122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23" t="s">
        <v>743</v>
      </c>
      <c r="B97" s="2" t="n">
        <v>90</v>
      </c>
      <c r="C97" s="102" t="n">
        <v>104.03</v>
      </c>
      <c r="D97" s="103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104" t="n">
        <f aca="false">IF(G97="",$F$1*C97-B97,G97-B97)</f>
        <v>-1.314425</v>
      </c>
      <c r="I97" s="2" t="s">
        <v>96</v>
      </c>
      <c r="J97" s="119" t="s">
        <v>1062</v>
      </c>
      <c r="K97" s="102" t="n">
        <f aca="false">D97*C97</f>
        <v>89.996353</v>
      </c>
      <c r="L97" s="102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102" t="n">
        <f aca="false">N97*D97</f>
        <v>7573.336279</v>
      </c>
      <c r="P97" s="102"/>
      <c r="Q97" s="122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23" t="s">
        <v>745</v>
      </c>
      <c r="B98" s="2" t="n">
        <v>135</v>
      </c>
      <c r="C98" s="102" t="n">
        <v>156.25</v>
      </c>
      <c r="D98" s="103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104" t="n">
        <f aca="false">IF(G98="",$F$1*C98-B98,G98-B98)</f>
        <v>-1.796875</v>
      </c>
      <c r="I98" s="2" t="s">
        <v>96</v>
      </c>
      <c r="J98" s="119" t="s">
        <v>1063</v>
      </c>
      <c r="K98" s="102" t="n">
        <f aca="false">D98*C98</f>
        <v>135</v>
      </c>
      <c r="L98" s="102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102" t="n">
        <f aca="false">N98*D98</f>
        <v>7698.70656</v>
      </c>
      <c r="P98" s="102"/>
      <c r="Q98" s="122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23" t="s">
        <v>746</v>
      </c>
      <c r="B99" s="2" t="n">
        <v>135</v>
      </c>
      <c r="C99" s="102" t="n">
        <v>156.2</v>
      </c>
      <c r="D99" s="103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104" t="n">
        <f aca="false">IF(G99="",$F$1*C99-B99,G99-B99)</f>
        <v>-1.83950000000002</v>
      </c>
      <c r="I99" s="2" t="s">
        <v>96</v>
      </c>
      <c r="J99" s="119" t="s">
        <v>1064</v>
      </c>
      <c r="K99" s="102" t="n">
        <f aca="false">D99*C99</f>
        <v>135.00366</v>
      </c>
      <c r="L99" s="102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102" t="n">
        <f aca="false">N99*D99</f>
        <v>7836.383382</v>
      </c>
      <c r="P99" s="102"/>
      <c r="Q99" s="122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23" t="s">
        <v>747</v>
      </c>
      <c r="B100" s="2" t="n">
        <v>135</v>
      </c>
      <c r="C100" s="102" t="n">
        <v>157.12</v>
      </c>
      <c r="D100" s="103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104" t="n">
        <f aca="false">IF(G100="",$F$1*C100-B100,G100-B100)</f>
        <v>-1.05519999999999</v>
      </c>
      <c r="I100" s="2" t="s">
        <v>96</v>
      </c>
      <c r="J100" s="119" t="s">
        <v>1065</v>
      </c>
      <c r="K100" s="102" t="n">
        <f aca="false">D100*C100</f>
        <v>134.997504</v>
      </c>
      <c r="L100" s="102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102" t="n">
        <f aca="false">N100*D100</f>
        <v>7925.14051200001</v>
      </c>
      <c r="P100" s="102"/>
      <c r="Q100" s="122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23" t="s">
        <v>749</v>
      </c>
      <c r="B101" s="2" t="n">
        <v>135</v>
      </c>
      <c r="C101" s="102" t="n">
        <v>157.53</v>
      </c>
      <c r="D101" s="103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104" t="n">
        <f aca="false">IF(G101="",$F$1*C101-B101,G101-B101)</f>
        <v>-0.705674999999985</v>
      </c>
      <c r="I101" s="2" t="s">
        <v>96</v>
      </c>
      <c r="J101" s="119" t="s">
        <v>1066</v>
      </c>
      <c r="K101" s="102" t="n">
        <f aca="false">D101*C101</f>
        <v>135.00321</v>
      </c>
      <c r="L101" s="102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102" t="n">
        <f aca="false">N101*D101</f>
        <v>8039.85123</v>
      </c>
      <c r="P101" s="102"/>
      <c r="Q101" s="122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23" t="s">
        <v>751</v>
      </c>
      <c r="B102" s="2" t="n">
        <v>135</v>
      </c>
      <c r="C102" s="102" t="n">
        <v>159.25</v>
      </c>
      <c r="D102" s="103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104" t="n">
        <f aca="false">IF(G102="",$F$1*C102-B102,G102-B102)</f>
        <v>0.760625000000005</v>
      </c>
      <c r="I102" s="2" t="s">
        <v>96</v>
      </c>
      <c r="J102" s="119" t="s">
        <v>1067</v>
      </c>
      <c r="K102" s="102" t="n">
        <f aca="false">D102*C102</f>
        <v>134.996225</v>
      </c>
      <c r="L102" s="102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102" t="n">
        <f aca="false">N102*D102</f>
        <v>8087.60052800001</v>
      </c>
      <c r="P102" s="102"/>
      <c r="Q102" s="122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23" t="s">
        <v>753</v>
      </c>
      <c r="B103" s="2" t="n">
        <v>240</v>
      </c>
      <c r="C103" s="102" t="n">
        <v>286.29</v>
      </c>
      <c r="D103" s="103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104" t="n">
        <f aca="false">IF(G103="",$F$1*C103-B103,G103-B103)</f>
        <v>4.06222500000004</v>
      </c>
      <c r="I103" s="2" t="s">
        <v>96</v>
      </c>
      <c r="J103" s="119" t="s">
        <v>1068</v>
      </c>
      <c r="K103" s="102" t="n">
        <f aca="false">D103*C103</f>
        <v>239.996907</v>
      </c>
      <c r="L103" s="102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102" t="n">
        <f aca="false">N103*D103</f>
        <v>8237.915419</v>
      </c>
      <c r="P103" s="102"/>
      <c r="Q103" s="122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23" t="s">
        <v>755</v>
      </c>
      <c r="B104" s="2" t="n">
        <v>240</v>
      </c>
      <c r="C104" s="102" t="n">
        <v>286.81</v>
      </c>
      <c r="D104" s="103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104" t="n">
        <f aca="false">IF(G104="",$F$1*C104-B104,G104-B104)</f>
        <v>4.50552500000001</v>
      </c>
      <c r="I104" s="2" t="s">
        <v>96</v>
      </c>
      <c r="J104" s="119" t="s">
        <v>1069</v>
      </c>
      <c r="K104" s="102" t="n">
        <f aca="false">D104*C104</f>
        <v>240.002608</v>
      </c>
      <c r="L104" s="102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102" t="n">
        <f aca="false">N104*D104</f>
        <v>8463.177632</v>
      </c>
      <c r="P104" s="102"/>
      <c r="Q104" s="122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23" t="s">
        <v>757</v>
      </c>
      <c r="B105" s="2" t="n">
        <v>240</v>
      </c>
      <c r="C105" s="102" t="n">
        <v>292.68</v>
      </c>
      <c r="D105" s="103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104" t="n">
        <f aca="false">IF(G105="",$F$1*C105-B105,G105-B105)</f>
        <v>9.50970000000001</v>
      </c>
      <c r="I105" s="2" t="s">
        <v>96</v>
      </c>
      <c r="J105" s="119" t="s">
        <v>1070</v>
      </c>
      <c r="K105" s="102" t="n">
        <f aca="false">D105*C105</f>
        <v>239.9976</v>
      </c>
      <c r="L105" s="102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102" t="n">
        <f aca="false">N105*D105</f>
        <v>8533.26440000001</v>
      </c>
      <c r="P105" s="102"/>
      <c r="Q105" s="122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23" t="s">
        <v>759</v>
      </c>
      <c r="B106" s="2" t="n">
        <v>240</v>
      </c>
      <c r="C106" s="102" t="n">
        <v>290</v>
      </c>
      <c r="D106" s="103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104" t="n">
        <f aca="false">IF(G106="",$F$1*C106-B106,G106-B106)</f>
        <v>7.22500000000002</v>
      </c>
      <c r="I106" s="2" t="s">
        <v>96</v>
      </c>
      <c r="J106" s="119" t="s">
        <v>1071</v>
      </c>
      <c r="K106" s="102" t="n">
        <f aca="false">D106*C106</f>
        <v>240.004</v>
      </c>
      <c r="L106" s="102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102" t="n">
        <f aca="false">N106*D106</f>
        <v>8852.35719200001</v>
      </c>
      <c r="P106" s="102"/>
      <c r="Q106" s="122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23" t="s">
        <v>760</v>
      </c>
      <c r="B107" s="2" t="n">
        <v>90</v>
      </c>
      <c r="C107" s="102" t="n">
        <v>105.02</v>
      </c>
      <c r="D107" s="103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104" t="n">
        <f aca="false">IF(G107="",$F$1*C107-B107,G107-B107)</f>
        <v>-0.47045</v>
      </c>
      <c r="I107" s="2" t="s">
        <v>96</v>
      </c>
      <c r="J107" s="119" t="s">
        <v>1072</v>
      </c>
      <c r="K107" s="102" t="n">
        <f aca="false">D107*C107</f>
        <v>90.00214</v>
      </c>
      <c r="L107" s="102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102" t="n">
        <f aca="false">N107*D107</f>
        <v>9256.83408</v>
      </c>
      <c r="P107" s="102"/>
      <c r="Q107" s="122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23" t="s">
        <v>762</v>
      </c>
      <c r="B108" s="2" t="n">
        <v>135</v>
      </c>
      <c r="C108" s="102" t="n">
        <v>158.69</v>
      </c>
      <c r="D108" s="103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104" t="n">
        <f aca="false">IF(G108="",$F$1*C108-B108,G108-B108)</f>
        <v>0.283225000000016</v>
      </c>
      <c r="I108" s="2" t="s">
        <v>96</v>
      </c>
      <c r="J108" s="119" t="s">
        <v>1073</v>
      </c>
      <c r="K108" s="102" t="n">
        <f aca="false">D108*C108</f>
        <v>134.997583</v>
      </c>
      <c r="L108" s="102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102" t="n">
        <f aca="false">N108*D108</f>
        <v>9323.78259100001</v>
      </c>
      <c r="P108" s="102"/>
      <c r="Q108" s="122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23" t="s">
        <v>764</v>
      </c>
      <c r="B109" s="2" t="n">
        <v>90</v>
      </c>
      <c r="C109" s="102" t="n">
        <v>105.51</v>
      </c>
      <c r="D109" s="103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104" t="n">
        <f aca="false">IF(G109="",$F$1*C109-B109,G109-B109)</f>
        <v>-0.0527249999999953</v>
      </c>
      <c r="I109" s="2" t="s">
        <v>96</v>
      </c>
      <c r="J109" s="119" t="s">
        <v>1074</v>
      </c>
      <c r="K109" s="102" t="n">
        <f aca="false">D109*C109</f>
        <v>90.00003</v>
      </c>
      <c r="L109" s="102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102" t="n">
        <f aca="false">N109*D109</f>
        <v>9438.99092000001</v>
      </c>
      <c r="P109" s="102"/>
      <c r="Q109" s="122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23" t="s">
        <v>766</v>
      </c>
      <c r="B110" s="2" t="n">
        <v>240</v>
      </c>
      <c r="C110" s="102" t="n">
        <v>286.53</v>
      </c>
      <c r="D110" s="103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104" t="n">
        <f aca="false">IF(G110="",$F$1*C110-B110,G110-B110)</f>
        <v>4.26682499999998</v>
      </c>
      <c r="I110" s="2" t="s">
        <v>96</v>
      </c>
      <c r="J110" s="119" t="s">
        <v>1075</v>
      </c>
      <c r="K110" s="102" t="n">
        <f aca="false">D110*C110</f>
        <v>239.997528</v>
      </c>
      <c r="L110" s="102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102" t="n">
        <f aca="false">N110*D110</f>
        <v>9508.57759200001</v>
      </c>
      <c r="P110" s="102"/>
      <c r="Q110" s="122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23" t="s">
        <v>767</v>
      </c>
      <c r="B111" s="2" t="n">
        <v>240</v>
      </c>
      <c r="C111" s="102" t="n">
        <v>286.33</v>
      </c>
      <c r="D111" s="103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104" t="n">
        <f aca="false">IF(G111="",$F$1*C111-B111,G111-B111)</f>
        <v>4.09632500000001</v>
      </c>
      <c r="I111" s="2" t="s">
        <v>96</v>
      </c>
      <c r="J111" s="119" t="s">
        <v>1076</v>
      </c>
      <c r="K111" s="102" t="n">
        <f aca="false">D111*C111</f>
        <v>240.001806</v>
      </c>
      <c r="L111" s="102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102" t="n">
        <f aca="false">N111*D111</f>
        <v>9755.39070000001</v>
      </c>
      <c r="P111" s="102"/>
      <c r="Q111" s="122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23" t="s">
        <v>768</v>
      </c>
      <c r="B112" s="2" t="n">
        <v>240</v>
      </c>
      <c r="C112" s="102" t="n">
        <v>286.64</v>
      </c>
      <c r="D112" s="103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104" t="n">
        <f aca="false">IF(G112="",$F$1*C112-B112,G112-B112)</f>
        <v>4.36060000000001</v>
      </c>
      <c r="I112" s="2" t="s">
        <v>96</v>
      </c>
      <c r="J112" s="119" t="s">
        <v>1077</v>
      </c>
      <c r="K112" s="102" t="n">
        <f aca="false">D112*C112</f>
        <v>240.003672</v>
      </c>
      <c r="L112" s="102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102" t="n">
        <f aca="false">N112*D112</f>
        <v>9984.91972200001</v>
      </c>
      <c r="P112" s="102"/>
      <c r="Q112" s="122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23" t="s">
        <v>769</v>
      </c>
      <c r="B113" s="2" t="n">
        <v>240</v>
      </c>
      <c r="C113" s="102" t="n">
        <v>283.12</v>
      </c>
      <c r="D113" s="103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104" t="n">
        <f aca="false">IF(G113="",$F$1*C113-B113,G113-B113)</f>
        <v>1.35980000000001</v>
      </c>
      <c r="I113" s="2" t="s">
        <v>96</v>
      </c>
      <c r="J113" s="119" t="s">
        <v>1078</v>
      </c>
      <c r="K113" s="102" t="n">
        <f aca="false">D113*C113</f>
        <v>240.000824</v>
      </c>
      <c r="L113" s="102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102" t="n">
        <f aca="false">N113*D113</f>
        <v>10348.942002</v>
      </c>
      <c r="P113" s="102"/>
      <c r="Q113" s="122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23" t="s">
        <v>770</v>
      </c>
      <c r="B114" s="2" t="n">
        <v>135</v>
      </c>
      <c r="C114" s="102" t="n">
        <v>156.27</v>
      </c>
      <c r="D114" s="103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104" t="n">
        <f aca="false">IF(G114="",$F$1*C114-B114,G114-B114)</f>
        <v>-1.77982499999999</v>
      </c>
      <c r="I114" s="2" t="s">
        <v>96</v>
      </c>
      <c r="J114" s="119" t="s">
        <v>1079</v>
      </c>
      <c r="K114" s="102" t="n">
        <f aca="false">D114*C114</f>
        <v>135.001653</v>
      </c>
      <c r="L114" s="102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102" t="n">
        <f aca="false">N114*D114</f>
        <v>10681.717467</v>
      </c>
      <c r="P114" s="102"/>
      <c r="Q114" s="122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23" t="s">
        <v>771</v>
      </c>
      <c r="B115" s="2" t="n">
        <v>135</v>
      </c>
      <c r="C115" s="102" t="n">
        <v>154.3</v>
      </c>
      <c r="D115" s="103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104" t="n">
        <f aca="false">IF(G115="",$F$1*C115-B115,G115-B115)</f>
        <v>-3.45925</v>
      </c>
      <c r="I115" s="2" t="s">
        <v>96</v>
      </c>
      <c r="J115" s="119" t="s">
        <v>1080</v>
      </c>
      <c r="K115" s="102" t="n">
        <f aca="false">D115*C115</f>
        <v>134.99707</v>
      </c>
      <c r="L115" s="102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102" t="n">
        <f aca="false">N115*D115</f>
        <v>10952.724367</v>
      </c>
      <c r="P115" s="102"/>
      <c r="Q115" s="122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23" t="s">
        <v>772</v>
      </c>
      <c r="B116" s="2" t="n">
        <v>135</v>
      </c>
      <c r="C116" s="102" t="n">
        <v>154.22</v>
      </c>
      <c r="D116" s="103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104" t="n">
        <f aca="false">IF(G116="",$F$1*C116-B116,G116-B116)</f>
        <v>-3.52744999999999</v>
      </c>
      <c r="I116" s="2" t="s">
        <v>96</v>
      </c>
      <c r="J116" s="119" t="s">
        <v>1081</v>
      </c>
      <c r="K116" s="102" t="n">
        <f aca="false">D116*C116</f>
        <v>135.004188</v>
      </c>
      <c r="L116" s="102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102" t="n">
        <f aca="false">N116*D116</f>
        <v>11093.98797</v>
      </c>
      <c r="P116" s="102"/>
      <c r="Q116" s="122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23" t="s">
        <v>773</v>
      </c>
      <c r="B117" s="2" t="n">
        <v>135</v>
      </c>
      <c r="C117" s="102" t="n">
        <v>155.66</v>
      </c>
      <c r="D117" s="103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104" t="n">
        <f aca="false">IF(G117="",$F$1*C117-B117,G117-B117)</f>
        <v>-2.29984999999999</v>
      </c>
      <c r="I117" s="2" t="s">
        <v>96</v>
      </c>
      <c r="J117" s="119" t="s">
        <v>1082</v>
      </c>
      <c r="K117" s="102" t="n">
        <f aca="false">D117*C117</f>
        <v>135.003918</v>
      </c>
      <c r="L117" s="102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102" t="n">
        <f aca="false">N117*D117</f>
        <v>11126.340183</v>
      </c>
      <c r="P117" s="102"/>
      <c r="Q117" s="122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23" t="s">
        <v>774</v>
      </c>
      <c r="B118" s="2" t="n">
        <v>135</v>
      </c>
      <c r="C118" s="102" t="n">
        <v>155.93</v>
      </c>
      <c r="D118" s="103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104" t="n">
        <f aca="false">IF(G118="",$F$1*C118-B118,G118-B118)</f>
        <v>-2.06967499999999</v>
      </c>
      <c r="I118" s="2" t="s">
        <v>96</v>
      </c>
      <c r="J118" s="119" t="s">
        <v>1083</v>
      </c>
      <c r="K118" s="102" t="n">
        <f aca="false">D118*C118</f>
        <v>135.004194</v>
      </c>
      <c r="L118" s="102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102" t="n">
        <f aca="false">N118*D118</f>
        <v>11242.101312</v>
      </c>
      <c r="P118" s="102"/>
      <c r="Q118" s="122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23" t="s">
        <v>775</v>
      </c>
      <c r="B119" s="2" t="n">
        <v>135</v>
      </c>
      <c r="C119" s="102" t="n">
        <v>154.57</v>
      </c>
      <c r="D119" s="103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104" t="n">
        <f aca="false">IF(G119="",$F$1*C119-B119,G119-B119)</f>
        <v>-3.22907499999999</v>
      </c>
      <c r="I119" s="2" t="s">
        <v>96</v>
      </c>
      <c r="J119" s="119" t="s">
        <v>1084</v>
      </c>
      <c r="K119" s="102" t="n">
        <f aca="false">D119*C119</f>
        <v>135.001438</v>
      </c>
      <c r="L119" s="102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102" t="n">
        <f aca="false">N119*D119</f>
        <v>11475.786014</v>
      </c>
      <c r="P119" s="102"/>
      <c r="Q119" s="122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23" t="s">
        <v>776</v>
      </c>
      <c r="B120" s="2" t="n">
        <v>135</v>
      </c>
      <c r="C120" s="102" t="n">
        <v>156.18</v>
      </c>
      <c r="D120" s="103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104" t="n">
        <f aca="false">IF(G120="",$F$1*C120-B120,G120-B120)</f>
        <v>-1.85655</v>
      </c>
      <c r="I120" s="2" t="s">
        <v>96</v>
      </c>
      <c r="J120" s="119" t="s">
        <v>1085</v>
      </c>
      <c r="K120" s="102" t="n">
        <f aca="false">D120*C120</f>
        <v>135.001992</v>
      </c>
      <c r="L120" s="102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102" t="n">
        <f aca="false">N120*D120</f>
        <v>11492.535116</v>
      </c>
      <c r="P120" s="102"/>
      <c r="Q120" s="122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23" t="s">
        <v>777</v>
      </c>
      <c r="B121" s="2" t="n">
        <v>135</v>
      </c>
      <c r="C121" s="102" t="n">
        <v>151.87</v>
      </c>
      <c r="D121" s="103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104" t="n">
        <f aca="false">IF(G121="",$F$1*C121-B121,G121-B121)</f>
        <v>-5.53082499999999</v>
      </c>
      <c r="I121" s="2" t="s">
        <v>96</v>
      </c>
      <c r="J121" s="119" t="s">
        <v>1086</v>
      </c>
      <c r="K121" s="102" t="n">
        <f aca="false">D121*C121</f>
        <v>134.997243</v>
      </c>
      <c r="L121" s="102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102" t="n">
        <f aca="false">N121*D121</f>
        <v>11953.269414</v>
      </c>
      <c r="P121" s="102"/>
      <c r="Q121" s="122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23" t="s">
        <v>778</v>
      </c>
      <c r="B122" s="2" t="n">
        <v>135</v>
      </c>
      <c r="C122" s="102" t="n">
        <v>152.32</v>
      </c>
      <c r="D122" s="103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104" t="n">
        <f aca="false">IF(G122="",$F$1*C122-B122,G122-B122)</f>
        <v>-5.1472</v>
      </c>
      <c r="I122" s="2" t="s">
        <v>96</v>
      </c>
      <c r="J122" s="119" t="s">
        <v>1087</v>
      </c>
      <c r="K122" s="102" t="n">
        <f aca="false">D122*C122</f>
        <v>135.001216</v>
      </c>
      <c r="L122" s="102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102" t="n">
        <f aca="false">N122*D122</f>
        <v>12053.307754</v>
      </c>
      <c r="P122" s="102"/>
      <c r="Q122" s="122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23" t="s">
        <v>779</v>
      </c>
      <c r="B123" s="2" t="n">
        <v>135</v>
      </c>
      <c r="C123" s="102" t="n">
        <v>153.55</v>
      </c>
      <c r="D123" s="103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104" t="n">
        <f aca="false">IF(G123="",$F$1*C123-B123,G123-B123)</f>
        <v>-4.098625</v>
      </c>
      <c r="I123" s="2" t="s">
        <v>96</v>
      </c>
      <c r="J123" s="119" t="s">
        <v>1088</v>
      </c>
      <c r="K123" s="102" t="n">
        <f aca="false">D123*C123</f>
        <v>135.00116</v>
      </c>
      <c r="L123" s="102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102" t="n">
        <f aca="false">N123*D123</f>
        <v>12091.751896</v>
      </c>
      <c r="P123" s="102"/>
      <c r="Q123" s="122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23" t="s">
        <v>780</v>
      </c>
      <c r="B124" s="2" t="n">
        <v>135</v>
      </c>
      <c r="C124" s="102" t="n">
        <v>153.99</v>
      </c>
      <c r="D124" s="103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104" t="n">
        <f aca="false">IF(G124="",$F$1*C124-B124,G124-B124)</f>
        <v>-3.72352499999999</v>
      </c>
      <c r="I124" s="2" t="s">
        <v>96</v>
      </c>
      <c r="J124" s="119" t="s">
        <v>1089</v>
      </c>
      <c r="K124" s="102" t="n">
        <f aca="false">D124*C124</f>
        <v>135.003033</v>
      </c>
      <c r="L124" s="102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102" t="n">
        <f aca="false">N124*D124</f>
        <v>12192.372104</v>
      </c>
      <c r="P124" s="102"/>
      <c r="Q124" s="122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23" t="s">
        <v>781</v>
      </c>
      <c r="B125" s="2" t="n">
        <v>135</v>
      </c>
      <c r="C125" s="102" t="n">
        <v>153.41</v>
      </c>
      <c r="D125" s="103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104" t="n">
        <f aca="false">IF(G125="",$F$1*C125-B125,G125-B125)</f>
        <v>-4.217975</v>
      </c>
      <c r="I125" s="2" t="s">
        <v>96</v>
      </c>
      <c r="J125" s="119" t="s">
        <v>1090</v>
      </c>
      <c r="K125" s="102" t="n">
        <f aca="false">D125*C125</f>
        <v>135.0008</v>
      </c>
      <c r="L125" s="102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102" t="n">
        <f aca="false">N125*D125</f>
        <v>12373.2664</v>
      </c>
      <c r="P125" s="102"/>
      <c r="Q125" s="122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23" t="s">
        <v>782</v>
      </c>
      <c r="B126" s="2" t="n">
        <v>135</v>
      </c>
      <c r="C126" s="102" t="n">
        <v>158.47</v>
      </c>
      <c r="D126" s="103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104" t="n">
        <f aca="false">IF(G126="",$F$1*C126-B126,G126-B126)</f>
        <v>0.095675</v>
      </c>
      <c r="I126" s="2" t="s">
        <v>96</v>
      </c>
      <c r="J126" s="119" t="s">
        <v>1091</v>
      </c>
      <c r="K126" s="102" t="n">
        <f aca="false">D126*C126</f>
        <v>135.000593</v>
      </c>
      <c r="L126" s="102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102" t="n">
        <f aca="false">N126*D126</f>
        <v>12113.1661</v>
      </c>
      <c r="P126" s="102"/>
      <c r="Q126" s="122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23" t="s">
        <v>784</v>
      </c>
      <c r="B127" s="2" t="n">
        <v>135</v>
      </c>
      <c r="C127" s="102" t="n">
        <v>158.14</v>
      </c>
      <c r="D127" s="103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104" t="n">
        <f aca="false">IF(G127="",$F$1*C127-B127,G127-B127)</f>
        <v>-0.18565000000001</v>
      </c>
      <c r="I127" s="2" t="s">
        <v>96</v>
      </c>
      <c r="J127" s="119" t="s">
        <v>1092</v>
      </c>
      <c r="K127" s="102" t="n">
        <f aca="false">D127*C127</f>
        <v>135.004118</v>
      </c>
      <c r="L127" s="102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102" t="n">
        <f aca="false">N127*D127</f>
        <v>12273.764418</v>
      </c>
      <c r="P127" s="102"/>
      <c r="Q127" s="122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23" t="s">
        <v>786</v>
      </c>
      <c r="B128" s="2" t="n">
        <v>135</v>
      </c>
      <c r="C128" s="102" t="n">
        <v>159.25</v>
      </c>
      <c r="D128" s="103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104" t="n">
        <f aca="false">IF(G128="",$F$1*C128-B128,G128-B128)</f>
        <v>0.760625000000005</v>
      </c>
      <c r="I128" s="2" t="s">
        <v>96</v>
      </c>
      <c r="J128" s="119" t="s">
        <v>1093</v>
      </c>
      <c r="K128" s="102" t="n">
        <f aca="false">D128*C128</f>
        <v>134.996225</v>
      </c>
      <c r="L128" s="102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102" t="n">
        <f aca="false">N128*D128</f>
        <v>12322.497803</v>
      </c>
      <c r="P128" s="102"/>
      <c r="Q128" s="122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23" t="s">
        <v>788</v>
      </c>
      <c r="B129" s="2" t="n">
        <v>135</v>
      </c>
      <c r="C129" s="102" t="n">
        <v>159.24</v>
      </c>
      <c r="D129" s="103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104" t="n">
        <f aca="false">IF(G129="",$F$1*C129-B129,G129-B129)</f>
        <v>0.752100000000013</v>
      </c>
      <c r="I129" s="2" t="s">
        <v>96</v>
      </c>
      <c r="J129" s="119" t="s">
        <v>1094</v>
      </c>
      <c r="K129" s="102" t="n">
        <f aca="false">D129*C129</f>
        <v>135.003672</v>
      </c>
      <c r="L129" s="102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102" t="n">
        <f aca="false">N129*D129</f>
        <v>12458.955114</v>
      </c>
      <c r="P129" s="102"/>
      <c r="Q129" s="122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23" t="s">
        <v>790</v>
      </c>
      <c r="B130" s="2" t="n">
        <v>135</v>
      </c>
      <c r="C130" s="102" t="n">
        <v>158.64</v>
      </c>
      <c r="D130" s="103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104" t="n">
        <f aca="false">IF(G130="",$F$1*C130-B130,G130-B130)</f>
        <v>0.240600000000001</v>
      </c>
      <c r="I130" s="2" t="s">
        <v>96</v>
      </c>
      <c r="J130" s="119" t="s">
        <v>1095</v>
      </c>
      <c r="K130" s="102" t="n">
        <f aca="false">D130*C130</f>
        <v>135.00264</v>
      </c>
      <c r="L130" s="102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102" t="n">
        <f aca="false">N130*D130</f>
        <v>12640.98377</v>
      </c>
      <c r="P130" s="102"/>
      <c r="Q130" s="122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23" t="s">
        <v>792</v>
      </c>
      <c r="B131" s="2" t="n">
        <v>135</v>
      </c>
      <c r="C131" s="102" t="n">
        <v>156.69</v>
      </c>
      <c r="D131" s="103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104" t="n">
        <f aca="false">IF(G131="",$F$1*C131-B131,G131-B131)</f>
        <v>-1.421775</v>
      </c>
      <c r="I131" s="2" t="s">
        <v>96</v>
      </c>
      <c r="J131" s="119" t="s">
        <v>1096</v>
      </c>
      <c r="K131" s="102" t="n">
        <f aca="false">D131*C131</f>
        <v>135.004104</v>
      </c>
      <c r="L131" s="102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102" t="n">
        <f aca="false">N131*D131</f>
        <v>12933.443136</v>
      </c>
      <c r="P131" s="102"/>
      <c r="Q131" s="122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23" t="s">
        <v>794</v>
      </c>
      <c r="B132" s="2" t="n">
        <v>135</v>
      </c>
      <c r="C132" s="102" t="n">
        <v>156.47</v>
      </c>
      <c r="D132" s="103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104" t="n">
        <f aca="false">IF(G132="",$F$1*C132-B132,G132-B132)</f>
        <v>-1.60932499999998</v>
      </c>
      <c r="I132" s="2" t="s">
        <v>96</v>
      </c>
      <c r="J132" s="119" t="s">
        <v>1097</v>
      </c>
      <c r="K132" s="102" t="n">
        <f aca="false">D132*C132</f>
        <v>135.002316</v>
      </c>
      <c r="L132" s="102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102" t="n">
        <f aca="false">N132*D132</f>
        <v>13086.458604</v>
      </c>
      <c r="P132" s="102"/>
      <c r="Q132" s="122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23" t="s">
        <v>796</v>
      </c>
      <c r="B133" s="2" t="n">
        <v>135</v>
      </c>
      <c r="C133" s="102" t="n">
        <v>156.54</v>
      </c>
      <c r="D133" s="103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104" t="n">
        <f aca="false">IF(G133="",$F$1*C133-B133,G133-B133)</f>
        <v>-1.54965000000001</v>
      </c>
      <c r="I133" s="2" t="s">
        <v>96</v>
      </c>
      <c r="J133" s="119" t="s">
        <v>1098</v>
      </c>
      <c r="K133" s="102" t="n">
        <f aca="false">D133*C133</f>
        <v>135.000096</v>
      </c>
      <c r="L133" s="102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102" t="n">
        <f aca="false">N133*D133</f>
        <v>13215.391728</v>
      </c>
      <c r="P133" s="102"/>
      <c r="Q133" s="122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23" t="s">
        <v>798</v>
      </c>
      <c r="B134" s="2" t="n">
        <v>135</v>
      </c>
      <c r="C134" s="102" t="n">
        <v>159.07</v>
      </c>
      <c r="D134" s="103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104" t="n">
        <f aca="false">IF(G134="",$F$1*C134-B134,G134-B134)</f>
        <v>0.607175000000012</v>
      </c>
      <c r="I134" s="2" t="s">
        <v>96</v>
      </c>
      <c r="J134" s="119" t="s">
        <v>1099</v>
      </c>
      <c r="K134" s="102" t="n">
        <f aca="false">D134*C134</f>
        <v>135.002709</v>
      </c>
      <c r="L134" s="102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102" t="n">
        <f aca="false">N134*D134</f>
        <v>13140.456048</v>
      </c>
      <c r="P134" s="102"/>
      <c r="Q134" s="122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23" t="s">
        <v>800</v>
      </c>
      <c r="B135" s="2" t="n">
        <v>135</v>
      </c>
      <c r="C135" s="102" t="n">
        <v>158.02</v>
      </c>
      <c r="D135" s="103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104" t="n">
        <f aca="false">IF(G135="",$F$1*C135-B135,G135-B135)</f>
        <v>-0.287949999999995</v>
      </c>
      <c r="I135" s="2" t="s">
        <v>96</v>
      </c>
      <c r="J135" s="119" t="s">
        <v>1100</v>
      </c>
      <c r="K135" s="102" t="n">
        <f aca="false">D135*C135</f>
        <v>134.996486</v>
      </c>
      <c r="L135" s="102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102" t="n">
        <f aca="false">N135*D135</f>
        <v>13362.157558</v>
      </c>
      <c r="P135" s="102"/>
      <c r="Q135" s="122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23" t="s">
        <v>802</v>
      </c>
      <c r="B136" s="2" t="n">
        <v>960</v>
      </c>
      <c r="C136" s="102" t="n">
        <v>1136.36</v>
      </c>
      <c r="D136" s="103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104" t="n">
        <f aca="false">IF(G136="",$F$1*C136-B136,G136-B136)</f>
        <v>8.74689999999998</v>
      </c>
      <c r="I136" s="2" t="s">
        <v>96</v>
      </c>
      <c r="J136" s="119" t="s">
        <v>1133</v>
      </c>
      <c r="K136" s="102" t="n">
        <f aca="false">D136*C136</f>
        <v>959.996928</v>
      </c>
      <c r="L136" s="102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102" t="n">
        <f aca="false">N136*D136</f>
        <v>14173.564416</v>
      </c>
      <c r="P136" s="102"/>
      <c r="Q136" s="122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2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{4BE075F9-7570-4110-9755-1086866452FE}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{49CC6FD4-F93E-4D4E-AB27-13433B79476C}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{C970C1EA-D74B-4F76-B14E-A0CAC98050DD}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{359FDFF7-1D12-4B4A-ACD3-CE78C925ABDD}</x14:id>
        </ext>
      </extLst>
    </cfRule>
  </conditionalFormatting>
  <conditionalFormatting sqref="F2:F136">
    <cfRule type="cellIs" priority="7" operator="lessThan" aboveAverage="0" equalAverage="0" bottom="0" percent="0" rank="0" text="" dxfId="13">
      <formula>0</formula>
    </cfRule>
    <cfRule type="cellIs" priority="8" operator="greaterThan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E075F9-7570-4110-9755-1086866452F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9CC6FD4-F93E-4D4E-AB27-13433B79476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C970C1EA-D74B-4F76-B14E-A0CAC98050D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359FDFF7-1D12-4B4A-ACD3-CE78C925ABD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3" ySplit="3" topLeftCell="D22" activePane="bottomRight" state="frozen"/>
      <selection pane="topLeft" activeCell="A1" activeCellId="0" sqref="A1"/>
      <selection pane="topRight" activeCell="D1" activeCellId="0" sqref="D1"/>
      <selection pane="bottomLeft" activeCell="A22" activeCellId="0" sqref="A22"/>
      <selection pane="bottomRight" activeCell="B42" activeCellId="0" sqref="B4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20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4" width="11.1"/>
    <col collapsed="false" customWidth="true" hidden="false" outlineLevel="0" max="6" min="6" style="102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102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5" t="s">
        <v>1134</v>
      </c>
      <c r="E1" s="126" t="n">
        <f aca="false">G3</f>
        <v>3782.07</v>
      </c>
      <c r="F1" s="126"/>
      <c r="G1" s="127" t="s">
        <v>1135</v>
      </c>
      <c r="H1" s="128" t="n">
        <f aca="false">G3/I3*365</f>
        <v>2.32791829679595</v>
      </c>
      <c r="I1" s="128"/>
      <c r="J1" s="125" t="s">
        <v>1136</v>
      </c>
      <c r="K1" s="126" t="n">
        <f aca="false">M3</f>
        <v>3476.84</v>
      </c>
      <c r="L1" s="126"/>
      <c r="M1" s="127" t="s">
        <v>1135</v>
      </c>
      <c r="N1" s="128" t="n">
        <f aca="false">M3/O3*365</f>
        <v>2.20320590277778</v>
      </c>
      <c r="O1" s="128"/>
    </row>
    <row r="2" s="129" customFormat="true" ht="15" hidden="false" customHeight="false" outlineLevel="0" collapsed="false">
      <c r="A2" s="129" t="s">
        <v>1137</v>
      </c>
      <c r="B2" s="129" t="s">
        <v>1138</v>
      </c>
      <c r="C2" s="129" t="s">
        <v>1139</v>
      </c>
      <c r="D2" s="130" t="s">
        <v>1140</v>
      </c>
      <c r="E2" s="131" t="s">
        <v>1141</v>
      </c>
      <c r="F2" s="132" t="s">
        <v>1142</v>
      </c>
      <c r="G2" s="133" t="s">
        <v>1143</v>
      </c>
      <c r="H2" s="134" t="s">
        <v>1144</v>
      </c>
      <c r="I2" s="135" t="s">
        <v>1145</v>
      </c>
      <c r="J2" s="130" t="s">
        <v>1140</v>
      </c>
      <c r="K2" s="131" t="s">
        <v>1141</v>
      </c>
      <c r="L2" s="132" t="s">
        <v>1142</v>
      </c>
      <c r="M2" s="136" t="s">
        <v>1143</v>
      </c>
      <c r="N2" s="134" t="s">
        <v>1144</v>
      </c>
      <c r="O2" s="135" t="s">
        <v>1145</v>
      </c>
    </row>
    <row r="3" s="129" customFormat="true" ht="15" hidden="false" customHeight="false" outlineLevel="0" collapsed="false">
      <c r="A3" s="129" t="s">
        <v>1146</v>
      </c>
      <c r="B3" s="137" t="s">
        <v>1147</v>
      </c>
      <c r="C3" s="138" t="str">
        <f aca="true">TODAY()-C4&amp;" 天"</f>
        <v>265 天</v>
      </c>
      <c r="D3" s="139" t="n">
        <f aca="false">SUM(D4:D10094)</f>
        <v>27000</v>
      </c>
      <c r="E3" s="134"/>
      <c r="F3" s="140" t="n">
        <f aca="false">SUM(F4:F10094)</f>
        <v>30782.07</v>
      </c>
      <c r="G3" s="141" t="n">
        <f aca="false">SUM(G4:G10094)</f>
        <v>3782.07</v>
      </c>
      <c r="H3" s="142" t="str">
        <f aca="false">"当前 "&amp;COUNTIF(E4:E10008,"----")&amp;" 支"</f>
        <v>当前 0 支</v>
      </c>
      <c r="I3" s="143" t="n">
        <f aca="false">SUM(I4:I3008)</f>
        <v>593000</v>
      </c>
      <c r="J3" s="139" t="n">
        <f aca="false">SUM(J4:J10094)</f>
        <v>27000</v>
      </c>
      <c r="K3" s="134"/>
      <c r="L3" s="140" t="n">
        <f aca="false">SUM(L4:L10094)</f>
        <v>29476.84</v>
      </c>
      <c r="M3" s="141" t="n">
        <f aca="false">SUM(M4:M10094)</f>
        <v>3476.84</v>
      </c>
      <c r="N3" s="142" t="str">
        <f aca="false">"当前 "&amp;COUNTIF(K4:K10008,"----")&amp;" 支"</f>
        <v>当前 1 支</v>
      </c>
      <c r="O3" s="143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20" t="s">
        <v>1148</v>
      </c>
      <c r="C4" s="144" t="n">
        <v>43634</v>
      </c>
      <c r="D4" s="145" t="n">
        <v>1000</v>
      </c>
      <c r="E4" s="146" t="n">
        <v>43656</v>
      </c>
      <c r="F4" s="147" t="n">
        <v>1019.3</v>
      </c>
      <c r="G4" s="148" t="n">
        <f aca="false">F4-D4</f>
        <v>19.3</v>
      </c>
      <c r="H4" s="149" t="n">
        <f aca="false">E4-C4</f>
        <v>22</v>
      </c>
      <c r="I4" s="150" t="n">
        <f aca="false">H4*D4</f>
        <v>22000</v>
      </c>
      <c r="J4" s="151" t="s">
        <v>1149</v>
      </c>
      <c r="K4" s="152" t="s">
        <v>1149</v>
      </c>
      <c r="L4" s="153" t="s">
        <v>1149</v>
      </c>
      <c r="M4" s="153" t="s">
        <v>1149</v>
      </c>
      <c r="N4" s="152" t="s">
        <v>1149</v>
      </c>
      <c r="O4" s="154" t="s">
        <v>1149</v>
      </c>
    </row>
    <row r="5" customFormat="false" ht="15" hidden="false" customHeight="false" outlineLevel="0" collapsed="false">
      <c r="A5" s="2" t="n">
        <v>113028</v>
      </c>
      <c r="B5" s="120" t="s">
        <v>1150</v>
      </c>
      <c r="C5" s="144" t="n">
        <v>43636</v>
      </c>
      <c r="D5" s="145" t="n">
        <v>1000</v>
      </c>
      <c r="E5" s="146" t="n">
        <v>43654</v>
      </c>
      <c r="F5" s="155" t="n">
        <v>1201.76</v>
      </c>
      <c r="G5" s="148" t="n">
        <f aca="false">F5-D5</f>
        <v>201.76</v>
      </c>
      <c r="H5" s="149" t="n">
        <f aca="false">E5-C5</f>
        <v>18</v>
      </c>
      <c r="I5" s="150" t="n">
        <f aca="false">H5*D5</f>
        <v>18000</v>
      </c>
      <c r="J5" s="139" t="n">
        <v>1000</v>
      </c>
      <c r="K5" s="156" t="n">
        <v>43654</v>
      </c>
      <c r="L5" s="140" t="n">
        <v>1201.76</v>
      </c>
      <c r="M5" s="141" t="n">
        <f aca="false">L5-J5</f>
        <v>201.76</v>
      </c>
      <c r="N5" s="157" t="n">
        <f aca="false">K5-C5</f>
        <v>18</v>
      </c>
      <c r="O5" s="143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20" t="s">
        <v>1151</v>
      </c>
      <c r="C6" s="144" t="n">
        <v>43650</v>
      </c>
      <c r="D6" s="145" t="n">
        <v>2000</v>
      </c>
      <c r="E6" s="146" t="n">
        <v>43669</v>
      </c>
      <c r="F6" s="155" t="n">
        <v>1989.94</v>
      </c>
      <c r="G6" s="158" t="n">
        <v>-10.06</v>
      </c>
      <c r="H6" s="149" t="n">
        <f aca="false">E6-C6</f>
        <v>19</v>
      </c>
      <c r="I6" s="150" t="n">
        <f aca="false">H6*D6</f>
        <v>38000</v>
      </c>
      <c r="J6" s="139" t="n">
        <v>1000</v>
      </c>
      <c r="K6" s="156" t="n">
        <v>43675</v>
      </c>
      <c r="L6" s="140" t="n">
        <v>1000</v>
      </c>
      <c r="M6" s="140" t="n">
        <f aca="false">L6-J6</f>
        <v>0</v>
      </c>
      <c r="N6" s="157" t="n">
        <f aca="false">K6-C6</f>
        <v>25</v>
      </c>
      <c r="O6" s="143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20" t="s">
        <v>1152</v>
      </c>
      <c r="C7" s="144" t="n">
        <v>43663</v>
      </c>
      <c r="D7" s="159" t="s">
        <v>1149</v>
      </c>
      <c r="E7" s="160" t="s">
        <v>1149</v>
      </c>
      <c r="F7" s="161" t="s">
        <v>1149</v>
      </c>
      <c r="G7" s="161" t="s">
        <v>1149</v>
      </c>
      <c r="H7" s="160" t="s">
        <v>1149</v>
      </c>
      <c r="I7" s="160" t="s">
        <v>1149</v>
      </c>
      <c r="J7" s="139" t="n">
        <v>1000</v>
      </c>
      <c r="K7" s="156" t="n">
        <v>43682</v>
      </c>
      <c r="L7" s="140" t="n">
        <v>1004.6</v>
      </c>
      <c r="M7" s="141" t="n">
        <f aca="false">L7-J7</f>
        <v>4.60000000000002</v>
      </c>
      <c r="N7" s="157" t="n">
        <f aca="false">K7-C7</f>
        <v>19</v>
      </c>
      <c r="O7" s="143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20" t="s">
        <v>1153</v>
      </c>
      <c r="C8" s="144" t="n">
        <v>43671</v>
      </c>
      <c r="D8" s="159" t="s">
        <v>1149</v>
      </c>
      <c r="E8" s="160" t="s">
        <v>1149</v>
      </c>
      <c r="F8" s="161" t="s">
        <v>1149</v>
      </c>
      <c r="G8" s="161" t="s">
        <v>1149</v>
      </c>
      <c r="H8" s="160" t="s">
        <v>1149</v>
      </c>
      <c r="I8" s="160" t="s">
        <v>1149</v>
      </c>
      <c r="J8" s="139" t="n">
        <v>1000</v>
      </c>
      <c r="K8" s="156" t="n">
        <v>43696</v>
      </c>
      <c r="L8" s="140" t="n">
        <v>1002.2</v>
      </c>
      <c r="M8" s="141" t="n">
        <f aca="false">L8-J8</f>
        <v>2.20000000000005</v>
      </c>
      <c r="N8" s="157" t="n">
        <f aca="false">K8-C8</f>
        <v>25</v>
      </c>
      <c r="O8" s="143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20" t="s">
        <v>1154</v>
      </c>
      <c r="C9" s="144" t="n">
        <v>43682</v>
      </c>
      <c r="D9" s="159" t="s">
        <v>1149</v>
      </c>
      <c r="E9" s="160" t="s">
        <v>1149</v>
      </c>
      <c r="F9" s="161" t="s">
        <v>1149</v>
      </c>
      <c r="G9" s="161" t="s">
        <v>1149</v>
      </c>
      <c r="H9" s="160" t="s">
        <v>1149</v>
      </c>
      <c r="I9" s="160" t="s">
        <v>1149</v>
      </c>
      <c r="J9" s="139" t="n">
        <v>1000</v>
      </c>
      <c r="K9" s="156" t="n">
        <v>43700</v>
      </c>
      <c r="L9" s="140" t="n">
        <v>1039.79</v>
      </c>
      <c r="M9" s="141" t="n">
        <f aca="false">L9-J9</f>
        <v>39.79</v>
      </c>
      <c r="N9" s="157" t="n">
        <f aca="false">K9-C9</f>
        <v>18</v>
      </c>
      <c r="O9" s="143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20" t="s">
        <v>1155</v>
      </c>
      <c r="C10" s="144" t="n">
        <v>43697</v>
      </c>
      <c r="D10" s="162" t="n">
        <v>1000</v>
      </c>
      <c r="E10" s="163" t="n">
        <v>43718</v>
      </c>
      <c r="F10" s="147" t="n">
        <v>1188.76</v>
      </c>
      <c r="G10" s="164" t="n">
        <v>188.76</v>
      </c>
      <c r="H10" s="165" t="n">
        <f aca="false">E10-C10</f>
        <v>21</v>
      </c>
      <c r="I10" s="166" t="n">
        <f aca="false">H10*D10</f>
        <v>21000</v>
      </c>
      <c r="J10" s="151" t="s">
        <v>1149</v>
      </c>
      <c r="K10" s="152" t="s">
        <v>1149</v>
      </c>
      <c r="L10" s="153" t="s">
        <v>1149</v>
      </c>
      <c r="M10" s="153" t="s">
        <v>1149</v>
      </c>
      <c r="N10" s="152" t="s">
        <v>1149</v>
      </c>
      <c r="O10" s="154" t="s">
        <v>1149</v>
      </c>
    </row>
    <row r="11" customFormat="false" ht="15" hidden="false" customHeight="false" outlineLevel="0" collapsed="false">
      <c r="A11" s="2" t="n">
        <v>128073</v>
      </c>
      <c r="B11" s="120" t="s">
        <v>1156</v>
      </c>
      <c r="C11" s="144" t="n">
        <v>43703</v>
      </c>
      <c r="D11" s="159" t="s">
        <v>1149</v>
      </c>
      <c r="E11" s="160" t="s">
        <v>1149</v>
      </c>
      <c r="F11" s="161" t="s">
        <v>1149</v>
      </c>
      <c r="G11" s="161" t="s">
        <v>1149</v>
      </c>
      <c r="H11" s="160" t="s">
        <v>1149</v>
      </c>
      <c r="I11" s="160" t="s">
        <v>1149</v>
      </c>
      <c r="J11" s="139" t="n">
        <v>1000</v>
      </c>
      <c r="K11" s="156" t="n">
        <v>43719</v>
      </c>
      <c r="L11" s="140" t="n">
        <v>1116.03</v>
      </c>
      <c r="M11" s="141" t="n">
        <f aca="false">L11-J11</f>
        <v>116.03</v>
      </c>
      <c r="N11" s="157" t="n">
        <f aca="false">K11-C11</f>
        <v>16</v>
      </c>
      <c r="O11" s="143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20" t="s">
        <v>1157</v>
      </c>
      <c r="C12" s="144" t="n">
        <v>43732</v>
      </c>
      <c r="D12" s="162" t="n">
        <v>1000</v>
      </c>
      <c r="E12" s="163" t="n">
        <v>43752</v>
      </c>
      <c r="F12" s="147" t="n">
        <v>1139.87</v>
      </c>
      <c r="G12" s="164" t="n">
        <v>139.87</v>
      </c>
      <c r="H12" s="165" t="n">
        <f aca="false">E12-C12</f>
        <v>20</v>
      </c>
      <c r="I12" s="166" t="n">
        <f aca="false">H12*D12</f>
        <v>20000</v>
      </c>
      <c r="J12" s="139" t="n">
        <v>1000</v>
      </c>
      <c r="K12" s="156" t="n">
        <v>43752</v>
      </c>
      <c r="L12" s="140" t="n">
        <v>1146.37</v>
      </c>
      <c r="M12" s="141" t="n">
        <v>146.37</v>
      </c>
      <c r="N12" s="157" t="n">
        <f aca="false">K12-C12</f>
        <v>20</v>
      </c>
      <c r="O12" s="143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20" t="s">
        <v>1158</v>
      </c>
      <c r="C13" s="144" t="n">
        <v>43756</v>
      </c>
      <c r="D13" s="162" t="n">
        <v>1000</v>
      </c>
      <c r="E13" s="163" t="n">
        <v>43776</v>
      </c>
      <c r="F13" s="147" t="n">
        <v>1148.79</v>
      </c>
      <c r="G13" s="164" t="n">
        <f aca="false">F13-D13</f>
        <v>148.79</v>
      </c>
      <c r="H13" s="165" t="n">
        <f aca="false">E13-C13</f>
        <v>20</v>
      </c>
      <c r="I13" s="166" t="n">
        <f aca="false">H13*D13</f>
        <v>20000</v>
      </c>
      <c r="J13" s="151" t="s">
        <v>1149</v>
      </c>
      <c r="K13" s="152" t="s">
        <v>1149</v>
      </c>
      <c r="L13" s="153" t="s">
        <v>1149</v>
      </c>
      <c r="M13" s="153" t="s">
        <v>1149</v>
      </c>
      <c r="N13" s="152" t="s">
        <v>1149</v>
      </c>
      <c r="O13" s="154" t="s">
        <v>1149</v>
      </c>
    </row>
    <row r="14" customFormat="false" ht="15" hidden="false" customHeight="false" outlineLevel="0" collapsed="false">
      <c r="A14" s="2" t="n">
        <v>128079</v>
      </c>
      <c r="B14" s="120" t="s">
        <v>1159</v>
      </c>
      <c r="C14" s="144" t="n">
        <v>43761</v>
      </c>
      <c r="D14" s="162" t="n">
        <v>1000</v>
      </c>
      <c r="E14" s="163" t="n">
        <v>43790</v>
      </c>
      <c r="F14" s="147" t="n">
        <v>1058.79</v>
      </c>
      <c r="G14" s="164" t="n">
        <f aca="false">F14-D14</f>
        <v>58.79</v>
      </c>
      <c r="H14" s="165" t="n">
        <f aca="false">E14-C14</f>
        <v>29</v>
      </c>
      <c r="I14" s="166" t="n">
        <f aca="false">H14*D14</f>
        <v>29000</v>
      </c>
      <c r="J14" s="151" t="s">
        <v>1149</v>
      </c>
      <c r="K14" s="152" t="s">
        <v>1149</v>
      </c>
      <c r="L14" s="153" t="s">
        <v>1149</v>
      </c>
      <c r="M14" s="153" t="s">
        <v>1149</v>
      </c>
      <c r="N14" s="152" t="s">
        <v>1149</v>
      </c>
      <c r="O14" s="154" t="s">
        <v>1149</v>
      </c>
    </row>
    <row r="15" customFormat="false" ht="15" hidden="false" customHeight="false" outlineLevel="0" collapsed="false">
      <c r="A15" s="2" t="n">
        <v>127014</v>
      </c>
      <c r="B15" s="120" t="s">
        <v>1160</v>
      </c>
      <c r="C15" s="144" t="n">
        <v>43766</v>
      </c>
      <c r="D15" s="162" t="n">
        <v>1000</v>
      </c>
      <c r="E15" s="163" t="n">
        <v>43790</v>
      </c>
      <c r="F15" s="147" t="n">
        <v>1068.88</v>
      </c>
      <c r="G15" s="164" t="n">
        <f aca="false">F15-D15</f>
        <v>68.8800000000001</v>
      </c>
      <c r="H15" s="165" t="n">
        <f aca="false">E15-C15</f>
        <v>24</v>
      </c>
      <c r="I15" s="166" t="n">
        <f aca="false">H15*D15</f>
        <v>24000</v>
      </c>
      <c r="J15" s="151" t="s">
        <v>1149</v>
      </c>
      <c r="K15" s="152" t="s">
        <v>1149</v>
      </c>
      <c r="L15" s="153" t="s">
        <v>1149</v>
      </c>
      <c r="M15" s="153" t="s">
        <v>1149</v>
      </c>
      <c r="N15" s="152" t="s">
        <v>1149</v>
      </c>
      <c r="O15" s="154" t="s">
        <v>1149</v>
      </c>
    </row>
    <row r="16" customFormat="false" ht="15" hidden="false" customHeight="false" outlineLevel="0" collapsed="false">
      <c r="A16" s="2" t="n">
        <v>110059</v>
      </c>
      <c r="B16" s="120" t="s">
        <v>1161</v>
      </c>
      <c r="C16" s="144" t="n">
        <v>43768</v>
      </c>
      <c r="D16" s="162" t="n">
        <v>3000</v>
      </c>
      <c r="E16" s="163" t="n">
        <v>43784</v>
      </c>
      <c r="F16" s="147" t="n">
        <v>3104.38</v>
      </c>
      <c r="G16" s="164" t="n">
        <f aca="false">F16-D16</f>
        <v>104.38</v>
      </c>
      <c r="H16" s="165" t="n">
        <f aca="false">E16-C16</f>
        <v>16</v>
      </c>
      <c r="I16" s="166" t="n">
        <f aca="false">H16*D16</f>
        <v>48000</v>
      </c>
      <c r="J16" s="139" t="n">
        <v>3000</v>
      </c>
      <c r="K16" s="156" t="n">
        <v>43784</v>
      </c>
      <c r="L16" s="140" t="n">
        <v>3125.37</v>
      </c>
      <c r="M16" s="141" t="n">
        <f aca="false">L16-J16</f>
        <v>125.37</v>
      </c>
      <c r="N16" s="157" t="n">
        <f aca="false">K16-C16</f>
        <v>16</v>
      </c>
      <c r="O16" s="143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20" t="s">
        <v>1162</v>
      </c>
      <c r="C17" s="144" t="n">
        <v>43768</v>
      </c>
      <c r="D17" s="159" t="s">
        <v>1149</v>
      </c>
      <c r="E17" s="160" t="s">
        <v>1149</v>
      </c>
      <c r="F17" s="161" t="s">
        <v>1149</v>
      </c>
      <c r="G17" s="161" t="s">
        <v>1149</v>
      </c>
      <c r="H17" s="160" t="s">
        <v>1149</v>
      </c>
      <c r="I17" s="167" t="s">
        <v>1149</v>
      </c>
      <c r="J17" s="139" t="n">
        <v>1000</v>
      </c>
      <c r="K17" s="156" t="n">
        <v>43791</v>
      </c>
      <c r="L17" s="140" t="n">
        <v>1109.78</v>
      </c>
      <c r="M17" s="141" t="n">
        <f aca="false">L17-J17</f>
        <v>109.78</v>
      </c>
      <c r="N17" s="157" t="n">
        <f aca="false">K17-C17</f>
        <v>23</v>
      </c>
      <c r="O17" s="143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20" t="s">
        <v>1163</v>
      </c>
      <c r="C18" s="144" t="n">
        <v>43775</v>
      </c>
      <c r="D18" s="145" t="n">
        <v>1000</v>
      </c>
      <c r="E18" s="163" t="n">
        <v>43797</v>
      </c>
      <c r="F18" s="147" t="n">
        <v>1029.92</v>
      </c>
      <c r="G18" s="164" t="n">
        <f aca="false">F18-D18</f>
        <v>29.9200000000001</v>
      </c>
      <c r="H18" s="165" t="n">
        <f aca="false">E18-C18</f>
        <v>22</v>
      </c>
      <c r="I18" s="166" t="n">
        <f aca="false">H18*D18</f>
        <v>22000</v>
      </c>
      <c r="J18" s="151" t="s">
        <v>1149</v>
      </c>
      <c r="K18" s="152" t="s">
        <v>1149</v>
      </c>
      <c r="L18" s="153" t="s">
        <v>1149</v>
      </c>
      <c r="M18" s="153" t="s">
        <v>1149</v>
      </c>
      <c r="N18" s="152" t="s">
        <v>1149</v>
      </c>
      <c r="O18" s="154" t="s">
        <v>1149</v>
      </c>
    </row>
    <row r="19" customFormat="false" ht="15" hidden="false" customHeight="false" outlineLevel="0" collapsed="false">
      <c r="A19" s="2" t="n">
        <v>123035</v>
      </c>
      <c r="B19" s="120" t="s">
        <v>1164</v>
      </c>
      <c r="C19" s="144" t="n">
        <v>43787</v>
      </c>
      <c r="D19" s="145" t="n">
        <v>1000</v>
      </c>
      <c r="E19" s="163" t="n">
        <v>43808</v>
      </c>
      <c r="F19" s="147" t="n">
        <v>1088.86</v>
      </c>
      <c r="G19" s="164" t="n">
        <f aca="false">F19-D19</f>
        <v>88.8599999999999</v>
      </c>
      <c r="H19" s="165" t="n">
        <f aca="false">E19-C19</f>
        <v>21</v>
      </c>
      <c r="I19" s="166" t="n">
        <f aca="false">H19*D19</f>
        <v>21000</v>
      </c>
      <c r="J19" s="139" t="n">
        <v>1000</v>
      </c>
      <c r="K19" s="156" t="n">
        <v>43808</v>
      </c>
      <c r="L19" s="140" t="n">
        <v>1098.85</v>
      </c>
      <c r="M19" s="141" t="n">
        <f aca="false">L19-J19</f>
        <v>98.8499999999999</v>
      </c>
      <c r="N19" s="157" t="n">
        <f aca="false">K19-C19</f>
        <v>21</v>
      </c>
      <c r="O19" s="143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20" t="s">
        <v>1165</v>
      </c>
      <c r="C20" s="144" t="n">
        <v>43789</v>
      </c>
      <c r="D20" s="145" t="n">
        <v>1000</v>
      </c>
      <c r="E20" s="163" t="n">
        <v>43811</v>
      </c>
      <c r="F20" s="147" t="n">
        <v>1079.78</v>
      </c>
      <c r="G20" s="164" t="n">
        <f aca="false">F20-D20</f>
        <v>79.78</v>
      </c>
      <c r="H20" s="165" t="n">
        <f aca="false">E20-C20</f>
        <v>22</v>
      </c>
      <c r="I20" s="166" t="n">
        <f aca="false">H20*D20</f>
        <v>22000</v>
      </c>
      <c r="J20" s="151" t="s">
        <v>1149</v>
      </c>
      <c r="K20" s="152" t="s">
        <v>1149</v>
      </c>
      <c r="L20" s="153" t="s">
        <v>1149</v>
      </c>
      <c r="M20" s="153" t="s">
        <v>1149</v>
      </c>
      <c r="N20" s="152" t="s">
        <v>1149</v>
      </c>
      <c r="O20" s="154" t="s">
        <v>1149</v>
      </c>
    </row>
    <row r="21" customFormat="false" ht="15" hidden="false" customHeight="false" outlineLevel="0" collapsed="false">
      <c r="A21" s="2" t="n">
        <v>128081</v>
      </c>
      <c r="B21" s="120" t="s">
        <v>1166</v>
      </c>
      <c r="C21" s="144" t="n">
        <v>43794</v>
      </c>
      <c r="D21" s="159" t="s">
        <v>1149</v>
      </c>
      <c r="E21" s="160" t="s">
        <v>1149</v>
      </c>
      <c r="F21" s="161" t="s">
        <v>1149</v>
      </c>
      <c r="G21" s="161" t="s">
        <v>1149</v>
      </c>
      <c r="H21" s="160" t="s">
        <v>1149</v>
      </c>
      <c r="I21" s="167" t="s">
        <v>1149</v>
      </c>
      <c r="J21" s="139" t="n">
        <v>1000</v>
      </c>
      <c r="K21" s="156" t="n">
        <v>43815</v>
      </c>
      <c r="L21" s="140" t="n">
        <v>1076.87</v>
      </c>
      <c r="M21" s="141" t="n">
        <f aca="false">L21-J21</f>
        <v>76.8699999999999</v>
      </c>
      <c r="N21" s="157" t="n">
        <f aca="false">K21-C21</f>
        <v>21</v>
      </c>
      <c r="O21" s="143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20" t="s">
        <v>1167</v>
      </c>
      <c r="C22" s="144" t="n">
        <v>43803</v>
      </c>
      <c r="D22" s="145" t="n">
        <v>1000</v>
      </c>
      <c r="E22" s="163" t="n">
        <v>43824</v>
      </c>
      <c r="F22" s="147" t="n">
        <v>1203.26</v>
      </c>
      <c r="G22" s="164" t="n">
        <f aca="false">F22-D22</f>
        <v>203.26</v>
      </c>
      <c r="H22" s="165" t="n">
        <f aca="false">E22-C22</f>
        <v>21</v>
      </c>
      <c r="I22" s="166" t="n">
        <f aca="false">H22*D22</f>
        <v>21000</v>
      </c>
      <c r="J22" s="145" t="n">
        <v>1000</v>
      </c>
      <c r="K22" s="163" t="n">
        <v>43824</v>
      </c>
      <c r="L22" s="147" t="n">
        <v>1245.55</v>
      </c>
      <c r="M22" s="164" t="n">
        <f aca="false">L22-J22</f>
        <v>245.55</v>
      </c>
      <c r="N22" s="157" t="n">
        <f aca="false">K22-C22</f>
        <v>21</v>
      </c>
      <c r="O22" s="166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20" t="s">
        <v>1168</v>
      </c>
      <c r="C23" s="144" t="n">
        <v>43812</v>
      </c>
      <c r="D23" s="145" t="n">
        <v>1000</v>
      </c>
      <c r="E23" s="163" t="n">
        <v>43840</v>
      </c>
      <c r="F23" s="147" t="n">
        <v>1343.51</v>
      </c>
      <c r="G23" s="164" t="n">
        <f aca="false">F23-D23</f>
        <v>343.51</v>
      </c>
      <c r="H23" s="165" t="n">
        <f aca="false">E23-C23</f>
        <v>28</v>
      </c>
      <c r="I23" s="166" t="n">
        <f aca="false">H23*D23</f>
        <v>28000</v>
      </c>
      <c r="J23" s="151" t="s">
        <v>1149</v>
      </c>
      <c r="K23" s="152" t="s">
        <v>1149</v>
      </c>
      <c r="L23" s="153" t="s">
        <v>1149</v>
      </c>
      <c r="M23" s="153" t="s">
        <v>1149</v>
      </c>
      <c r="N23" s="152" t="s">
        <v>1149</v>
      </c>
      <c r="O23" s="154" t="s">
        <v>1149</v>
      </c>
    </row>
    <row r="24" customFormat="false" ht="19" hidden="false" customHeight="false" outlineLevel="0" collapsed="false">
      <c r="A24" s="2" t="n">
        <v>110063</v>
      </c>
      <c r="B24" s="168" t="s">
        <v>1169</v>
      </c>
      <c r="C24" s="144" t="n">
        <v>43816</v>
      </c>
      <c r="D24" s="159" t="s">
        <v>1149</v>
      </c>
      <c r="E24" s="160" t="s">
        <v>1149</v>
      </c>
      <c r="F24" s="161" t="s">
        <v>1149</v>
      </c>
      <c r="G24" s="161" t="s">
        <v>1149</v>
      </c>
      <c r="H24" s="160" t="s">
        <v>1149</v>
      </c>
      <c r="I24" s="167" t="s">
        <v>1149</v>
      </c>
      <c r="J24" s="145" t="n">
        <v>1000</v>
      </c>
      <c r="K24" s="163" t="n">
        <v>43833</v>
      </c>
      <c r="L24" s="147" t="n">
        <v>1224.56</v>
      </c>
      <c r="M24" s="164" t="n">
        <f aca="false">L24-J24</f>
        <v>224.56</v>
      </c>
      <c r="N24" s="157" t="n">
        <f aca="false">K24-C24</f>
        <v>17</v>
      </c>
      <c r="O24" s="166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20" t="s">
        <v>1170</v>
      </c>
      <c r="C25" s="144" t="n">
        <v>43817</v>
      </c>
      <c r="D25" s="145" t="n">
        <v>1000</v>
      </c>
      <c r="E25" s="163" t="n">
        <v>43837</v>
      </c>
      <c r="F25" s="147" t="n">
        <v>1204.56</v>
      </c>
      <c r="G25" s="164" t="n">
        <f aca="false">F25-D25</f>
        <v>204.56</v>
      </c>
      <c r="H25" s="165" t="n">
        <f aca="false">E25-C25</f>
        <v>20</v>
      </c>
      <c r="I25" s="166" t="n">
        <f aca="false">H25*D25</f>
        <v>20000</v>
      </c>
      <c r="J25" s="145" t="n">
        <v>1000</v>
      </c>
      <c r="K25" s="163" t="n">
        <v>43837</v>
      </c>
      <c r="L25" s="147" t="n">
        <v>1202.76</v>
      </c>
      <c r="M25" s="164" t="n">
        <f aca="false">L25-J25</f>
        <v>202.76</v>
      </c>
      <c r="N25" s="157" t="n">
        <f aca="false">K25-C25</f>
        <v>20</v>
      </c>
      <c r="O25" s="166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20" t="s">
        <v>1171</v>
      </c>
      <c r="C26" s="144" t="n">
        <v>43817</v>
      </c>
      <c r="D26" s="159" t="s">
        <v>1149</v>
      </c>
      <c r="E26" s="160" t="s">
        <v>1149</v>
      </c>
      <c r="F26" s="161" t="s">
        <v>1149</v>
      </c>
      <c r="G26" s="161" t="s">
        <v>1149</v>
      </c>
      <c r="H26" s="160" t="s">
        <v>1149</v>
      </c>
      <c r="I26" s="167" t="s">
        <v>1149</v>
      </c>
      <c r="J26" s="139" t="n">
        <v>1000</v>
      </c>
      <c r="K26" s="163" t="n">
        <v>43840</v>
      </c>
      <c r="L26" s="147" t="n">
        <v>1199.05</v>
      </c>
      <c r="M26" s="164" t="n">
        <f aca="false">L26-J26</f>
        <v>199.05</v>
      </c>
      <c r="N26" s="157" t="n">
        <f aca="false">K26-C26</f>
        <v>23</v>
      </c>
      <c r="O26" s="166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20" t="s">
        <v>1172</v>
      </c>
      <c r="C27" s="144" t="n">
        <v>43822</v>
      </c>
      <c r="D27" s="159" t="s">
        <v>1149</v>
      </c>
      <c r="E27" s="160" t="s">
        <v>1149</v>
      </c>
      <c r="F27" s="161" t="s">
        <v>1149</v>
      </c>
      <c r="G27" s="161" t="s">
        <v>1149</v>
      </c>
      <c r="H27" s="160" t="s">
        <v>1149</v>
      </c>
      <c r="I27" s="167" t="s">
        <v>1149</v>
      </c>
      <c r="J27" s="139" t="n">
        <v>1000</v>
      </c>
      <c r="K27" s="163" t="n">
        <v>43865</v>
      </c>
      <c r="L27" s="147" t="n">
        <v>1203.36</v>
      </c>
      <c r="M27" s="164" t="n">
        <f aca="false">L27-J27</f>
        <v>203.36</v>
      </c>
      <c r="N27" s="157" t="n">
        <f aca="false">K27-C27</f>
        <v>43</v>
      </c>
      <c r="O27" s="166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20" t="s">
        <v>1173</v>
      </c>
      <c r="C28" s="144" t="n">
        <v>43823</v>
      </c>
      <c r="D28" s="145" t="n">
        <v>1000</v>
      </c>
      <c r="E28" s="163" t="n">
        <v>43846</v>
      </c>
      <c r="F28" s="147" t="n">
        <v>1138.77</v>
      </c>
      <c r="G28" s="164" t="n">
        <f aca="false">F28-D28</f>
        <v>138.77</v>
      </c>
      <c r="H28" s="165" t="n">
        <f aca="false">E28-C28</f>
        <v>23</v>
      </c>
      <c r="I28" s="166" t="n">
        <f aca="false">H28*D28</f>
        <v>23000</v>
      </c>
      <c r="J28" s="145" t="n">
        <v>1000</v>
      </c>
      <c r="K28" s="163" t="n">
        <v>43844</v>
      </c>
      <c r="L28" s="147" t="n">
        <v>1074.78</v>
      </c>
      <c r="M28" s="164" t="n">
        <f aca="false">L28-J28</f>
        <v>74.78</v>
      </c>
      <c r="N28" s="157" t="n">
        <f aca="false">K28-C28</f>
        <v>21</v>
      </c>
      <c r="O28" s="166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20" t="s">
        <v>1174</v>
      </c>
      <c r="C29" s="144" t="n">
        <v>43824</v>
      </c>
      <c r="D29" s="145" t="n">
        <v>1000</v>
      </c>
      <c r="E29" s="163" t="n">
        <v>43844</v>
      </c>
      <c r="F29" s="147" t="n">
        <v>1244.75</v>
      </c>
      <c r="G29" s="164" t="n">
        <f aca="false">F29-D29</f>
        <v>244.75</v>
      </c>
      <c r="H29" s="165" t="n">
        <f aca="false">E29-C29</f>
        <v>20</v>
      </c>
      <c r="I29" s="166" t="n">
        <f aca="false">H29*D29</f>
        <v>20000</v>
      </c>
      <c r="J29" s="151" t="s">
        <v>1149</v>
      </c>
      <c r="K29" s="152" t="s">
        <v>1149</v>
      </c>
      <c r="L29" s="153" t="s">
        <v>1149</v>
      </c>
      <c r="M29" s="153" t="s">
        <v>1149</v>
      </c>
      <c r="N29" s="152" t="s">
        <v>1149</v>
      </c>
      <c r="O29" s="154" t="s">
        <v>1149</v>
      </c>
    </row>
    <row r="30" customFormat="false" ht="15" hidden="false" customHeight="false" outlineLevel="0" collapsed="false">
      <c r="A30" s="2" t="n">
        <v>128088</v>
      </c>
      <c r="B30" s="120" t="s">
        <v>1175</v>
      </c>
      <c r="C30" s="144" t="n">
        <v>43825</v>
      </c>
      <c r="D30" s="159" t="s">
        <v>1149</v>
      </c>
      <c r="E30" s="160" t="s">
        <v>1149</v>
      </c>
      <c r="F30" s="161" t="s">
        <v>1149</v>
      </c>
      <c r="G30" s="161" t="s">
        <v>1149</v>
      </c>
      <c r="H30" s="160" t="s">
        <v>1149</v>
      </c>
      <c r="I30" s="167" t="s">
        <v>1149</v>
      </c>
      <c r="J30" s="139" t="n">
        <v>1000</v>
      </c>
      <c r="K30" s="163" t="n">
        <v>43850</v>
      </c>
      <c r="L30" s="147" t="n">
        <v>1277.47</v>
      </c>
      <c r="M30" s="164" t="n">
        <f aca="false">L30-J30</f>
        <v>277.47</v>
      </c>
      <c r="N30" s="157" t="n">
        <f aca="false">K30-C30</f>
        <v>25</v>
      </c>
      <c r="O30" s="166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20" t="s">
        <v>1176</v>
      </c>
      <c r="C31" s="144" t="n">
        <v>43829</v>
      </c>
      <c r="D31" s="145" t="n">
        <v>1000</v>
      </c>
      <c r="E31" s="163" t="n">
        <v>43851</v>
      </c>
      <c r="F31" s="147" t="n">
        <v>1258.7</v>
      </c>
      <c r="G31" s="164" t="n">
        <f aca="false">F31-D31</f>
        <v>258.7</v>
      </c>
      <c r="H31" s="165" t="n">
        <f aca="false">E31-C31</f>
        <v>22</v>
      </c>
      <c r="I31" s="166" t="n">
        <f aca="false">H31*D31</f>
        <v>22000</v>
      </c>
      <c r="J31" s="151" t="s">
        <v>1149</v>
      </c>
      <c r="K31" s="152" t="s">
        <v>1149</v>
      </c>
      <c r="L31" s="153" t="s">
        <v>1149</v>
      </c>
      <c r="M31" s="153" t="s">
        <v>1149</v>
      </c>
      <c r="N31" s="152" t="s">
        <v>1149</v>
      </c>
      <c r="O31" s="154" t="s">
        <v>1149</v>
      </c>
    </row>
    <row r="32" customFormat="false" ht="17.35" hidden="false" customHeight="false" outlineLevel="0" collapsed="false">
      <c r="A32" s="2" t="n">
        <v>128090</v>
      </c>
      <c r="B32" s="168" t="s">
        <v>1177</v>
      </c>
      <c r="C32" s="144" t="n">
        <v>43830</v>
      </c>
      <c r="D32" s="145" t="n">
        <v>1000</v>
      </c>
      <c r="E32" s="163" t="n">
        <v>43853</v>
      </c>
      <c r="F32" s="147" t="n">
        <v>1324.18</v>
      </c>
      <c r="G32" s="164" t="n">
        <f aca="false">F32-D32</f>
        <v>324.18</v>
      </c>
      <c r="H32" s="165" t="n">
        <f aca="false">E32-C32</f>
        <v>23</v>
      </c>
      <c r="I32" s="166" t="n">
        <f aca="false">H32*D32</f>
        <v>23000</v>
      </c>
      <c r="J32" s="151" t="s">
        <v>1149</v>
      </c>
      <c r="K32" s="152" t="s">
        <v>1149</v>
      </c>
      <c r="L32" s="153" t="s">
        <v>1149</v>
      </c>
      <c r="M32" s="153" t="s">
        <v>1149</v>
      </c>
      <c r="N32" s="152" t="s">
        <v>1149</v>
      </c>
      <c r="O32" s="154" t="s">
        <v>1149</v>
      </c>
    </row>
    <row r="33" customFormat="false" ht="15" hidden="false" customHeight="false" outlineLevel="0" collapsed="false">
      <c r="A33" s="2" t="n">
        <v>128092</v>
      </c>
      <c r="B33" s="120" t="s">
        <v>1178</v>
      </c>
      <c r="C33" s="144" t="n">
        <v>43832</v>
      </c>
      <c r="D33" s="159" t="s">
        <v>1149</v>
      </c>
      <c r="E33" s="160" t="s">
        <v>1149</v>
      </c>
      <c r="F33" s="161" t="s">
        <v>1149</v>
      </c>
      <c r="G33" s="161" t="s">
        <v>1149</v>
      </c>
      <c r="H33" s="160" t="s">
        <v>1149</v>
      </c>
      <c r="I33" s="167" t="s">
        <v>1149</v>
      </c>
      <c r="J33" s="139" t="n">
        <v>1000</v>
      </c>
      <c r="K33" s="163" t="n">
        <v>43852</v>
      </c>
      <c r="L33" s="147" t="n">
        <v>1077.67</v>
      </c>
      <c r="M33" s="164" t="n">
        <f aca="false">L33-J33</f>
        <v>77.6700000000001</v>
      </c>
      <c r="N33" s="157" t="n">
        <f aca="false">K33-C33</f>
        <v>20</v>
      </c>
      <c r="O33" s="166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20" t="s">
        <v>1179</v>
      </c>
      <c r="C34" s="144" t="n">
        <v>43836</v>
      </c>
      <c r="D34" s="145" t="n">
        <v>1000</v>
      </c>
      <c r="E34" s="163" t="n">
        <v>43865</v>
      </c>
      <c r="F34" s="147" t="n">
        <v>1209.76</v>
      </c>
      <c r="G34" s="164" t="n">
        <f aca="false">F34-D34</f>
        <v>209.76</v>
      </c>
      <c r="H34" s="165" t="n">
        <f aca="false">E34-C34</f>
        <v>29</v>
      </c>
      <c r="I34" s="166" t="n">
        <f aca="false">H34*D34</f>
        <v>29000</v>
      </c>
      <c r="J34" s="151" t="s">
        <v>1149</v>
      </c>
      <c r="K34" s="152" t="s">
        <v>1149</v>
      </c>
      <c r="L34" s="153" t="s">
        <v>1149</v>
      </c>
      <c r="M34" s="153" t="s">
        <v>1149</v>
      </c>
      <c r="N34" s="152" t="s">
        <v>1149</v>
      </c>
      <c r="O34" s="154" t="s">
        <v>1149</v>
      </c>
    </row>
    <row r="35" customFormat="false" ht="15" hidden="false" customHeight="false" outlineLevel="0" collapsed="false">
      <c r="A35" s="2" t="n">
        <v>127015</v>
      </c>
      <c r="B35" s="120" t="s">
        <v>1180</v>
      </c>
      <c r="C35" s="144" t="n">
        <v>43837</v>
      </c>
      <c r="D35" s="145" t="n">
        <v>1000</v>
      </c>
      <c r="E35" s="163" t="n">
        <v>43865</v>
      </c>
      <c r="F35" s="147" t="n">
        <v>1073.87</v>
      </c>
      <c r="G35" s="164" t="n">
        <f aca="false">F35-D35</f>
        <v>73.8699999999999</v>
      </c>
      <c r="H35" s="165" t="n">
        <f aca="false">E35-C35</f>
        <v>28</v>
      </c>
      <c r="I35" s="166" t="n">
        <f aca="false">H35*D35</f>
        <v>28000</v>
      </c>
      <c r="J35" s="139" t="n">
        <v>1000</v>
      </c>
      <c r="K35" s="163" t="n">
        <v>43865</v>
      </c>
      <c r="L35" s="147" t="n">
        <v>1074.67</v>
      </c>
      <c r="M35" s="164" t="n">
        <f aca="false">L35-J35</f>
        <v>74.6700000000001</v>
      </c>
      <c r="N35" s="157" t="n">
        <f aca="false">K35-C35</f>
        <v>28</v>
      </c>
      <c r="O35" s="166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20" t="s">
        <v>1181</v>
      </c>
      <c r="C36" s="144" t="n">
        <v>43837</v>
      </c>
      <c r="D36" s="145" t="n">
        <v>1000</v>
      </c>
      <c r="E36" s="163" t="n">
        <v>43851</v>
      </c>
      <c r="F36" s="147" t="n">
        <v>1097.85</v>
      </c>
      <c r="G36" s="164" t="n">
        <f aca="false">F36-D36</f>
        <v>97.8499999999999</v>
      </c>
      <c r="H36" s="165" t="n">
        <f aca="false">E36-C36</f>
        <v>14</v>
      </c>
      <c r="I36" s="166" t="n">
        <f aca="false">H36*D36</f>
        <v>14000</v>
      </c>
      <c r="J36" s="139" t="n">
        <v>1000</v>
      </c>
      <c r="K36" s="163" t="n">
        <v>43851</v>
      </c>
      <c r="L36" s="147" t="n">
        <v>1079.15</v>
      </c>
      <c r="M36" s="164" t="n">
        <f aca="false">L36-J36</f>
        <v>79.1500000000001</v>
      </c>
      <c r="N36" s="157" t="n">
        <f aca="false">K36-C36</f>
        <v>14</v>
      </c>
      <c r="O36" s="166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20" t="s">
        <v>1182</v>
      </c>
      <c r="C37" s="169" t="n">
        <v>43845</v>
      </c>
      <c r="D37" s="145" t="n">
        <v>2000</v>
      </c>
      <c r="E37" s="163" t="n">
        <v>43875</v>
      </c>
      <c r="F37" s="147" t="n">
        <v>2563.83</v>
      </c>
      <c r="G37" s="164" t="n">
        <f aca="false">F37-D37</f>
        <v>563.83</v>
      </c>
      <c r="H37" s="165" t="n">
        <f aca="false">E37-C37</f>
        <v>30</v>
      </c>
      <c r="I37" s="166" t="n">
        <f aca="false">H37*D37</f>
        <v>60000</v>
      </c>
      <c r="J37" s="139" t="n">
        <v>3000</v>
      </c>
      <c r="K37" s="163" t="n">
        <v>43875</v>
      </c>
      <c r="L37" s="147" t="n">
        <v>3896.2</v>
      </c>
      <c r="M37" s="164" t="n">
        <f aca="false">L37-J37</f>
        <v>896.2</v>
      </c>
      <c r="N37" s="157" t="n">
        <f aca="false">K37-C37</f>
        <v>30</v>
      </c>
      <c r="O37" s="166" t="n">
        <f aca="false">N37*J37</f>
        <v>90000</v>
      </c>
    </row>
    <row r="38" customFormat="false" ht="15" hidden="false" customHeight="false" outlineLevel="0" collapsed="false">
      <c r="A38" s="2" t="n">
        <v>113568</v>
      </c>
      <c r="B38" s="120" t="s">
        <v>1183</v>
      </c>
      <c r="C38" s="144" t="n">
        <v>43900</v>
      </c>
      <c r="D38" s="159" t="s">
        <v>1149</v>
      </c>
      <c r="E38" s="160" t="s">
        <v>1149</v>
      </c>
      <c r="F38" s="161" t="s">
        <v>1149</v>
      </c>
      <c r="G38" s="161" t="s">
        <v>1149</v>
      </c>
      <c r="H38" s="160" t="s">
        <v>1149</v>
      </c>
      <c r="I38" s="167" t="s">
        <v>1149</v>
      </c>
      <c r="J38" s="139" t="n">
        <v>1000</v>
      </c>
      <c r="K38" s="170" t="s">
        <v>1184</v>
      </c>
      <c r="L38" s="171" t="s">
        <v>1184</v>
      </c>
      <c r="M38" s="171" t="s">
        <v>1184</v>
      </c>
      <c r="N38" s="171" t="s">
        <v>1184</v>
      </c>
      <c r="O38" s="172" t="s">
        <v>1184</v>
      </c>
    </row>
    <row r="39" customFormat="false" ht="15" hidden="false" customHeight="false" outlineLevel="0" collapsed="false">
      <c r="C39" s="144"/>
      <c r="D39" s="145"/>
      <c r="E39" s="173"/>
      <c r="F39" s="155"/>
      <c r="G39" s="155"/>
      <c r="H39" s="149"/>
      <c r="I39" s="150"/>
      <c r="J39" s="145"/>
      <c r="K39" s="149"/>
      <c r="L39" s="155"/>
      <c r="M39" s="149"/>
      <c r="N39" s="149"/>
      <c r="O39" s="150"/>
    </row>
    <row r="40" customFormat="false" ht="15" hidden="false" customHeight="false" outlineLevel="0" collapsed="false">
      <c r="C40" s="144"/>
      <c r="D40" s="145"/>
      <c r="E40" s="173"/>
      <c r="F40" s="155"/>
      <c r="G40" s="155"/>
      <c r="H40" s="149"/>
      <c r="I40" s="150"/>
      <c r="J40" s="145"/>
      <c r="K40" s="149"/>
      <c r="L40" s="155"/>
      <c r="M40" s="149"/>
      <c r="N40" s="149"/>
      <c r="O40" s="150"/>
    </row>
    <row r="41" customFormat="false" ht="15" hidden="false" customHeight="false" outlineLevel="0" collapsed="false">
      <c r="C41" s="144"/>
      <c r="D41" s="145"/>
      <c r="E41" s="173"/>
      <c r="F41" s="155"/>
      <c r="G41" s="155"/>
      <c r="H41" s="149"/>
      <c r="I41" s="150"/>
      <c r="J41" s="145"/>
      <c r="K41" s="149"/>
      <c r="L41" s="155"/>
      <c r="M41" s="149"/>
      <c r="N41" s="149"/>
      <c r="O41" s="150"/>
    </row>
    <row r="42" customFormat="false" ht="15" hidden="false" customHeight="false" outlineLevel="0" collapsed="false">
      <c r="C42" s="144"/>
      <c r="D42" s="145"/>
      <c r="E42" s="173"/>
      <c r="F42" s="155"/>
      <c r="G42" s="155"/>
      <c r="H42" s="149"/>
      <c r="I42" s="150"/>
      <c r="J42" s="145"/>
      <c r="K42" s="149"/>
      <c r="L42" s="155"/>
      <c r="M42" s="149"/>
      <c r="N42" s="149"/>
      <c r="O42" s="150"/>
    </row>
    <row r="43" customFormat="false" ht="15" hidden="false" customHeight="false" outlineLevel="0" collapsed="false">
      <c r="C43" s="144"/>
      <c r="D43" s="145"/>
      <c r="E43" s="173"/>
      <c r="F43" s="155"/>
      <c r="G43" s="155"/>
      <c r="H43" s="149"/>
      <c r="I43" s="150"/>
      <c r="J43" s="145"/>
      <c r="K43" s="149"/>
      <c r="L43" s="155"/>
      <c r="M43" s="149"/>
      <c r="N43" s="149"/>
      <c r="O43" s="150"/>
    </row>
    <row r="44" customFormat="false" ht="15" hidden="false" customHeight="false" outlineLevel="0" collapsed="false">
      <c r="C44" s="144"/>
      <c r="D44" s="145"/>
      <c r="E44" s="173"/>
      <c r="F44" s="155"/>
      <c r="G44" s="155"/>
      <c r="H44" s="149"/>
      <c r="I44" s="150"/>
      <c r="J44" s="145"/>
      <c r="K44" s="149"/>
      <c r="L44" s="155"/>
      <c r="M44" s="149"/>
      <c r="N44" s="149"/>
      <c r="O44" s="150"/>
    </row>
    <row r="45" customFormat="false" ht="15" hidden="false" customHeight="false" outlineLevel="0" collapsed="false">
      <c r="C45" s="144"/>
      <c r="D45" s="145"/>
      <c r="E45" s="173"/>
      <c r="F45" s="155"/>
      <c r="G45" s="155"/>
      <c r="H45" s="149"/>
      <c r="I45" s="150"/>
      <c r="J45" s="145"/>
      <c r="K45" s="149"/>
      <c r="L45" s="155"/>
      <c r="M45" s="149"/>
      <c r="N45" s="149"/>
      <c r="O45" s="150"/>
    </row>
    <row r="46" customFormat="false" ht="15" hidden="false" customHeight="false" outlineLevel="0" collapsed="false">
      <c r="C46" s="144"/>
      <c r="D46" s="145"/>
      <c r="E46" s="173"/>
      <c r="F46" s="155"/>
      <c r="G46" s="155"/>
      <c r="H46" s="149"/>
      <c r="I46" s="150"/>
      <c r="J46" s="145"/>
      <c r="K46" s="149"/>
      <c r="L46" s="155"/>
      <c r="M46" s="149"/>
      <c r="N46" s="149"/>
      <c r="O46" s="150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1185</v>
      </c>
      <c r="B1" s="2" t="s">
        <v>1186</v>
      </c>
      <c r="C1" s="2" t="s">
        <v>1187</v>
      </c>
      <c r="D1" s="2" t="s">
        <v>1188</v>
      </c>
      <c r="E1" s="2" t="s">
        <v>1189</v>
      </c>
      <c r="F1" s="2" t="s">
        <v>1190</v>
      </c>
      <c r="G1" s="2" t="s">
        <v>1191</v>
      </c>
    </row>
    <row r="2" customFormat="false" ht="19" hidden="false" customHeight="false" outlineLevel="0" collapsed="false">
      <c r="A2" s="174" t="s">
        <v>1192</v>
      </c>
      <c r="B2" s="2" t="n">
        <v>10000</v>
      </c>
      <c r="C2" s="2" t="n">
        <v>10141.21</v>
      </c>
      <c r="D2" s="124" t="n">
        <v>43637</v>
      </c>
      <c r="E2" s="124" t="n">
        <v>43825</v>
      </c>
      <c r="F2" s="78" t="n">
        <f aca="true">E2-TODAY()</f>
        <v>-74</v>
      </c>
      <c r="G2" s="40" t="n">
        <f aca="true">(C2-B2)/B2/((TODAY()-D2)/365)</f>
        <v>0.0196723854961831</v>
      </c>
    </row>
    <row r="3" customFormat="false" ht="15" hidden="false" customHeight="false" outlineLevel="0" collapsed="false">
      <c r="A3" s="2" t="s">
        <v>1193</v>
      </c>
      <c r="B3" s="2" t="n">
        <v>10000</v>
      </c>
      <c r="C3" s="2" t="n">
        <v>10303</v>
      </c>
      <c r="D3" s="124" t="n">
        <v>43508</v>
      </c>
      <c r="E3" s="124" t="n">
        <v>43808</v>
      </c>
      <c r="F3" s="78" t="n">
        <f aca="true">E3-TODAY()</f>
        <v>-91</v>
      </c>
      <c r="G3" s="40" t="n">
        <f aca="true">(C3-B3)/B3/((TODAY()-D3)/365)</f>
        <v>0.0282851662404092</v>
      </c>
    </row>
    <row r="4" customFormat="false" ht="19" hidden="false" customHeight="false" outlineLevel="0" collapsed="false">
      <c r="A4" s="174" t="s">
        <v>1194</v>
      </c>
      <c r="B4" s="2" t="n">
        <v>10000</v>
      </c>
      <c r="C4" s="2" t="n">
        <v>10000</v>
      </c>
      <c r="D4" s="124" t="n">
        <v>43504</v>
      </c>
      <c r="E4" s="124" t="n">
        <v>43873</v>
      </c>
      <c r="F4" s="78" t="n">
        <f aca="true">E4-TODAY()</f>
        <v>-26</v>
      </c>
      <c r="G4" s="40" t="n">
        <f aca="true">(C4-B4)/B4/((TODAY()-D4)/365)</f>
        <v>0</v>
      </c>
    </row>
    <row r="5" customFormat="false" ht="19" hidden="false" customHeight="false" outlineLevel="0" collapsed="false">
      <c r="A5" s="174" t="s">
        <v>1195</v>
      </c>
      <c r="B5" s="2" t="n">
        <v>10000</v>
      </c>
      <c r="C5" s="2" t="n">
        <v>10499.06</v>
      </c>
      <c r="D5" s="124" t="n">
        <v>43455</v>
      </c>
      <c r="E5" s="124" t="n">
        <v>43822</v>
      </c>
      <c r="F5" s="78" t="n">
        <f aca="true">E5-TODAY()</f>
        <v>-77</v>
      </c>
      <c r="G5" s="40" t="n">
        <f aca="true">(C5-B5)/B5/((TODAY()-D5)/365)</f>
        <v>0.0410263288288288</v>
      </c>
    </row>
    <row r="6" customFormat="false" ht="15" hidden="false" customHeight="false" outlineLevel="0" collapsed="false">
      <c r="A6" s="2" t="s">
        <v>1193</v>
      </c>
      <c r="B6" s="2" t="n">
        <v>10000</v>
      </c>
      <c r="C6" s="2" t="n">
        <v>10587.82</v>
      </c>
      <c r="D6" s="124" t="n">
        <v>43277</v>
      </c>
      <c r="E6" s="124" t="n">
        <v>43816</v>
      </c>
      <c r="F6" s="78" t="n">
        <f aca="true">E6-TODAY()</f>
        <v>-83</v>
      </c>
      <c r="G6" s="40" t="n">
        <f aca="true">(C6-B6)/B6/((TODAY()-D6)/365)</f>
        <v>0.0344942604501608</v>
      </c>
    </row>
    <row r="7" customFormat="false" ht="15" hidden="false" customHeight="false" outlineLevel="0" collapsed="false">
      <c r="A7" s="2" t="s">
        <v>1193</v>
      </c>
      <c r="B7" s="2" t="n">
        <v>20000</v>
      </c>
      <c r="C7" s="2" t="n">
        <v>21409.5</v>
      </c>
      <c r="D7" s="124" t="n">
        <v>43193</v>
      </c>
      <c r="E7" s="124" t="n">
        <v>43822</v>
      </c>
      <c r="F7" s="78" t="n">
        <f aca="true">E7-TODAY()</f>
        <v>-77</v>
      </c>
      <c r="G7" s="40" t="n">
        <f aca="true">(C7-B7)/B7/((TODAY()-D7)/365)</f>
        <v>0.0364353753541076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5" colorId="64" zoomScale="55" zoomScaleNormal="55" zoomScalePageLayoutView="100" workbookViewId="0">
      <selection pane="topLeft" activeCell="E32" activeCellId="0" sqref="E32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1196</v>
      </c>
      <c r="D2" s="2" t="s">
        <v>1197</v>
      </c>
      <c r="F2" s="2" t="s">
        <v>1198</v>
      </c>
      <c r="H2" s="2" t="s">
        <v>1199</v>
      </c>
      <c r="J2" s="2" t="s">
        <v>1200</v>
      </c>
      <c r="L2" s="2" t="s">
        <v>1201</v>
      </c>
    </row>
    <row r="3" customFormat="false" ht="17.95" hidden="false" customHeight="false" outlineLevel="0" collapsed="false">
      <c r="B3" s="2" t="s">
        <v>1202</v>
      </c>
      <c r="C3" s="2" t="n">
        <v>1.5</v>
      </c>
      <c r="D3" s="175" t="s">
        <v>1203</v>
      </c>
      <c r="E3" s="9" t="n">
        <v>1.5</v>
      </c>
      <c r="F3" s="2" t="s">
        <v>1204</v>
      </c>
      <c r="G3" s="2" t="n">
        <v>1.5</v>
      </c>
      <c r="H3" s="2" t="s">
        <v>1205</v>
      </c>
      <c r="I3" s="2" t="n">
        <v>1.5</v>
      </c>
      <c r="J3" s="2" t="s">
        <v>1206</v>
      </c>
      <c r="K3" s="2" t="n">
        <v>1.5</v>
      </c>
      <c r="L3" s="2" t="s">
        <v>1207</v>
      </c>
      <c r="M3" s="0" t="n">
        <v>1.5</v>
      </c>
      <c r="N3" s="0"/>
    </row>
    <row r="4" customFormat="false" ht="15" hidden="false" customHeight="false" outlineLevel="0" collapsed="false">
      <c r="B4" s="2" t="s">
        <v>1208</v>
      </c>
      <c r="C4" s="2" t="n">
        <v>1.3</v>
      </c>
      <c r="D4" s="2" t="s">
        <v>1209</v>
      </c>
      <c r="E4" s="2" t="n">
        <v>1.2</v>
      </c>
      <c r="F4" s="2" t="s">
        <v>1210</v>
      </c>
      <c r="G4" s="2" t="n">
        <v>1.2</v>
      </c>
      <c r="H4" s="2" t="s">
        <v>1211</v>
      </c>
      <c r="I4" s="2" t="n">
        <v>1</v>
      </c>
      <c r="J4" s="2" t="s">
        <v>1212</v>
      </c>
      <c r="K4" s="2" t="n">
        <v>1.3</v>
      </c>
      <c r="L4" s="2" t="s">
        <v>1213</v>
      </c>
      <c r="M4" s="0" t="n">
        <v>1.2</v>
      </c>
      <c r="N4" s="0"/>
    </row>
    <row r="5" customFormat="false" ht="17.95" hidden="false" customHeight="false" outlineLevel="0" collapsed="false">
      <c r="B5" s="2" t="s">
        <v>1214</v>
      </c>
      <c r="C5" s="2" t="n">
        <v>1.1</v>
      </c>
      <c r="D5" s="2" t="s">
        <v>1215</v>
      </c>
      <c r="E5" s="2" t="n">
        <v>1</v>
      </c>
      <c r="F5" s="2" t="s">
        <v>1216</v>
      </c>
      <c r="G5" s="2" t="n">
        <v>1.1</v>
      </c>
      <c r="H5" s="175" t="s">
        <v>1217</v>
      </c>
      <c r="I5" s="2" t="n">
        <v>0</v>
      </c>
      <c r="J5" s="2" t="s">
        <v>1218</v>
      </c>
      <c r="K5" s="2" t="n">
        <v>1.1</v>
      </c>
      <c r="L5" s="2" t="s">
        <v>1219</v>
      </c>
      <c r="M5" s="0" t="n">
        <v>1</v>
      </c>
      <c r="N5" s="0"/>
    </row>
    <row r="6" customFormat="false" ht="15" hidden="false" customHeight="false" outlineLevel="0" collapsed="false">
      <c r="B6" s="2" t="s">
        <v>1220</v>
      </c>
      <c r="C6" s="2" t="n">
        <v>1</v>
      </c>
      <c r="D6" s="176" t="s">
        <v>1221</v>
      </c>
      <c r="E6" s="2" t="n">
        <v>0.8</v>
      </c>
      <c r="F6" s="2" t="s">
        <v>1222</v>
      </c>
      <c r="G6" s="2" t="n">
        <v>1</v>
      </c>
      <c r="J6" s="2" t="s">
        <v>1223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1224</v>
      </c>
      <c r="C7" s="2" t="n">
        <v>0.9</v>
      </c>
      <c r="D7" s="175" t="s">
        <v>1225</v>
      </c>
      <c r="E7" s="2" t="n">
        <v>0.5</v>
      </c>
      <c r="F7" s="2" t="s">
        <v>1226</v>
      </c>
      <c r="G7" s="2" t="n">
        <v>0.9</v>
      </c>
      <c r="J7" s="2" t="s">
        <v>1227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1228</v>
      </c>
      <c r="C8" s="2" t="n">
        <v>0.8</v>
      </c>
      <c r="F8" s="2" t="s">
        <v>1229</v>
      </c>
      <c r="G8" s="2" t="n">
        <v>0.8</v>
      </c>
      <c r="J8" s="2" t="s">
        <v>1230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1231</v>
      </c>
      <c r="C9" s="2" t="n">
        <v>0.5</v>
      </c>
      <c r="F9" s="2" t="s">
        <v>1232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1233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9" t="s">
        <v>1234</v>
      </c>
      <c r="B1" s="177" t="s">
        <v>1235</v>
      </c>
      <c r="C1" s="129" t="s">
        <v>1236</v>
      </c>
      <c r="D1" s="129" t="s">
        <v>1237</v>
      </c>
      <c r="E1" s="129" t="s">
        <v>1238</v>
      </c>
      <c r="F1" s="129" t="s">
        <v>1239</v>
      </c>
      <c r="G1" s="129" t="s">
        <v>1240</v>
      </c>
      <c r="H1" s="129" t="s">
        <v>1241</v>
      </c>
      <c r="I1" s="129" t="s">
        <v>1242</v>
      </c>
      <c r="J1" s="129" t="s">
        <v>1243</v>
      </c>
    </row>
    <row r="2" customFormat="false" ht="15" hidden="false" customHeight="false" outlineLevel="0" collapsed="false">
      <c r="A2" s="178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103" t="n">
        <f aca="false">H2/I2</f>
        <v>5.95160634920635</v>
      </c>
    </row>
    <row r="3" customFormat="false" ht="15" hidden="false" customHeight="false" outlineLevel="0" collapsed="false">
      <c r="A3" s="178" t="n">
        <v>43654</v>
      </c>
      <c r="B3" s="2" t="s">
        <v>1244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103" t="n">
        <f aca="false">H3/I3</f>
        <v>5.65160634920635</v>
      </c>
    </row>
    <row r="4" customFormat="false" ht="15" hidden="false" customHeight="false" outlineLevel="0" collapsed="false">
      <c r="A4" s="178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103" t="n">
        <f aca="false">H4/I4</f>
        <v>5.70523983739838</v>
      </c>
    </row>
    <row r="5" customFormat="false" ht="15" hidden="false" customHeight="false" outlineLevel="0" collapsed="false">
      <c r="A5" s="178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103" t="n">
        <f aca="false">H5/I5</f>
        <v>5.69472695035461</v>
      </c>
    </row>
    <row r="6" customFormat="false" ht="15" hidden="false" customHeight="false" outlineLevel="0" collapsed="false">
      <c r="A6" s="178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103" t="n">
        <f aca="false">H6/I6</f>
        <v>5.66092670807454</v>
      </c>
    </row>
    <row r="7" customFormat="false" ht="15" hidden="false" customHeight="false" outlineLevel="0" collapsed="false">
      <c r="A7" s="178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103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2020-03-09T21:12:15Z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