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C3BDF42A-FFB3-4C24-ACA7-43B50E2BA14E}" xr6:coauthVersionLast="46" xr6:coauthVersionMax="46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'hs300'!$A$1:$AD$166</definedName>
    <definedName name="_xlnm._FilterDatabase" localSheetId="2" hidden="1">'hs300 (总表)'!$A$1:$AD$444</definedName>
    <definedName name="_xlnm._FilterDatabase" localSheetId="1" hidden="1">'zz500'!$A$1:$AD$166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66" i="2" l="1"/>
  <c r="F167" i="2"/>
  <c r="H167" i="2"/>
  <c r="K167" i="2"/>
  <c r="L167" i="2"/>
  <c r="O167" i="2"/>
  <c r="P167" i="2" s="1"/>
  <c r="Q167" i="2"/>
  <c r="E167" i="2" s="1"/>
  <c r="AB167" i="2"/>
  <c r="F167" i="1"/>
  <c r="H167" i="1"/>
  <c r="K167" i="1"/>
  <c r="L167" i="1"/>
  <c r="M167" i="1" s="1"/>
  <c r="N167" i="1" s="1"/>
  <c r="O167" i="1"/>
  <c r="P167" i="1" s="1"/>
  <c r="Q167" i="1"/>
  <c r="E167" i="1" s="1"/>
  <c r="AD167" i="1" s="1"/>
  <c r="AB167" i="1"/>
  <c r="AB162" i="1"/>
  <c r="AB163" i="1"/>
  <c r="AB164" i="1"/>
  <c r="AB165" i="1"/>
  <c r="AB166" i="1"/>
  <c r="AB162" i="2"/>
  <c r="AB163" i="2"/>
  <c r="AB164" i="2"/>
  <c r="AB165" i="2"/>
  <c r="AB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B157" i="1"/>
  <c r="AB158" i="1"/>
  <c r="AB159" i="1"/>
  <c r="AB160" i="1"/>
  <c r="AB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B153" i="1"/>
  <c r="F154" i="1"/>
  <c r="H154" i="1"/>
  <c r="K154" i="1"/>
  <c r="L154" i="1"/>
  <c r="O154" i="1"/>
  <c r="P154" i="1" s="1"/>
  <c r="Q154" i="1"/>
  <c r="E154" i="1" s="1"/>
  <c r="AB154" i="1"/>
  <c r="F155" i="1"/>
  <c r="H155" i="1"/>
  <c r="K155" i="1"/>
  <c r="L155" i="1"/>
  <c r="O155" i="1"/>
  <c r="P155" i="1" s="1"/>
  <c r="Q155" i="1"/>
  <c r="E155" i="1" s="1"/>
  <c r="AB155" i="1"/>
  <c r="F156" i="1"/>
  <c r="H156" i="1"/>
  <c r="K156" i="1"/>
  <c r="L156" i="1"/>
  <c r="O156" i="1"/>
  <c r="P156" i="1" s="1"/>
  <c r="Q156" i="1"/>
  <c r="E156" i="1" s="1"/>
  <c r="AB156" i="1"/>
  <c r="F157" i="1"/>
  <c r="H157" i="1"/>
  <c r="K157" i="1"/>
  <c r="L157" i="1"/>
  <c r="O157" i="1"/>
  <c r="P157" i="1" s="1"/>
  <c r="Q157" i="1"/>
  <c r="E157" i="1" s="1"/>
  <c r="AB157" i="2"/>
  <c r="AB158" i="2"/>
  <c r="AB159" i="2"/>
  <c r="AB160" i="2"/>
  <c r="AB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B153" i="2"/>
  <c r="F154" i="2"/>
  <c r="H154" i="2"/>
  <c r="K154" i="2"/>
  <c r="L154" i="2"/>
  <c r="O154" i="2"/>
  <c r="P154" i="2" s="1"/>
  <c r="Q154" i="2"/>
  <c r="E154" i="2" s="1"/>
  <c r="AB154" i="2"/>
  <c r="F155" i="2"/>
  <c r="H155" i="2"/>
  <c r="K155" i="2"/>
  <c r="L155" i="2"/>
  <c r="O155" i="2"/>
  <c r="P155" i="2" s="1"/>
  <c r="Q155" i="2"/>
  <c r="E155" i="2" s="1"/>
  <c r="AB155" i="2"/>
  <c r="F156" i="2"/>
  <c r="H156" i="2"/>
  <c r="K156" i="2"/>
  <c r="L156" i="2"/>
  <c r="O156" i="2"/>
  <c r="P156" i="2" s="1"/>
  <c r="Q156" i="2"/>
  <c r="E156" i="2" s="1"/>
  <c r="AB156" i="2"/>
  <c r="R5" i="10"/>
  <c r="N5" i="10"/>
  <c r="J5" i="10"/>
  <c r="Q5" i="10"/>
  <c r="M5" i="10"/>
  <c r="I5" i="10"/>
  <c r="AB504" i="11"/>
  <c r="Q504" i="11"/>
  <c r="E504" i="11" s="1"/>
  <c r="O504" i="11"/>
  <c r="P504" i="11" s="1"/>
  <c r="L504" i="11"/>
  <c r="K504" i="11"/>
  <c r="H504" i="11"/>
  <c r="F504" i="11"/>
  <c r="AB503" i="11"/>
  <c r="Q503" i="11"/>
  <c r="P503" i="11"/>
  <c r="O503" i="11"/>
  <c r="L503" i="11"/>
  <c r="M503" i="11" s="1"/>
  <c r="K503" i="11"/>
  <c r="H503" i="11"/>
  <c r="N503" i="11" s="1"/>
  <c r="F503" i="11"/>
  <c r="E503" i="11"/>
  <c r="AD503" i="11" s="1"/>
  <c r="AB502" i="11"/>
  <c r="Q502" i="11"/>
  <c r="E502" i="11" s="1"/>
  <c r="O502" i="11"/>
  <c r="P502" i="11" s="1"/>
  <c r="L502" i="11"/>
  <c r="K502" i="11"/>
  <c r="H502" i="11"/>
  <c r="F502" i="11"/>
  <c r="AB501" i="11"/>
  <c r="Q501" i="11"/>
  <c r="P501" i="11"/>
  <c r="O501" i="11"/>
  <c r="L501" i="11"/>
  <c r="M501" i="11" s="1"/>
  <c r="K501" i="11"/>
  <c r="H501" i="11"/>
  <c r="F501" i="11"/>
  <c r="E501" i="11"/>
  <c r="AD501" i="11" s="1"/>
  <c r="AB500" i="11"/>
  <c r="Q500" i="11"/>
  <c r="E500" i="11" s="1"/>
  <c r="O500" i="11"/>
  <c r="P500" i="11" s="1"/>
  <c r="L500" i="11"/>
  <c r="K500" i="11"/>
  <c r="H500" i="11"/>
  <c r="F500" i="11"/>
  <c r="AB499" i="11"/>
  <c r="Q499" i="11"/>
  <c r="P499" i="11"/>
  <c r="O499" i="11"/>
  <c r="L499" i="11"/>
  <c r="M499" i="11" s="1"/>
  <c r="K499" i="11"/>
  <c r="H499" i="11"/>
  <c r="N499" i="11" s="1"/>
  <c r="F499" i="11"/>
  <c r="E499" i="11"/>
  <c r="AD499" i="11" s="1"/>
  <c r="AB498" i="11"/>
  <c r="Q498" i="11"/>
  <c r="E498" i="11" s="1"/>
  <c r="O498" i="11"/>
  <c r="P498" i="11" s="1"/>
  <c r="L498" i="11"/>
  <c r="K498" i="11"/>
  <c r="H498" i="11"/>
  <c r="F498" i="11"/>
  <c r="AB497" i="11"/>
  <c r="Q497" i="11"/>
  <c r="P497" i="11"/>
  <c r="O497" i="11"/>
  <c r="L497" i="11"/>
  <c r="M497" i="11" s="1"/>
  <c r="K497" i="11"/>
  <c r="H497" i="11"/>
  <c r="N497" i="11" s="1"/>
  <c r="F497" i="11"/>
  <c r="E497" i="11"/>
  <c r="AD497" i="11" s="1"/>
  <c r="AB496" i="11"/>
  <c r="Q496" i="11"/>
  <c r="E496" i="11" s="1"/>
  <c r="O496" i="11"/>
  <c r="P496" i="11" s="1"/>
  <c r="L496" i="11"/>
  <c r="K496" i="11"/>
  <c r="H496" i="11"/>
  <c r="F496" i="11"/>
  <c r="AB495" i="11"/>
  <c r="Q495" i="11"/>
  <c r="P495" i="11"/>
  <c r="O495" i="11"/>
  <c r="L495" i="11"/>
  <c r="M495" i="11" s="1"/>
  <c r="K495" i="11"/>
  <c r="H495" i="11"/>
  <c r="F495" i="11"/>
  <c r="E495" i="11"/>
  <c r="AD495" i="11" s="1"/>
  <c r="AB494" i="11"/>
  <c r="Q494" i="11"/>
  <c r="E494" i="11" s="1"/>
  <c r="O494" i="11"/>
  <c r="P494" i="11" s="1"/>
  <c r="L494" i="11"/>
  <c r="K494" i="11"/>
  <c r="H494" i="11"/>
  <c r="F494" i="11"/>
  <c r="AB493" i="11"/>
  <c r="Q493" i="11"/>
  <c r="P493" i="11"/>
  <c r="O493" i="11"/>
  <c r="L493" i="11"/>
  <c r="M493" i="11" s="1"/>
  <c r="N493" i="11" s="1"/>
  <c r="K493" i="11"/>
  <c r="H493" i="11"/>
  <c r="F493" i="11"/>
  <c r="E493" i="11"/>
  <c r="AD493" i="11" s="1"/>
  <c r="AB492" i="11"/>
  <c r="Q492" i="11"/>
  <c r="P492" i="11"/>
  <c r="O492" i="11"/>
  <c r="L492" i="11"/>
  <c r="M492" i="11" s="1"/>
  <c r="K492" i="11"/>
  <c r="H492" i="11"/>
  <c r="F492" i="11"/>
  <c r="E492" i="11"/>
  <c r="AD492" i="11" s="1"/>
  <c r="AB491" i="11"/>
  <c r="Q491" i="11"/>
  <c r="O491" i="11"/>
  <c r="P491" i="11" s="1"/>
  <c r="L491" i="11"/>
  <c r="M491" i="11" s="1"/>
  <c r="K491" i="11"/>
  <c r="H491" i="11"/>
  <c r="N491" i="11" s="1"/>
  <c r="F491" i="11"/>
  <c r="E491" i="11"/>
  <c r="AD491" i="11" s="1"/>
  <c r="AB490" i="11"/>
  <c r="Q490" i="11"/>
  <c r="P490" i="11"/>
  <c r="O490" i="11"/>
  <c r="L490" i="11"/>
  <c r="M490" i="11" s="1"/>
  <c r="K490" i="11"/>
  <c r="H490" i="11"/>
  <c r="F490" i="11"/>
  <c r="E490" i="11"/>
  <c r="AD490" i="11" s="1"/>
  <c r="AB489" i="11"/>
  <c r="Q489" i="11"/>
  <c r="O489" i="11"/>
  <c r="P489" i="11" s="1"/>
  <c r="L489" i="11"/>
  <c r="M489" i="11" s="1"/>
  <c r="K489" i="11"/>
  <c r="H489" i="11"/>
  <c r="F489" i="11"/>
  <c r="E489" i="11"/>
  <c r="AD489" i="11" s="1"/>
  <c r="AB488" i="11"/>
  <c r="Q488" i="11"/>
  <c r="P488" i="11"/>
  <c r="O488" i="11"/>
  <c r="L488" i="11"/>
  <c r="M488" i="11" s="1"/>
  <c r="K488" i="11"/>
  <c r="H488" i="11"/>
  <c r="N488" i="11" s="1"/>
  <c r="F488" i="11"/>
  <c r="E488" i="11"/>
  <c r="AD488" i="11" s="1"/>
  <c r="AB487" i="11"/>
  <c r="Q487" i="11"/>
  <c r="O487" i="11"/>
  <c r="P487" i="11" s="1"/>
  <c r="L487" i="11"/>
  <c r="M487" i="11" s="1"/>
  <c r="K487" i="11"/>
  <c r="H487" i="11"/>
  <c r="F487" i="11"/>
  <c r="E487" i="11"/>
  <c r="AD487" i="11" s="1"/>
  <c r="AB486" i="11"/>
  <c r="Q486" i="11"/>
  <c r="P486" i="11"/>
  <c r="O486" i="11"/>
  <c r="L486" i="11"/>
  <c r="M486" i="11" s="1"/>
  <c r="K486" i="11"/>
  <c r="H486" i="11"/>
  <c r="F486" i="11"/>
  <c r="E486" i="11"/>
  <c r="AD486" i="11" s="1"/>
  <c r="AB485" i="11"/>
  <c r="Q485" i="11"/>
  <c r="O485" i="11"/>
  <c r="P485" i="11" s="1"/>
  <c r="L485" i="11"/>
  <c r="M485" i="11" s="1"/>
  <c r="K485" i="11"/>
  <c r="H485" i="11"/>
  <c r="F485" i="11"/>
  <c r="E485" i="11"/>
  <c r="AD485" i="11" s="1"/>
  <c r="AB484" i="11"/>
  <c r="Q484" i="11"/>
  <c r="P484" i="11"/>
  <c r="O484" i="11"/>
  <c r="L484" i="11"/>
  <c r="M484" i="11" s="1"/>
  <c r="N484" i="11" s="1"/>
  <c r="K484" i="11"/>
  <c r="H484" i="11"/>
  <c r="F484" i="11"/>
  <c r="E484" i="11"/>
  <c r="AD484" i="11" s="1"/>
  <c r="AB483" i="11"/>
  <c r="Q483" i="11"/>
  <c r="O483" i="11"/>
  <c r="P483" i="11" s="1"/>
  <c r="L483" i="11"/>
  <c r="M483" i="11" s="1"/>
  <c r="K483" i="11"/>
  <c r="H483" i="11"/>
  <c r="F483" i="11"/>
  <c r="E483" i="11"/>
  <c r="AD483" i="11" s="1"/>
  <c r="AB482" i="11"/>
  <c r="Q482" i="11"/>
  <c r="P482" i="11"/>
  <c r="O482" i="11"/>
  <c r="L482" i="11"/>
  <c r="M482" i="11" s="1"/>
  <c r="K482" i="11"/>
  <c r="H482" i="11"/>
  <c r="F482" i="11"/>
  <c r="E482" i="11"/>
  <c r="AD482" i="11" s="1"/>
  <c r="AB481" i="11"/>
  <c r="Q481" i="11"/>
  <c r="O481" i="11"/>
  <c r="P481" i="11" s="1"/>
  <c r="L481" i="11"/>
  <c r="M481" i="11" s="1"/>
  <c r="K481" i="11"/>
  <c r="H481" i="11"/>
  <c r="F481" i="11"/>
  <c r="E481" i="11"/>
  <c r="AD481" i="11" s="1"/>
  <c r="AB480" i="11"/>
  <c r="Q480" i="11"/>
  <c r="P480" i="11"/>
  <c r="O480" i="11"/>
  <c r="L480" i="11"/>
  <c r="M480" i="11" s="1"/>
  <c r="K480" i="11"/>
  <c r="H480" i="11"/>
  <c r="F480" i="11"/>
  <c r="E480" i="11"/>
  <c r="AD480" i="11" s="1"/>
  <c r="AB479" i="11"/>
  <c r="Q479" i="11"/>
  <c r="O479" i="11"/>
  <c r="P479" i="11" s="1"/>
  <c r="L479" i="11"/>
  <c r="M479" i="11" s="1"/>
  <c r="K479" i="11"/>
  <c r="H479" i="11"/>
  <c r="N479" i="11" s="1"/>
  <c r="F479" i="11"/>
  <c r="E479" i="11"/>
  <c r="AD479" i="11" s="1"/>
  <c r="AB478" i="11"/>
  <c r="Q478" i="11"/>
  <c r="P478" i="11"/>
  <c r="O478" i="11"/>
  <c r="L478" i="11"/>
  <c r="M478" i="11" s="1"/>
  <c r="K478" i="11"/>
  <c r="H478" i="11"/>
  <c r="F478" i="11"/>
  <c r="E478" i="11"/>
  <c r="AD478" i="11" s="1"/>
  <c r="AB477" i="11"/>
  <c r="Q477" i="11"/>
  <c r="O477" i="11"/>
  <c r="P477" i="11" s="1"/>
  <c r="L477" i="11"/>
  <c r="M477" i="11" s="1"/>
  <c r="K477" i="11"/>
  <c r="H477" i="11"/>
  <c r="F477" i="11"/>
  <c r="E477" i="11"/>
  <c r="AD477" i="11" s="1"/>
  <c r="AB476" i="11"/>
  <c r="Q476" i="11"/>
  <c r="P476" i="11"/>
  <c r="O476" i="11"/>
  <c r="L476" i="11"/>
  <c r="M476" i="11" s="1"/>
  <c r="K476" i="11"/>
  <c r="H476" i="11"/>
  <c r="F476" i="11"/>
  <c r="E476" i="11"/>
  <c r="AD476" i="11" s="1"/>
  <c r="AB475" i="11"/>
  <c r="Q475" i="11"/>
  <c r="O475" i="11"/>
  <c r="P475" i="11" s="1"/>
  <c r="L475" i="11"/>
  <c r="M475" i="11" s="1"/>
  <c r="K475" i="11"/>
  <c r="H475" i="11"/>
  <c r="F475" i="11"/>
  <c r="E475" i="11"/>
  <c r="AD475" i="11" s="1"/>
  <c r="AB474" i="11"/>
  <c r="Q474" i="11"/>
  <c r="P474" i="11"/>
  <c r="O474" i="11"/>
  <c r="L474" i="11"/>
  <c r="M474" i="11" s="1"/>
  <c r="K474" i="11"/>
  <c r="H474" i="11"/>
  <c r="F474" i="11"/>
  <c r="E474" i="11"/>
  <c r="AD474" i="11" s="1"/>
  <c r="AB473" i="11"/>
  <c r="Q473" i="11"/>
  <c r="O473" i="11"/>
  <c r="P473" i="11" s="1"/>
  <c r="L473" i="11"/>
  <c r="M473" i="11" s="1"/>
  <c r="K473" i="11"/>
  <c r="H473" i="11"/>
  <c r="F473" i="11"/>
  <c r="E473" i="11"/>
  <c r="AD473" i="11" s="1"/>
  <c r="AB472" i="11"/>
  <c r="Q472" i="11"/>
  <c r="P472" i="11"/>
  <c r="O472" i="11"/>
  <c r="L472" i="11"/>
  <c r="M472" i="11" s="1"/>
  <c r="K472" i="11"/>
  <c r="H472" i="11"/>
  <c r="F472" i="11"/>
  <c r="E472" i="11"/>
  <c r="AD472" i="11" s="1"/>
  <c r="AB471" i="11"/>
  <c r="Q471" i="11"/>
  <c r="O471" i="11"/>
  <c r="P471" i="11" s="1"/>
  <c r="L471" i="11"/>
  <c r="M471" i="11" s="1"/>
  <c r="K471" i="11"/>
  <c r="H471" i="11"/>
  <c r="F471" i="11"/>
  <c r="E471" i="11"/>
  <c r="AD471" i="11" s="1"/>
  <c r="AB470" i="11"/>
  <c r="Q470" i="11"/>
  <c r="P470" i="11"/>
  <c r="O470" i="11"/>
  <c r="L470" i="11"/>
  <c r="M470" i="11" s="1"/>
  <c r="K470" i="11"/>
  <c r="H470" i="11"/>
  <c r="F470" i="11"/>
  <c r="E470" i="11"/>
  <c r="AD470" i="11" s="1"/>
  <c r="AB469" i="11"/>
  <c r="Q469" i="11"/>
  <c r="O469" i="11"/>
  <c r="P469" i="11" s="1"/>
  <c r="L469" i="11"/>
  <c r="M469" i="11" s="1"/>
  <c r="K469" i="11"/>
  <c r="H469" i="11"/>
  <c r="F469" i="11"/>
  <c r="E469" i="11"/>
  <c r="AD469" i="11" s="1"/>
  <c r="AB468" i="11"/>
  <c r="Q468" i="11"/>
  <c r="P468" i="11"/>
  <c r="O468" i="11"/>
  <c r="L468" i="11"/>
  <c r="M468" i="11" s="1"/>
  <c r="K468" i="11"/>
  <c r="H468" i="11"/>
  <c r="F468" i="11"/>
  <c r="E468" i="11"/>
  <c r="AD468" i="11" s="1"/>
  <c r="AB467" i="11"/>
  <c r="Q467" i="11"/>
  <c r="O467" i="11"/>
  <c r="P467" i="11" s="1"/>
  <c r="L467" i="11"/>
  <c r="M467" i="11" s="1"/>
  <c r="K467" i="11"/>
  <c r="H467" i="11"/>
  <c r="F467" i="11"/>
  <c r="E467" i="11"/>
  <c r="AD467" i="11" s="1"/>
  <c r="AB466" i="11"/>
  <c r="Q466" i="11"/>
  <c r="P466" i="11"/>
  <c r="O466" i="11"/>
  <c r="L466" i="11"/>
  <c r="M466" i="11" s="1"/>
  <c r="K466" i="11"/>
  <c r="H466" i="11"/>
  <c r="F466" i="11"/>
  <c r="E466" i="11"/>
  <c r="AD466" i="11" s="1"/>
  <c r="AB465" i="11"/>
  <c r="Q465" i="11"/>
  <c r="O465" i="11"/>
  <c r="P465" i="11" s="1"/>
  <c r="L465" i="11"/>
  <c r="M465" i="11" s="1"/>
  <c r="K465" i="11"/>
  <c r="H465" i="11"/>
  <c r="F465" i="11"/>
  <c r="E465" i="11"/>
  <c r="AD465" i="11" s="1"/>
  <c r="AB464" i="11"/>
  <c r="Q464" i="11"/>
  <c r="P464" i="11"/>
  <c r="O464" i="11"/>
  <c r="L464" i="11"/>
  <c r="M464" i="11" s="1"/>
  <c r="K464" i="11"/>
  <c r="H464" i="11"/>
  <c r="F464" i="11"/>
  <c r="E464" i="11"/>
  <c r="AD464" i="11" s="1"/>
  <c r="AB463" i="11"/>
  <c r="Q463" i="11"/>
  <c r="O463" i="11"/>
  <c r="P463" i="11" s="1"/>
  <c r="L463" i="11"/>
  <c r="M463" i="11" s="1"/>
  <c r="K463" i="11"/>
  <c r="H463" i="11"/>
  <c r="F463" i="11"/>
  <c r="E463" i="11"/>
  <c r="AD463" i="11" s="1"/>
  <c r="AB462" i="11"/>
  <c r="Q462" i="11"/>
  <c r="P462" i="11"/>
  <c r="O462" i="11"/>
  <c r="L462" i="11"/>
  <c r="M462" i="11" s="1"/>
  <c r="K462" i="11"/>
  <c r="H462" i="11"/>
  <c r="F462" i="11"/>
  <c r="E462" i="11"/>
  <c r="AD462" i="11" s="1"/>
  <c r="AB461" i="11"/>
  <c r="Q461" i="11"/>
  <c r="O461" i="11"/>
  <c r="P461" i="11" s="1"/>
  <c r="L461" i="11"/>
  <c r="M461" i="11" s="1"/>
  <c r="K461" i="11"/>
  <c r="H461" i="11"/>
  <c r="F461" i="11"/>
  <c r="E461" i="11"/>
  <c r="AD461" i="11" s="1"/>
  <c r="AB460" i="11"/>
  <c r="Q460" i="11"/>
  <c r="P460" i="11"/>
  <c r="O460" i="11"/>
  <c r="L460" i="11"/>
  <c r="M460" i="11" s="1"/>
  <c r="K460" i="11"/>
  <c r="H460" i="11"/>
  <c r="F460" i="11"/>
  <c r="E460" i="11"/>
  <c r="AD460" i="11" s="1"/>
  <c r="AB459" i="11"/>
  <c r="Q459" i="11"/>
  <c r="O459" i="11"/>
  <c r="P459" i="11" s="1"/>
  <c r="L459" i="11"/>
  <c r="M459" i="11" s="1"/>
  <c r="K459" i="11"/>
  <c r="H459" i="11"/>
  <c r="F459" i="11"/>
  <c r="E459" i="11"/>
  <c r="AD459" i="11" s="1"/>
  <c r="AB458" i="11"/>
  <c r="Q458" i="11"/>
  <c r="P458" i="11"/>
  <c r="O458" i="11"/>
  <c r="L458" i="11"/>
  <c r="M458" i="11" s="1"/>
  <c r="K458" i="11"/>
  <c r="H458" i="11"/>
  <c r="F458" i="11"/>
  <c r="E458" i="11"/>
  <c r="AD458" i="11" s="1"/>
  <c r="AB457" i="11"/>
  <c r="Q457" i="11"/>
  <c r="P457" i="11"/>
  <c r="O457" i="11"/>
  <c r="L457" i="11"/>
  <c r="M457" i="11" s="1"/>
  <c r="K457" i="11"/>
  <c r="H457" i="11"/>
  <c r="F457" i="11"/>
  <c r="E457" i="11"/>
  <c r="AD457" i="11" s="1"/>
  <c r="AB456" i="11"/>
  <c r="Q456" i="11"/>
  <c r="E456" i="11" s="1"/>
  <c r="AD456" i="11" s="1"/>
  <c r="O456" i="11"/>
  <c r="P456" i="11" s="1"/>
  <c r="L456" i="11"/>
  <c r="K456" i="11"/>
  <c r="H456" i="11"/>
  <c r="F456" i="11"/>
  <c r="AB455" i="11"/>
  <c r="Q455" i="11"/>
  <c r="P455" i="11"/>
  <c r="O455" i="11"/>
  <c r="L455" i="11"/>
  <c r="M455" i="11" s="1"/>
  <c r="K455" i="11"/>
  <c r="H455" i="11"/>
  <c r="F455" i="11"/>
  <c r="E455" i="11"/>
  <c r="AD455" i="11" s="1"/>
  <c r="AB454" i="11"/>
  <c r="Q454" i="11"/>
  <c r="E454" i="11" s="1"/>
  <c r="AD454" i="11" s="1"/>
  <c r="O454" i="11"/>
  <c r="P454" i="11" s="1"/>
  <c r="L454" i="11"/>
  <c r="K454" i="11"/>
  <c r="H454" i="11"/>
  <c r="F454" i="11"/>
  <c r="AB453" i="11"/>
  <c r="Q453" i="11"/>
  <c r="P453" i="11"/>
  <c r="O453" i="11"/>
  <c r="L453" i="11"/>
  <c r="M453" i="11" s="1"/>
  <c r="K453" i="11"/>
  <c r="H453" i="11"/>
  <c r="F453" i="11"/>
  <c r="E453" i="11"/>
  <c r="AD453" i="11" s="1"/>
  <c r="AB452" i="11"/>
  <c r="Q452" i="11"/>
  <c r="E452" i="11" s="1"/>
  <c r="AD452" i="11" s="1"/>
  <c r="O452" i="11"/>
  <c r="P452" i="11" s="1"/>
  <c r="L452" i="11"/>
  <c r="K452" i="11"/>
  <c r="H452" i="11"/>
  <c r="F452" i="11"/>
  <c r="AB451" i="11"/>
  <c r="Q451" i="11"/>
  <c r="P451" i="11"/>
  <c r="O451" i="11"/>
  <c r="L451" i="11"/>
  <c r="M451" i="11" s="1"/>
  <c r="K451" i="11"/>
  <c r="H451" i="11"/>
  <c r="F451" i="11"/>
  <c r="E451" i="11"/>
  <c r="AD451" i="11" s="1"/>
  <c r="AB450" i="11"/>
  <c r="Q450" i="11"/>
  <c r="E450" i="11" s="1"/>
  <c r="AD450" i="11" s="1"/>
  <c r="O450" i="11"/>
  <c r="P450" i="11" s="1"/>
  <c r="L450" i="11"/>
  <c r="K450" i="11"/>
  <c r="H450" i="11"/>
  <c r="F450" i="11"/>
  <c r="AB449" i="11"/>
  <c r="Q449" i="11"/>
  <c r="P449" i="11"/>
  <c r="O449" i="11"/>
  <c r="L449" i="11"/>
  <c r="M449" i="11" s="1"/>
  <c r="K449" i="11"/>
  <c r="H449" i="11"/>
  <c r="F449" i="11"/>
  <c r="E449" i="11"/>
  <c r="AD449" i="11" s="1"/>
  <c r="AB448" i="11"/>
  <c r="Q448" i="11"/>
  <c r="E448" i="11" s="1"/>
  <c r="AD448" i="11" s="1"/>
  <c r="O448" i="11"/>
  <c r="P448" i="11" s="1"/>
  <c r="L448" i="11"/>
  <c r="K448" i="11"/>
  <c r="H448" i="11"/>
  <c r="F448" i="11"/>
  <c r="AB447" i="11"/>
  <c r="Q447" i="11"/>
  <c r="P447" i="11"/>
  <c r="O447" i="11"/>
  <c r="L447" i="11"/>
  <c r="M447" i="11" s="1"/>
  <c r="K447" i="11"/>
  <c r="H447" i="11"/>
  <c r="F447" i="11"/>
  <c r="E447" i="11"/>
  <c r="AD447" i="11" s="1"/>
  <c r="AB446" i="11"/>
  <c r="Q446" i="11"/>
  <c r="E446" i="11" s="1"/>
  <c r="AD446" i="11" s="1"/>
  <c r="O446" i="11"/>
  <c r="P446" i="11" s="1"/>
  <c r="L446" i="11"/>
  <c r="K446" i="11"/>
  <c r="H446" i="11"/>
  <c r="F446" i="11"/>
  <c r="AB445" i="11"/>
  <c r="Q445" i="11"/>
  <c r="P445" i="11"/>
  <c r="O445" i="11"/>
  <c r="L445" i="11"/>
  <c r="M445" i="11" s="1"/>
  <c r="K445" i="11"/>
  <c r="H445" i="11"/>
  <c r="F445" i="11"/>
  <c r="E445" i="11"/>
  <c r="AD445" i="11" s="1"/>
  <c r="AB444" i="11"/>
  <c r="Q444" i="11"/>
  <c r="E444" i="11" s="1"/>
  <c r="AD444" i="11" s="1"/>
  <c r="O444" i="11"/>
  <c r="P444" i="11" s="1"/>
  <c r="L444" i="11"/>
  <c r="K444" i="11"/>
  <c r="H444" i="11"/>
  <c r="F444" i="11"/>
  <c r="AB443" i="11"/>
  <c r="Q443" i="11"/>
  <c r="P443" i="11"/>
  <c r="O443" i="11"/>
  <c r="L443" i="11"/>
  <c r="M443" i="11" s="1"/>
  <c r="K443" i="11"/>
  <c r="H443" i="11"/>
  <c r="F443" i="11"/>
  <c r="E443" i="11"/>
  <c r="AD443" i="11" s="1"/>
  <c r="AB442" i="11"/>
  <c r="Q442" i="11"/>
  <c r="E442" i="11" s="1"/>
  <c r="AD442" i="11" s="1"/>
  <c r="O442" i="11"/>
  <c r="P442" i="11" s="1"/>
  <c r="L442" i="11"/>
  <c r="K442" i="11"/>
  <c r="H442" i="11"/>
  <c r="F442" i="11"/>
  <c r="AB441" i="11"/>
  <c r="Q441" i="11"/>
  <c r="P441" i="11"/>
  <c r="O441" i="11"/>
  <c r="L441" i="11"/>
  <c r="M441" i="11" s="1"/>
  <c r="K441" i="11"/>
  <c r="H441" i="11"/>
  <c r="F441" i="11"/>
  <c r="E441" i="11"/>
  <c r="AD441" i="11" s="1"/>
  <c r="AB440" i="11"/>
  <c r="Q440" i="11"/>
  <c r="E440" i="11" s="1"/>
  <c r="AD440" i="11" s="1"/>
  <c r="O440" i="11"/>
  <c r="P440" i="11" s="1"/>
  <c r="L440" i="11"/>
  <c r="K440" i="11"/>
  <c r="H440" i="11"/>
  <c r="F440" i="11"/>
  <c r="AB439" i="11"/>
  <c r="Q439" i="11"/>
  <c r="P439" i="11"/>
  <c r="O439" i="11"/>
  <c r="L439" i="11"/>
  <c r="M439" i="11" s="1"/>
  <c r="K439" i="11"/>
  <c r="H439" i="11"/>
  <c r="F439" i="11"/>
  <c r="E439" i="11"/>
  <c r="AD439" i="11" s="1"/>
  <c r="AB438" i="11"/>
  <c r="Q438" i="11"/>
  <c r="E438" i="11" s="1"/>
  <c r="AD438" i="11" s="1"/>
  <c r="O438" i="11"/>
  <c r="P438" i="11" s="1"/>
  <c r="L438" i="11"/>
  <c r="K438" i="11"/>
  <c r="H438" i="11"/>
  <c r="F438" i="11"/>
  <c r="AB437" i="11"/>
  <c r="Q437" i="11"/>
  <c r="P437" i="11"/>
  <c r="O437" i="11"/>
  <c r="L437" i="11"/>
  <c r="M437" i="11" s="1"/>
  <c r="K437" i="11"/>
  <c r="H437" i="11"/>
  <c r="F437" i="11"/>
  <c r="E437" i="11"/>
  <c r="AD437" i="11" s="1"/>
  <c r="AB436" i="11"/>
  <c r="Q436" i="11"/>
  <c r="E436" i="11" s="1"/>
  <c r="AD436" i="11" s="1"/>
  <c r="O436" i="11"/>
  <c r="P436" i="11" s="1"/>
  <c r="L436" i="11"/>
  <c r="K436" i="11"/>
  <c r="H436" i="11"/>
  <c r="F436" i="11"/>
  <c r="AB435" i="11"/>
  <c r="Q435" i="11"/>
  <c r="P435" i="11"/>
  <c r="O435" i="11"/>
  <c r="L435" i="11"/>
  <c r="M435" i="11" s="1"/>
  <c r="K435" i="11"/>
  <c r="H435" i="11"/>
  <c r="F435" i="11"/>
  <c r="E435" i="11"/>
  <c r="AD435" i="11" s="1"/>
  <c r="AB434" i="11"/>
  <c r="Q434" i="11"/>
  <c r="E434" i="11" s="1"/>
  <c r="AD434" i="11" s="1"/>
  <c r="O434" i="11"/>
  <c r="P434" i="11" s="1"/>
  <c r="L434" i="11"/>
  <c r="K434" i="11"/>
  <c r="H434" i="11"/>
  <c r="F434" i="11"/>
  <c r="AB433" i="11"/>
  <c r="Q433" i="11"/>
  <c r="P433" i="11"/>
  <c r="O433" i="11"/>
  <c r="L433" i="11"/>
  <c r="M433" i="11" s="1"/>
  <c r="K433" i="11"/>
  <c r="H433" i="11"/>
  <c r="F433" i="11"/>
  <c r="E433" i="11"/>
  <c r="AD433" i="11" s="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K431" i="11"/>
  <c r="H431" i="11"/>
  <c r="F431" i="11"/>
  <c r="E431" i="11"/>
  <c r="AD431" i="11" s="1"/>
  <c r="AB430" i="11"/>
  <c r="Q430" i="11"/>
  <c r="E430" i="11" s="1"/>
  <c r="AD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N429" i="11" s="1"/>
  <c r="K429" i="11"/>
  <c r="H429" i="11"/>
  <c r="F429" i="11"/>
  <c r="E429" i="11"/>
  <c r="AD429" i="11" s="1"/>
  <c r="AB428" i="11"/>
  <c r="Q428" i="11"/>
  <c r="E428" i="11" s="1"/>
  <c r="AD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K427" i="11"/>
  <c r="H427" i="11"/>
  <c r="F427" i="11"/>
  <c r="E427" i="11"/>
  <c r="AD427" i="11" s="1"/>
  <c r="AB426" i="11"/>
  <c r="Q426" i="11"/>
  <c r="E426" i="11" s="1"/>
  <c r="AD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K425" i="11"/>
  <c r="H425" i="11"/>
  <c r="F425" i="11"/>
  <c r="E425" i="11"/>
  <c r="AD425" i="11" s="1"/>
  <c r="AB424" i="11"/>
  <c r="Q424" i="11"/>
  <c r="E424" i="11" s="1"/>
  <c r="AD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K423" i="11"/>
  <c r="H423" i="11"/>
  <c r="F423" i="11"/>
  <c r="E423" i="11"/>
  <c r="AD423" i="11" s="1"/>
  <c r="AB422" i="11"/>
  <c r="Q422" i="11"/>
  <c r="E422" i="11" s="1"/>
  <c r="AD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K421" i="11"/>
  <c r="H421" i="11"/>
  <c r="F421" i="11"/>
  <c r="E421" i="11"/>
  <c r="AD421" i="11" s="1"/>
  <c r="AB420" i="11"/>
  <c r="Q420" i="11"/>
  <c r="E420" i="11" s="1"/>
  <c r="AD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K419" i="11"/>
  <c r="H419" i="11"/>
  <c r="F419" i="11"/>
  <c r="E419" i="11"/>
  <c r="AD419" i="11" s="1"/>
  <c r="AB418" i="11"/>
  <c r="Q418" i="11"/>
  <c r="E418" i="11" s="1"/>
  <c r="AD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K417" i="11"/>
  <c r="H417" i="11"/>
  <c r="F417" i="11"/>
  <c r="E417" i="11"/>
  <c r="AD417" i="11" s="1"/>
  <c r="AB416" i="11"/>
  <c r="Q416" i="11"/>
  <c r="E416" i="11" s="1"/>
  <c r="AD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AD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AD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AD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AD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AD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AD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AD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AD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AD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AD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AD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AD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AD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AD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K387" i="11"/>
  <c r="H387" i="11"/>
  <c r="F387" i="11"/>
  <c r="E387" i="11"/>
  <c r="AD387" i="11" s="1"/>
  <c r="AB386" i="11"/>
  <c r="Q386" i="11"/>
  <c r="E386" i="11" s="1"/>
  <c r="AD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AD384" i="11" s="1"/>
  <c r="O384" i="11"/>
  <c r="P384" i="11" s="1"/>
  <c r="L384" i="11"/>
  <c r="K384" i="11"/>
  <c r="H384" i="11"/>
  <c r="F384" i="11"/>
  <c r="AB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P383" i="11"/>
  <c r="O383" i="11"/>
  <c r="L383" i="11"/>
  <c r="M383" i="11" s="1"/>
  <c r="K383" i="11"/>
  <c r="H383" i="11"/>
  <c r="F383" i="11"/>
  <c r="E383" i="11"/>
  <c r="AD383" i="11" s="1"/>
  <c r="AB379" i="11"/>
  <c r="Q379" i="11"/>
  <c r="E379" i="11" s="1"/>
  <c r="O379" i="11"/>
  <c r="P379" i="11" s="1"/>
  <c r="L379" i="11"/>
  <c r="K379" i="11"/>
  <c r="H379" i="11"/>
  <c r="F379" i="11"/>
  <c r="AB378" i="11"/>
  <c r="Q378" i="11"/>
  <c r="P378" i="11"/>
  <c r="O378" i="11"/>
  <c r="L378" i="11"/>
  <c r="M378" i="11" s="1"/>
  <c r="K378" i="11"/>
  <c r="H378" i="11"/>
  <c r="F378" i="11"/>
  <c r="E378" i="11"/>
  <c r="AD378" i="11" s="1"/>
  <c r="AB377" i="11"/>
  <c r="Q377" i="11"/>
  <c r="E377" i="11" s="1"/>
  <c r="AD377" i="11" s="1"/>
  <c r="O377" i="11"/>
  <c r="P377" i="11" s="1"/>
  <c r="L377" i="11"/>
  <c r="K377" i="11"/>
  <c r="H377" i="11"/>
  <c r="F377" i="11"/>
  <c r="AB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D376" i="11" s="1"/>
  <c r="AB373" i="11"/>
  <c r="Q373" i="11"/>
  <c r="E373" i="11" s="1"/>
  <c r="AD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D372" i="11" s="1"/>
  <c r="AB371" i="11"/>
  <c r="Q371" i="11"/>
  <c r="E371" i="11" s="1"/>
  <c r="AD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D370" i="11" s="1"/>
  <c r="AB369" i="11"/>
  <c r="Q369" i="11"/>
  <c r="E369" i="11" s="1"/>
  <c r="AD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D368" i="11" s="1"/>
  <c r="AB367" i="11"/>
  <c r="Q367" i="11"/>
  <c r="E367" i="11" s="1"/>
  <c r="AD367" i="11" s="1"/>
  <c r="O367" i="11"/>
  <c r="P367" i="11" s="1"/>
  <c r="L367" i="11"/>
  <c r="K367" i="11"/>
  <c r="H367" i="11"/>
  <c r="F367" i="11"/>
  <c r="AB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P366" i="11"/>
  <c r="O366" i="11"/>
  <c r="L366" i="11"/>
  <c r="M366" i="11" s="1"/>
  <c r="K366" i="11"/>
  <c r="H366" i="11"/>
  <c r="F366" i="11"/>
  <c r="E366" i="11"/>
  <c r="AD366" i="11" s="1"/>
  <c r="AB504" i="12"/>
  <c r="Q504" i="12"/>
  <c r="P504" i="12"/>
  <c r="O504" i="12"/>
  <c r="L504" i="12"/>
  <c r="M504" i="12" s="1"/>
  <c r="N504" i="12" s="1"/>
  <c r="K504" i="12"/>
  <c r="H504" i="12"/>
  <c r="F504" i="12"/>
  <c r="E504" i="12"/>
  <c r="AD504" i="12" s="1"/>
  <c r="AB503" i="12"/>
  <c r="Q503" i="12"/>
  <c r="P503" i="12"/>
  <c r="O503" i="12"/>
  <c r="L503" i="12"/>
  <c r="M503" i="12" s="1"/>
  <c r="K503" i="12"/>
  <c r="H503" i="12"/>
  <c r="F503" i="12"/>
  <c r="E503" i="12"/>
  <c r="AD503" i="12" s="1"/>
  <c r="AB502" i="12"/>
  <c r="Q502" i="12"/>
  <c r="P502" i="12"/>
  <c r="O502" i="12"/>
  <c r="L502" i="12"/>
  <c r="M502" i="12" s="1"/>
  <c r="N502" i="12" s="1"/>
  <c r="K502" i="12"/>
  <c r="H502" i="12"/>
  <c r="F502" i="12"/>
  <c r="E502" i="12"/>
  <c r="AD502" i="12" s="1"/>
  <c r="AB501" i="12"/>
  <c r="Q501" i="12"/>
  <c r="P501" i="12"/>
  <c r="O501" i="12"/>
  <c r="L501" i="12"/>
  <c r="M501" i="12" s="1"/>
  <c r="K501" i="12"/>
  <c r="H501" i="12"/>
  <c r="F501" i="12"/>
  <c r="E501" i="12"/>
  <c r="AD501" i="12" s="1"/>
  <c r="AB500" i="12"/>
  <c r="Q500" i="12"/>
  <c r="P500" i="12"/>
  <c r="O500" i="12"/>
  <c r="L500" i="12"/>
  <c r="M500" i="12" s="1"/>
  <c r="N500" i="12" s="1"/>
  <c r="K500" i="12"/>
  <c r="H500" i="12"/>
  <c r="F500" i="12"/>
  <c r="E500" i="12"/>
  <c r="AD500" i="12" s="1"/>
  <c r="AB499" i="12"/>
  <c r="Q499" i="12"/>
  <c r="P499" i="12"/>
  <c r="O499" i="12"/>
  <c r="L499" i="12"/>
  <c r="M499" i="12" s="1"/>
  <c r="K499" i="12"/>
  <c r="H499" i="12"/>
  <c r="F499" i="12"/>
  <c r="E499" i="12"/>
  <c r="AD499" i="12" s="1"/>
  <c r="AB498" i="12"/>
  <c r="Q498" i="12"/>
  <c r="P498" i="12"/>
  <c r="O498" i="12"/>
  <c r="L498" i="12"/>
  <c r="M498" i="12" s="1"/>
  <c r="N498" i="12" s="1"/>
  <c r="K498" i="12"/>
  <c r="H498" i="12"/>
  <c r="F498" i="12"/>
  <c r="E498" i="12"/>
  <c r="AD498" i="12" s="1"/>
  <c r="AB497" i="12"/>
  <c r="Q497" i="12"/>
  <c r="P497" i="12"/>
  <c r="O497" i="12"/>
  <c r="L497" i="12"/>
  <c r="M497" i="12" s="1"/>
  <c r="K497" i="12"/>
  <c r="H497" i="12"/>
  <c r="F497" i="12"/>
  <c r="E497" i="12"/>
  <c r="AD497" i="12" s="1"/>
  <c r="AB496" i="12"/>
  <c r="Q496" i="12"/>
  <c r="P496" i="12"/>
  <c r="O496" i="12"/>
  <c r="L496" i="12"/>
  <c r="M496" i="12" s="1"/>
  <c r="N496" i="12" s="1"/>
  <c r="K496" i="12"/>
  <c r="H496" i="12"/>
  <c r="F496" i="12"/>
  <c r="E496" i="12"/>
  <c r="AD496" i="12" s="1"/>
  <c r="AB495" i="12"/>
  <c r="Q495" i="12"/>
  <c r="P495" i="12"/>
  <c r="O495" i="12"/>
  <c r="L495" i="12"/>
  <c r="M495" i="12" s="1"/>
  <c r="K495" i="12"/>
  <c r="H495" i="12"/>
  <c r="F495" i="12"/>
  <c r="E495" i="12"/>
  <c r="AD495" i="12" s="1"/>
  <c r="AB494" i="12"/>
  <c r="Q494" i="12"/>
  <c r="P494" i="12"/>
  <c r="O494" i="12"/>
  <c r="L494" i="12"/>
  <c r="M494" i="12" s="1"/>
  <c r="N494" i="12" s="1"/>
  <c r="K494" i="12"/>
  <c r="H494" i="12"/>
  <c r="F494" i="12"/>
  <c r="E494" i="12"/>
  <c r="AD494" i="12" s="1"/>
  <c r="AB493" i="12"/>
  <c r="Q493" i="12"/>
  <c r="P493" i="12"/>
  <c r="O493" i="12"/>
  <c r="L493" i="12"/>
  <c r="M493" i="12" s="1"/>
  <c r="K493" i="12"/>
  <c r="H493" i="12"/>
  <c r="F493" i="12"/>
  <c r="E493" i="12"/>
  <c r="AD493" i="12" s="1"/>
  <c r="AB492" i="12"/>
  <c r="Q492" i="12"/>
  <c r="P492" i="12"/>
  <c r="O492" i="12"/>
  <c r="L492" i="12"/>
  <c r="M492" i="12" s="1"/>
  <c r="N492" i="12" s="1"/>
  <c r="K492" i="12"/>
  <c r="H492" i="12"/>
  <c r="F492" i="12"/>
  <c r="E492" i="12"/>
  <c r="AD492" i="12" s="1"/>
  <c r="AB491" i="12"/>
  <c r="Q491" i="12"/>
  <c r="P491" i="12"/>
  <c r="O491" i="12"/>
  <c r="L491" i="12"/>
  <c r="M491" i="12" s="1"/>
  <c r="K491" i="12"/>
  <c r="H491" i="12"/>
  <c r="F491" i="12"/>
  <c r="E491" i="12"/>
  <c r="AD491" i="12" s="1"/>
  <c r="AB490" i="12"/>
  <c r="Q490" i="12"/>
  <c r="P490" i="12"/>
  <c r="O490" i="12"/>
  <c r="L490" i="12"/>
  <c r="M490" i="12" s="1"/>
  <c r="N490" i="12" s="1"/>
  <c r="K490" i="12"/>
  <c r="H490" i="12"/>
  <c r="F490" i="12"/>
  <c r="E490" i="12"/>
  <c r="AD490" i="12" s="1"/>
  <c r="AB489" i="12"/>
  <c r="Q489" i="12"/>
  <c r="P489" i="12"/>
  <c r="O489" i="12"/>
  <c r="L489" i="12"/>
  <c r="M489" i="12" s="1"/>
  <c r="K489" i="12"/>
  <c r="H489" i="12"/>
  <c r="F489" i="12"/>
  <c r="E489" i="12"/>
  <c r="AD489" i="12" s="1"/>
  <c r="AB488" i="12"/>
  <c r="Q488" i="12"/>
  <c r="P488" i="12"/>
  <c r="O488" i="12"/>
  <c r="L488" i="12"/>
  <c r="K488" i="12"/>
  <c r="H488" i="12"/>
  <c r="F488" i="12"/>
  <c r="E488" i="12"/>
  <c r="AB487" i="12"/>
  <c r="Q487" i="12"/>
  <c r="E487" i="12" s="1"/>
  <c r="AD487" i="12" s="1"/>
  <c r="O487" i="12"/>
  <c r="P487" i="12" s="1"/>
  <c r="L487" i="12"/>
  <c r="K487" i="12"/>
  <c r="H487" i="12"/>
  <c r="F487" i="12"/>
  <c r="AB486" i="12"/>
  <c r="Q486" i="12"/>
  <c r="E486" i="12" s="1"/>
  <c r="AD486" i="12" s="1"/>
  <c r="O486" i="12"/>
  <c r="P486" i="12" s="1"/>
  <c r="L486" i="12"/>
  <c r="K486" i="12"/>
  <c r="H486" i="12"/>
  <c r="F486" i="12"/>
  <c r="AB485" i="12"/>
  <c r="Q485" i="12"/>
  <c r="E485" i="12" s="1"/>
  <c r="AD485" i="12" s="1"/>
  <c r="O485" i="12"/>
  <c r="P485" i="12" s="1"/>
  <c r="L485" i="12"/>
  <c r="K485" i="12"/>
  <c r="H485" i="12"/>
  <c r="F485" i="12"/>
  <c r="AB484" i="12"/>
  <c r="Q484" i="12"/>
  <c r="E484" i="12" s="1"/>
  <c r="AD484" i="12" s="1"/>
  <c r="O484" i="12"/>
  <c r="P484" i="12" s="1"/>
  <c r="L484" i="12"/>
  <c r="K484" i="12"/>
  <c r="H484" i="12"/>
  <c r="F484" i="12"/>
  <c r="AB483" i="12"/>
  <c r="Q483" i="12"/>
  <c r="E483" i="12" s="1"/>
  <c r="AD483" i="12" s="1"/>
  <c r="O483" i="12"/>
  <c r="P483" i="12" s="1"/>
  <c r="L483" i="12"/>
  <c r="K483" i="12"/>
  <c r="H483" i="12"/>
  <c r="F483" i="12"/>
  <c r="AB482" i="12"/>
  <c r="Q482" i="12"/>
  <c r="E482" i="12" s="1"/>
  <c r="AD482" i="12" s="1"/>
  <c r="O482" i="12"/>
  <c r="P482" i="12" s="1"/>
  <c r="L482" i="12"/>
  <c r="K482" i="12"/>
  <c r="H482" i="12"/>
  <c r="F482" i="12"/>
  <c r="AB481" i="12"/>
  <c r="Q481" i="12"/>
  <c r="E481" i="12" s="1"/>
  <c r="O481" i="12"/>
  <c r="P481" i="12" s="1"/>
  <c r="L481" i="12"/>
  <c r="K481" i="12"/>
  <c r="H481" i="12"/>
  <c r="F481" i="12"/>
  <c r="AB480" i="12"/>
  <c r="Q480" i="12"/>
  <c r="E480" i="12" s="1"/>
  <c r="O480" i="12"/>
  <c r="P480" i="12" s="1"/>
  <c r="L480" i="12"/>
  <c r="K480" i="12"/>
  <c r="H480" i="12"/>
  <c r="F480" i="12"/>
  <c r="AB479" i="12"/>
  <c r="Q479" i="12"/>
  <c r="E479" i="12" s="1"/>
  <c r="O479" i="12"/>
  <c r="P479" i="12" s="1"/>
  <c r="L479" i="12"/>
  <c r="K479" i="12"/>
  <c r="H479" i="12"/>
  <c r="F479" i="12"/>
  <c r="AB478" i="12"/>
  <c r="Q478" i="12"/>
  <c r="E478" i="12" s="1"/>
  <c r="O478" i="12"/>
  <c r="P478" i="12" s="1"/>
  <c r="L478" i="12"/>
  <c r="K478" i="12"/>
  <c r="H478" i="12"/>
  <c r="F478" i="12"/>
  <c r="AB477" i="12"/>
  <c r="Q477" i="12"/>
  <c r="E477" i="12" s="1"/>
  <c r="O477" i="12"/>
  <c r="P477" i="12" s="1"/>
  <c r="L477" i="12"/>
  <c r="K477" i="12"/>
  <c r="H477" i="12"/>
  <c r="F477" i="12"/>
  <c r="AB476" i="12"/>
  <c r="Q476" i="12"/>
  <c r="E476" i="12" s="1"/>
  <c r="O476" i="12"/>
  <c r="P476" i="12" s="1"/>
  <c r="L476" i="12"/>
  <c r="K476" i="12"/>
  <c r="H476" i="12"/>
  <c r="F476" i="12"/>
  <c r="AB475" i="12"/>
  <c r="Q475" i="12"/>
  <c r="E475" i="12" s="1"/>
  <c r="O475" i="12"/>
  <c r="P475" i="12" s="1"/>
  <c r="L475" i="12"/>
  <c r="K475" i="12"/>
  <c r="H475" i="12"/>
  <c r="F475" i="12"/>
  <c r="AB474" i="12"/>
  <c r="Q474" i="12"/>
  <c r="E474" i="12" s="1"/>
  <c r="O474" i="12"/>
  <c r="P474" i="12" s="1"/>
  <c r="L474" i="12"/>
  <c r="K474" i="12"/>
  <c r="H474" i="12"/>
  <c r="F474" i="12"/>
  <c r="AB473" i="12"/>
  <c r="Q473" i="12"/>
  <c r="E473" i="12" s="1"/>
  <c r="O473" i="12"/>
  <c r="P473" i="12" s="1"/>
  <c r="L473" i="12"/>
  <c r="K473" i="12"/>
  <c r="H473" i="12"/>
  <c r="F473" i="12"/>
  <c r="AB472" i="12"/>
  <c r="Q472" i="12"/>
  <c r="E472" i="12" s="1"/>
  <c r="AD472" i="12" s="1"/>
  <c r="O472" i="12"/>
  <c r="P472" i="12" s="1"/>
  <c r="L472" i="12"/>
  <c r="K472" i="12"/>
  <c r="H472" i="12"/>
  <c r="F472" i="12"/>
  <c r="AB471" i="12"/>
  <c r="Q471" i="12"/>
  <c r="E471" i="12" s="1"/>
  <c r="AD471" i="12" s="1"/>
  <c r="O471" i="12"/>
  <c r="P471" i="12" s="1"/>
  <c r="L471" i="12"/>
  <c r="K471" i="12"/>
  <c r="H471" i="12"/>
  <c r="F471" i="12"/>
  <c r="AB470" i="12"/>
  <c r="Q470" i="12"/>
  <c r="E470" i="12" s="1"/>
  <c r="AD470" i="12" s="1"/>
  <c r="O470" i="12"/>
  <c r="P470" i="12" s="1"/>
  <c r="L470" i="12"/>
  <c r="K470" i="12"/>
  <c r="H470" i="12"/>
  <c r="F470" i="12"/>
  <c r="AB469" i="12"/>
  <c r="Q469" i="12"/>
  <c r="E469" i="12" s="1"/>
  <c r="AD469" i="12" s="1"/>
  <c r="O469" i="12"/>
  <c r="P469" i="12" s="1"/>
  <c r="L469" i="12"/>
  <c r="K469" i="12"/>
  <c r="H469" i="12"/>
  <c r="F469" i="12"/>
  <c r="AB468" i="12"/>
  <c r="Q468" i="12"/>
  <c r="E468" i="12" s="1"/>
  <c r="AD468" i="12" s="1"/>
  <c r="O468" i="12"/>
  <c r="P468" i="12" s="1"/>
  <c r="L468" i="12"/>
  <c r="K468" i="12"/>
  <c r="H468" i="12"/>
  <c r="F468" i="12"/>
  <c r="AB467" i="12"/>
  <c r="Q467" i="12"/>
  <c r="E467" i="12" s="1"/>
  <c r="AD467" i="12" s="1"/>
  <c r="O467" i="12"/>
  <c r="P467" i="12" s="1"/>
  <c r="L467" i="12"/>
  <c r="K467" i="12"/>
  <c r="H467" i="12"/>
  <c r="F467" i="12"/>
  <c r="AB466" i="12"/>
  <c r="Q466" i="12"/>
  <c r="E466" i="12" s="1"/>
  <c r="AD466" i="12" s="1"/>
  <c r="O466" i="12"/>
  <c r="P466" i="12" s="1"/>
  <c r="L466" i="12"/>
  <c r="K466" i="12"/>
  <c r="H466" i="12"/>
  <c r="F466" i="12"/>
  <c r="AB465" i="12"/>
  <c r="Q465" i="12"/>
  <c r="E465" i="12" s="1"/>
  <c r="AD465" i="12" s="1"/>
  <c r="O465" i="12"/>
  <c r="P465" i="12" s="1"/>
  <c r="L465" i="12"/>
  <c r="K465" i="12"/>
  <c r="H465" i="12"/>
  <c r="F465" i="12"/>
  <c r="AB464" i="12"/>
  <c r="Q464" i="12"/>
  <c r="E464" i="12" s="1"/>
  <c r="AD464" i="12" s="1"/>
  <c r="O464" i="12"/>
  <c r="P464" i="12" s="1"/>
  <c r="L464" i="12"/>
  <c r="K464" i="12"/>
  <c r="H464" i="12"/>
  <c r="F464" i="12"/>
  <c r="AB463" i="12"/>
  <c r="Q463" i="12"/>
  <c r="E463" i="12" s="1"/>
  <c r="AD463" i="12" s="1"/>
  <c r="O463" i="12"/>
  <c r="P463" i="12" s="1"/>
  <c r="L463" i="12"/>
  <c r="K463" i="12"/>
  <c r="H463" i="12"/>
  <c r="F463" i="12"/>
  <c r="AB462" i="12"/>
  <c r="Q462" i="12"/>
  <c r="E462" i="12" s="1"/>
  <c r="AD462" i="12" s="1"/>
  <c r="O462" i="12"/>
  <c r="P462" i="12" s="1"/>
  <c r="L462" i="12"/>
  <c r="K462" i="12"/>
  <c r="H462" i="12"/>
  <c r="F462" i="12"/>
  <c r="AB461" i="12"/>
  <c r="Q461" i="12"/>
  <c r="E461" i="12" s="1"/>
  <c r="AD461" i="12" s="1"/>
  <c r="O461" i="12"/>
  <c r="P461" i="12" s="1"/>
  <c r="L461" i="12"/>
  <c r="K461" i="12"/>
  <c r="H461" i="12"/>
  <c r="F461" i="12"/>
  <c r="AB460" i="12"/>
  <c r="Q460" i="12"/>
  <c r="E460" i="12" s="1"/>
  <c r="AD460" i="12" s="1"/>
  <c r="O460" i="12"/>
  <c r="P460" i="12" s="1"/>
  <c r="L460" i="12"/>
  <c r="K460" i="12"/>
  <c r="H460" i="12"/>
  <c r="F460" i="12"/>
  <c r="AB459" i="12"/>
  <c r="Q459" i="12"/>
  <c r="E459" i="12" s="1"/>
  <c r="AD459" i="12" s="1"/>
  <c r="O459" i="12"/>
  <c r="P459" i="12" s="1"/>
  <c r="L459" i="12"/>
  <c r="K459" i="12"/>
  <c r="H459" i="12"/>
  <c r="F459" i="12"/>
  <c r="AB458" i="12"/>
  <c r="Q458" i="12"/>
  <c r="E458" i="12" s="1"/>
  <c r="AD458" i="12" s="1"/>
  <c r="O458" i="12"/>
  <c r="P458" i="12" s="1"/>
  <c r="L458" i="12"/>
  <c r="K458" i="12"/>
  <c r="H458" i="12"/>
  <c r="F458" i="12"/>
  <c r="AB457" i="12"/>
  <c r="Q457" i="12"/>
  <c r="E457" i="12" s="1"/>
  <c r="AD457" i="12" s="1"/>
  <c r="O457" i="12"/>
  <c r="P457" i="12" s="1"/>
  <c r="L457" i="12"/>
  <c r="K457" i="12"/>
  <c r="H457" i="12"/>
  <c r="F457" i="12"/>
  <c r="AB456" i="12"/>
  <c r="Q456" i="12"/>
  <c r="E456" i="12" s="1"/>
  <c r="AD456" i="12" s="1"/>
  <c r="O456" i="12"/>
  <c r="P456" i="12" s="1"/>
  <c r="L456" i="12"/>
  <c r="K456" i="12"/>
  <c r="H456" i="12"/>
  <c r="F456" i="12"/>
  <c r="AB455" i="12"/>
  <c r="Q455" i="12"/>
  <c r="E455" i="12" s="1"/>
  <c r="AD455" i="12" s="1"/>
  <c r="O455" i="12"/>
  <c r="P455" i="12" s="1"/>
  <c r="L455" i="12"/>
  <c r="K455" i="12"/>
  <c r="H455" i="12"/>
  <c r="F455" i="12"/>
  <c r="AB454" i="12"/>
  <c r="Q454" i="12"/>
  <c r="E454" i="12" s="1"/>
  <c r="AD454" i="12" s="1"/>
  <c r="O454" i="12"/>
  <c r="P454" i="12" s="1"/>
  <c r="L454" i="12"/>
  <c r="K454" i="12"/>
  <c r="H454" i="12"/>
  <c r="F454" i="12"/>
  <c r="AB453" i="12"/>
  <c r="Q453" i="12"/>
  <c r="E453" i="12" s="1"/>
  <c r="AD453" i="12" s="1"/>
  <c r="O453" i="12"/>
  <c r="P453" i="12" s="1"/>
  <c r="L453" i="12"/>
  <c r="K453" i="12"/>
  <c r="H453" i="12"/>
  <c r="F453" i="12"/>
  <c r="AB452" i="12"/>
  <c r="Q452" i="12"/>
  <c r="E452" i="12" s="1"/>
  <c r="AD452" i="12" s="1"/>
  <c r="O452" i="12"/>
  <c r="P452" i="12" s="1"/>
  <c r="L452" i="12"/>
  <c r="K452" i="12"/>
  <c r="H452" i="12"/>
  <c r="F452" i="12"/>
  <c r="AB451" i="12"/>
  <c r="Q451" i="12"/>
  <c r="E451" i="12" s="1"/>
  <c r="AD451" i="12" s="1"/>
  <c r="O451" i="12"/>
  <c r="P451" i="12" s="1"/>
  <c r="L451" i="12"/>
  <c r="K451" i="12"/>
  <c r="H451" i="12"/>
  <c r="F451" i="12"/>
  <c r="AB450" i="12"/>
  <c r="Q450" i="12"/>
  <c r="E450" i="12" s="1"/>
  <c r="AD450" i="12" s="1"/>
  <c r="O450" i="12"/>
  <c r="P450" i="12" s="1"/>
  <c r="L450" i="12"/>
  <c r="K450" i="12"/>
  <c r="H450" i="12"/>
  <c r="F450" i="12"/>
  <c r="AB449" i="12"/>
  <c r="Q449" i="12"/>
  <c r="E449" i="12" s="1"/>
  <c r="AD449" i="12" s="1"/>
  <c r="O449" i="12"/>
  <c r="P449" i="12" s="1"/>
  <c r="L449" i="12"/>
  <c r="K449" i="12"/>
  <c r="H449" i="12"/>
  <c r="F449" i="12"/>
  <c r="AB448" i="12"/>
  <c r="Q448" i="12"/>
  <c r="E448" i="12" s="1"/>
  <c r="AD448" i="12" s="1"/>
  <c r="O448" i="12"/>
  <c r="P448" i="12" s="1"/>
  <c r="L448" i="12"/>
  <c r="K448" i="12"/>
  <c r="H448" i="12"/>
  <c r="F448" i="12"/>
  <c r="AB447" i="12"/>
  <c r="Q447" i="12"/>
  <c r="E447" i="12" s="1"/>
  <c r="AD447" i="12" s="1"/>
  <c r="O447" i="12"/>
  <c r="P447" i="12" s="1"/>
  <c r="L447" i="12"/>
  <c r="K447" i="12"/>
  <c r="H447" i="12"/>
  <c r="F447" i="12"/>
  <c r="AB446" i="12"/>
  <c r="Q446" i="12"/>
  <c r="E446" i="12" s="1"/>
  <c r="AD446" i="12" s="1"/>
  <c r="O446" i="12"/>
  <c r="P446" i="12" s="1"/>
  <c r="L446" i="12"/>
  <c r="K446" i="12"/>
  <c r="H446" i="12"/>
  <c r="F446" i="12"/>
  <c r="AB445" i="12"/>
  <c r="Q445" i="12"/>
  <c r="E445" i="12" s="1"/>
  <c r="AD445" i="12" s="1"/>
  <c r="O445" i="12"/>
  <c r="P445" i="12" s="1"/>
  <c r="L445" i="12"/>
  <c r="K445" i="12"/>
  <c r="H445" i="12"/>
  <c r="F445" i="12"/>
  <c r="AB444" i="12"/>
  <c r="Q444" i="12"/>
  <c r="E444" i="12" s="1"/>
  <c r="AD444" i="12" s="1"/>
  <c r="O444" i="12"/>
  <c r="P444" i="12" s="1"/>
  <c r="L444" i="12"/>
  <c r="K444" i="12"/>
  <c r="H444" i="12"/>
  <c r="F444" i="12"/>
  <c r="AB443" i="12"/>
  <c r="Q443" i="12"/>
  <c r="E443" i="12" s="1"/>
  <c r="AD443" i="12" s="1"/>
  <c r="O443" i="12"/>
  <c r="P443" i="12" s="1"/>
  <c r="L443" i="12"/>
  <c r="K443" i="12"/>
  <c r="H443" i="12"/>
  <c r="F443" i="12"/>
  <c r="AB442" i="12"/>
  <c r="Q442" i="12"/>
  <c r="E442" i="12" s="1"/>
  <c r="AD442" i="12" s="1"/>
  <c r="O442" i="12"/>
  <c r="P442" i="12" s="1"/>
  <c r="L442" i="12"/>
  <c r="K442" i="12"/>
  <c r="H442" i="12"/>
  <c r="F442" i="12"/>
  <c r="AB441" i="12"/>
  <c r="Q441" i="12"/>
  <c r="E441" i="12" s="1"/>
  <c r="AD441" i="12" s="1"/>
  <c r="O441" i="12"/>
  <c r="P441" i="12" s="1"/>
  <c r="L441" i="12"/>
  <c r="K441" i="12"/>
  <c r="H441" i="12"/>
  <c r="F441" i="12"/>
  <c r="AB440" i="12"/>
  <c r="Q440" i="12"/>
  <c r="E440" i="12" s="1"/>
  <c r="AD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AD438" i="12" s="1"/>
  <c r="O438" i="12"/>
  <c r="P438" i="12" s="1"/>
  <c r="L438" i="12"/>
  <c r="K438" i="12"/>
  <c r="H438" i="12"/>
  <c r="F438" i="12"/>
  <c r="AB437" i="12"/>
  <c r="Q437" i="12"/>
  <c r="E437" i="12" s="1"/>
  <c r="AD437" i="12" s="1"/>
  <c r="O437" i="12"/>
  <c r="P437" i="12" s="1"/>
  <c r="L437" i="12"/>
  <c r="K437" i="12"/>
  <c r="H437" i="12"/>
  <c r="F437" i="12"/>
  <c r="AB436" i="12"/>
  <c r="Q436" i="12"/>
  <c r="E436" i="12" s="1"/>
  <c r="AD436" i="12" s="1"/>
  <c r="O436" i="12"/>
  <c r="P436" i="12" s="1"/>
  <c r="L436" i="12"/>
  <c r="K436" i="12"/>
  <c r="H436" i="12"/>
  <c r="F436" i="12"/>
  <c r="AB435" i="12"/>
  <c r="Q435" i="12"/>
  <c r="E435" i="12" s="1"/>
  <c r="AD435" i="12" s="1"/>
  <c r="O435" i="12"/>
  <c r="P435" i="12" s="1"/>
  <c r="L435" i="12"/>
  <c r="K435" i="12"/>
  <c r="H435" i="12"/>
  <c r="F435" i="12"/>
  <c r="AB434" i="12"/>
  <c r="Q434" i="12"/>
  <c r="E434" i="12" s="1"/>
  <c r="AD434" i="12" s="1"/>
  <c r="O434" i="12"/>
  <c r="P434" i="12" s="1"/>
  <c r="L434" i="12"/>
  <c r="K434" i="12"/>
  <c r="H434" i="12"/>
  <c r="F434" i="12"/>
  <c r="AB433" i="12"/>
  <c r="Q433" i="12"/>
  <c r="E433" i="12" s="1"/>
  <c r="O433" i="12"/>
  <c r="P433" i="12" s="1"/>
  <c r="L433" i="12"/>
  <c r="K433" i="12"/>
  <c r="H433" i="12"/>
  <c r="F433" i="12"/>
  <c r="AB432" i="12"/>
  <c r="Q432" i="12"/>
  <c r="E432" i="12" s="1"/>
  <c r="O432" i="12"/>
  <c r="P432" i="12" s="1"/>
  <c r="L432" i="12"/>
  <c r="K432" i="12"/>
  <c r="H432" i="12"/>
  <c r="F432" i="12"/>
  <c r="AB431" i="12"/>
  <c r="Q431" i="12"/>
  <c r="E431" i="12" s="1"/>
  <c r="O431" i="12"/>
  <c r="P431" i="12" s="1"/>
  <c r="L431" i="12"/>
  <c r="K431" i="12"/>
  <c r="H431" i="12"/>
  <c r="F431" i="12"/>
  <c r="AB430" i="12"/>
  <c r="Q430" i="12"/>
  <c r="E430" i="12" s="1"/>
  <c r="O430" i="12"/>
  <c r="P430" i="12" s="1"/>
  <c r="L430" i="12"/>
  <c r="K430" i="12"/>
  <c r="H430" i="12"/>
  <c r="F430" i="12"/>
  <c r="AB429" i="12"/>
  <c r="Q429" i="12"/>
  <c r="E429" i="12" s="1"/>
  <c r="O429" i="12"/>
  <c r="P429" i="12" s="1"/>
  <c r="L429" i="12"/>
  <c r="K429" i="12"/>
  <c r="H429" i="12"/>
  <c r="F429" i="12"/>
  <c r="AB428" i="12"/>
  <c r="Q428" i="12"/>
  <c r="E428" i="12" s="1"/>
  <c r="O428" i="12"/>
  <c r="P428" i="12" s="1"/>
  <c r="L428" i="12"/>
  <c r="K428" i="12"/>
  <c r="H428" i="12"/>
  <c r="F428" i="12"/>
  <c r="AB427" i="12"/>
  <c r="Q427" i="12"/>
  <c r="E427" i="12" s="1"/>
  <c r="O427" i="12"/>
  <c r="P427" i="12" s="1"/>
  <c r="L427" i="12"/>
  <c r="K427" i="12"/>
  <c r="H427" i="12"/>
  <c r="F427" i="12"/>
  <c r="AB426" i="12"/>
  <c r="Q426" i="12"/>
  <c r="E426" i="12" s="1"/>
  <c r="O426" i="12"/>
  <c r="P426" i="12" s="1"/>
  <c r="L426" i="12"/>
  <c r="K426" i="12"/>
  <c r="H426" i="12"/>
  <c r="F426" i="12"/>
  <c r="AB425" i="12"/>
  <c r="Q425" i="12"/>
  <c r="E425" i="12" s="1"/>
  <c r="O425" i="12"/>
  <c r="P425" i="12" s="1"/>
  <c r="L425" i="12"/>
  <c r="K425" i="12"/>
  <c r="H425" i="12"/>
  <c r="F425" i="12"/>
  <c r="AB424" i="12"/>
  <c r="Q424" i="12"/>
  <c r="E424" i="12" s="1"/>
  <c r="O424" i="12"/>
  <c r="P424" i="12" s="1"/>
  <c r="L424" i="12"/>
  <c r="K424" i="12"/>
  <c r="H424" i="12"/>
  <c r="F424" i="12"/>
  <c r="AB423" i="12"/>
  <c r="Q423" i="12"/>
  <c r="E423" i="12" s="1"/>
  <c r="O423" i="12"/>
  <c r="P423" i="12" s="1"/>
  <c r="L423" i="12"/>
  <c r="K423" i="12"/>
  <c r="H423" i="12"/>
  <c r="F423" i="12"/>
  <c r="AB422" i="12"/>
  <c r="Q422" i="12"/>
  <c r="E422" i="12" s="1"/>
  <c r="O422" i="12"/>
  <c r="P422" i="12" s="1"/>
  <c r="L422" i="12"/>
  <c r="K422" i="12"/>
  <c r="H422" i="12"/>
  <c r="F422" i="12"/>
  <c r="AB421" i="12"/>
  <c r="Q421" i="12"/>
  <c r="E421" i="12" s="1"/>
  <c r="O421" i="12"/>
  <c r="P421" i="12" s="1"/>
  <c r="L421" i="12"/>
  <c r="K421" i="12"/>
  <c r="H421" i="12"/>
  <c r="F421" i="12"/>
  <c r="AB420" i="12"/>
  <c r="Q420" i="12"/>
  <c r="E420" i="12" s="1"/>
  <c r="O420" i="12"/>
  <c r="P420" i="12" s="1"/>
  <c r="L420" i="12"/>
  <c r="K420" i="12"/>
  <c r="H420" i="12"/>
  <c r="F420" i="12"/>
  <c r="AB419" i="12"/>
  <c r="Q419" i="12"/>
  <c r="E419" i="12" s="1"/>
  <c r="O419" i="12"/>
  <c r="P419" i="12" s="1"/>
  <c r="L419" i="12"/>
  <c r="K419" i="12"/>
  <c r="H419" i="12"/>
  <c r="F419" i="12"/>
  <c r="AB418" i="12"/>
  <c r="Q418" i="12"/>
  <c r="E418" i="12" s="1"/>
  <c r="O418" i="12"/>
  <c r="P418" i="12" s="1"/>
  <c r="L418" i="12"/>
  <c r="K418" i="12"/>
  <c r="H418" i="12"/>
  <c r="F418" i="12"/>
  <c r="AB417" i="12"/>
  <c r="Q417" i="12"/>
  <c r="E417" i="12" s="1"/>
  <c r="O417" i="12"/>
  <c r="P417" i="12" s="1"/>
  <c r="L417" i="12"/>
  <c r="K417" i="12"/>
  <c r="H417" i="12"/>
  <c r="F417" i="12"/>
  <c r="AB416" i="12"/>
  <c r="Q416" i="12"/>
  <c r="E416" i="12" s="1"/>
  <c r="O416" i="12"/>
  <c r="P416" i="12" s="1"/>
  <c r="L416" i="12"/>
  <c r="K416" i="12"/>
  <c r="H416" i="12"/>
  <c r="F416" i="12"/>
  <c r="AB415" i="12"/>
  <c r="Q415" i="12"/>
  <c r="E415" i="12" s="1"/>
  <c r="O415" i="12"/>
  <c r="P415" i="12" s="1"/>
  <c r="L415" i="12"/>
  <c r="K415" i="12"/>
  <c r="H415" i="12"/>
  <c r="F415" i="12"/>
  <c r="AB414" i="12"/>
  <c r="Q414" i="12"/>
  <c r="E414" i="12" s="1"/>
  <c r="O414" i="12"/>
  <c r="P414" i="12" s="1"/>
  <c r="L414" i="12"/>
  <c r="K414" i="12"/>
  <c r="H414" i="12"/>
  <c r="F414" i="12"/>
  <c r="AB413" i="12"/>
  <c r="Q413" i="12"/>
  <c r="E413" i="12" s="1"/>
  <c r="O413" i="12"/>
  <c r="P413" i="12" s="1"/>
  <c r="L413" i="12"/>
  <c r="K413" i="12"/>
  <c r="H413" i="12"/>
  <c r="F413" i="12"/>
  <c r="AB412" i="12"/>
  <c r="Q412" i="12"/>
  <c r="E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O398" i="12"/>
  <c r="P398" i="12" s="1"/>
  <c r="L398" i="12"/>
  <c r="K398" i="12"/>
  <c r="H398" i="12"/>
  <c r="F398" i="12"/>
  <c r="AB397" i="12"/>
  <c r="Q397" i="12"/>
  <c r="E397" i="12" s="1"/>
  <c r="O397" i="12"/>
  <c r="P397" i="12" s="1"/>
  <c r="L397" i="12"/>
  <c r="K397" i="12"/>
  <c r="H397" i="12"/>
  <c r="F397" i="12"/>
  <c r="AD396" i="12"/>
  <c r="AB396" i="12"/>
  <c r="Q396" i="12"/>
  <c r="E396" i="12" s="1"/>
  <c r="O396" i="12"/>
  <c r="P396" i="12" s="1"/>
  <c r="L396" i="12"/>
  <c r="K396" i="12"/>
  <c r="H396" i="12"/>
  <c r="F396" i="12"/>
  <c r="AD395" i="12"/>
  <c r="AB395" i="12"/>
  <c r="Q395" i="12"/>
  <c r="E395" i="12" s="1"/>
  <c r="O395" i="12"/>
  <c r="P395" i="12" s="1"/>
  <c r="L395" i="12"/>
  <c r="K395" i="12"/>
  <c r="H395" i="12"/>
  <c r="F395" i="12"/>
  <c r="AD394" i="12"/>
  <c r="AB394" i="12"/>
  <c r="Q394" i="12"/>
  <c r="E394" i="12" s="1"/>
  <c r="O394" i="12"/>
  <c r="P394" i="12" s="1"/>
  <c r="L394" i="12"/>
  <c r="K394" i="12"/>
  <c r="H394" i="12"/>
  <c r="F394" i="12"/>
  <c r="AB393" i="12"/>
  <c r="Q393" i="12"/>
  <c r="E393" i="12" s="1"/>
  <c r="AD393" i="12" s="1"/>
  <c r="O393" i="12"/>
  <c r="P393" i="12" s="1"/>
  <c r="L393" i="12"/>
  <c r="K393" i="12"/>
  <c r="H393" i="12"/>
  <c r="F393" i="12"/>
  <c r="AB392" i="12"/>
  <c r="Q392" i="12"/>
  <c r="E392" i="12" s="1"/>
  <c r="AD392" i="12" s="1"/>
  <c r="O392" i="12"/>
  <c r="P392" i="12" s="1"/>
  <c r="L392" i="12"/>
  <c r="K392" i="12"/>
  <c r="H392" i="12"/>
  <c r="F392" i="12"/>
  <c r="AB391" i="12"/>
  <c r="Q391" i="12"/>
  <c r="E391" i="12" s="1"/>
  <c r="AD391" i="12" s="1"/>
  <c r="O391" i="12"/>
  <c r="P391" i="12" s="1"/>
  <c r="L391" i="12"/>
  <c r="K391" i="12"/>
  <c r="H391" i="12"/>
  <c r="F391" i="12"/>
  <c r="AB390" i="12"/>
  <c r="Q390" i="12"/>
  <c r="E390" i="12" s="1"/>
  <c r="AD390" i="12" s="1"/>
  <c r="O390" i="12"/>
  <c r="P390" i="12" s="1"/>
  <c r="L390" i="12"/>
  <c r="K390" i="12"/>
  <c r="H390" i="12"/>
  <c r="F390" i="12"/>
  <c r="AB389" i="12"/>
  <c r="Q389" i="12"/>
  <c r="E389" i="12" s="1"/>
  <c r="AD389" i="12" s="1"/>
  <c r="O389" i="12"/>
  <c r="P389" i="12" s="1"/>
  <c r="L389" i="12"/>
  <c r="K389" i="12"/>
  <c r="H389" i="12"/>
  <c r="F389" i="12"/>
  <c r="AB388" i="12"/>
  <c r="Q388" i="12"/>
  <c r="E388" i="12" s="1"/>
  <c r="AD388" i="12" s="1"/>
  <c r="O388" i="12"/>
  <c r="P388" i="12" s="1"/>
  <c r="L388" i="12"/>
  <c r="K388" i="12"/>
  <c r="H388" i="12"/>
  <c r="F388" i="12"/>
  <c r="AB387" i="12"/>
  <c r="Q387" i="12"/>
  <c r="E387" i="12" s="1"/>
  <c r="AD387" i="12" s="1"/>
  <c r="O387" i="12"/>
  <c r="P387" i="12" s="1"/>
  <c r="L387" i="12"/>
  <c r="K387" i="12"/>
  <c r="H387" i="12"/>
  <c r="F387" i="12"/>
  <c r="AB386" i="12"/>
  <c r="Q386" i="12"/>
  <c r="E386" i="12" s="1"/>
  <c r="AD386" i="12" s="1"/>
  <c r="O386" i="12"/>
  <c r="P386" i="12" s="1"/>
  <c r="L386" i="12"/>
  <c r="K386" i="12"/>
  <c r="H386" i="12"/>
  <c r="F386" i="12"/>
  <c r="AB385" i="12"/>
  <c r="Q385" i="12"/>
  <c r="E385" i="12" s="1"/>
  <c r="AD385" i="12" s="1"/>
  <c r="O385" i="12"/>
  <c r="P385" i="12" s="1"/>
  <c r="L385" i="12"/>
  <c r="K385" i="12"/>
  <c r="H385" i="12"/>
  <c r="F385" i="12"/>
  <c r="AB384" i="12"/>
  <c r="Q384" i="12"/>
  <c r="E384" i="12" s="1"/>
  <c r="AD384" i="12" s="1"/>
  <c r="O384" i="12"/>
  <c r="P384" i="12" s="1"/>
  <c r="L384" i="12"/>
  <c r="K384" i="12"/>
  <c r="H384" i="12"/>
  <c r="F384" i="12"/>
  <c r="AB383" i="12"/>
  <c r="Q383" i="12"/>
  <c r="E383" i="12" s="1"/>
  <c r="AD383" i="12" s="1"/>
  <c r="O383" i="12"/>
  <c r="P383" i="12" s="1"/>
  <c r="L383" i="12"/>
  <c r="K383" i="12"/>
  <c r="H383" i="12"/>
  <c r="F383" i="12"/>
  <c r="AB382" i="12"/>
  <c r="Q382" i="12"/>
  <c r="E382" i="12" s="1"/>
  <c r="AD382" i="12" s="1"/>
  <c r="O382" i="12"/>
  <c r="P382" i="12" s="1"/>
  <c r="L382" i="12"/>
  <c r="K382" i="12"/>
  <c r="H382" i="12"/>
  <c r="F382" i="12"/>
  <c r="AB381" i="12"/>
  <c r="Q381" i="12"/>
  <c r="E381" i="12" s="1"/>
  <c r="AD381" i="12" s="1"/>
  <c r="O381" i="12"/>
  <c r="P381" i="12" s="1"/>
  <c r="L381" i="12"/>
  <c r="K381" i="12"/>
  <c r="H381" i="12"/>
  <c r="F381" i="12"/>
  <c r="AB380" i="12"/>
  <c r="Q380" i="12"/>
  <c r="E380" i="12" s="1"/>
  <c r="AD380" i="12" s="1"/>
  <c r="O380" i="12"/>
  <c r="P380" i="12" s="1"/>
  <c r="L380" i="12"/>
  <c r="K380" i="12"/>
  <c r="H380" i="12"/>
  <c r="F380" i="12"/>
  <c r="AB379" i="12"/>
  <c r="Q379" i="12"/>
  <c r="E379" i="12" s="1"/>
  <c r="AD379" i="12" s="1"/>
  <c r="O379" i="12"/>
  <c r="P379" i="12" s="1"/>
  <c r="L379" i="12"/>
  <c r="K379" i="12"/>
  <c r="H379" i="12"/>
  <c r="F379" i="12"/>
  <c r="AB378" i="12"/>
  <c r="Q378" i="12"/>
  <c r="E378" i="12" s="1"/>
  <c r="AD378" i="12" s="1"/>
  <c r="O378" i="12"/>
  <c r="P378" i="12" s="1"/>
  <c r="L378" i="12"/>
  <c r="K378" i="12"/>
  <c r="H378" i="12"/>
  <c r="F378" i="12"/>
  <c r="AB377" i="12"/>
  <c r="Q377" i="12"/>
  <c r="E377" i="12" s="1"/>
  <c r="AD377" i="12" s="1"/>
  <c r="O377" i="12"/>
  <c r="P377" i="12" s="1"/>
  <c r="L377" i="12"/>
  <c r="K377" i="12"/>
  <c r="H377" i="12"/>
  <c r="F377" i="12"/>
  <c r="AB376" i="12"/>
  <c r="Q376" i="12"/>
  <c r="E376" i="12" s="1"/>
  <c r="AD376" i="12" s="1"/>
  <c r="O376" i="12"/>
  <c r="P376" i="12" s="1"/>
  <c r="L376" i="12"/>
  <c r="K376" i="12"/>
  <c r="H376" i="12"/>
  <c r="F376" i="12"/>
  <c r="AB375" i="12"/>
  <c r="Q375" i="12"/>
  <c r="E375" i="12" s="1"/>
  <c r="AD375" i="12" s="1"/>
  <c r="O375" i="12"/>
  <c r="P375" i="12" s="1"/>
  <c r="L375" i="12"/>
  <c r="K375" i="12"/>
  <c r="H375" i="12"/>
  <c r="F375" i="12"/>
  <c r="AB374" i="12"/>
  <c r="Q374" i="12"/>
  <c r="E374" i="12" s="1"/>
  <c r="AD374" i="12" s="1"/>
  <c r="O374" i="12"/>
  <c r="P374" i="12" s="1"/>
  <c r="L374" i="12"/>
  <c r="K374" i="12"/>
  <c r="H374" i="12"/>
  <c r="F374" i="12"/>
  <c r="AB373" i="12"/>
  <c r="Q373" i="12"/>
  <c r="E373" i="12" s="1"/>
  <c r="AD373" i="12" s="1"/>
  <c r="O373" i="12"/>
  <c r="P373" i="12" s="1"/>
  <c r="L373" i="12"/>
  <c r="K373" i="12"/>
  <c r="H373" i="12"/>
  <c r="F373" i="12"/>
  <c r="AB372" i="12"/>
  <c r="Q372" i="12"/>
  <c r="E372" i="12" s="1"/>
  <c r="AD372" i="12" s="1"/>
  <c r="O372" i="12"/>
  <c r="P372" i="12" s="1"/>
  <c r="L372" i="12"/>
  <c r="K372" i="12"/>
  <c r="H372" i="12"/>
  <c r="F372" i="12"/>
  <c r="AB371" i="12"/>
  <c r="Q371" i="12"/>
  <c r="E371" i="12" s="1"/>
  <c r="AD371" i="12" s="1"/>
  <c r="O371" i="12"/>
  <c r="P371" i="12" s="1"/>
  <c r="L371" i="12"/>
  <c r="K371" i="12"/>
  <c r="H371" i="12"/>
  <c r="F371" i="12"/>
  <c r="AB370" i="12"/>
  <c r="Q370" i="12"/>
  <c r="E370" i="12" s="1"/>
  <c r="AD370" i="12" s="1"/>
  <c r="O370" i="12"/>
  <c r="P370" i="12" s="1"/>
  <c r="L370" i="12"/>
  <c r="K370" i="12"/>
  <c r="H370" i="12"/>
  <c r="F370" i="12"/>
  <c r="AB369" i="12"/>
  <c r="Q369" i="12"/>
  <c r="E369" i="12" s="1"/>
  <c r="AD369" i="12" s="1"/>
  <c r="O369" i="12"/>
  <c r="P369" i="12" s="1"/>
  <c r="L369" i="12"/>
  <c r="K369" i="12"/>
  <c r="H369" i="12"/>
  <c r="F369" i="12"/>
  <c r="AB368" i="12"/>
  <c r="Q368" i="12"/>
  <c r="E368" i="12" s="1"/>
  <c r="AD368" i="12" s="1"/>
  <c r="O368" i="12"/>
  <c r="P368" i="12" s="1"/>
  <c r="L368" i="12"/>
  <c r="K368" i="12"/>
  <c r="H368" i="12"/>
  <c r="F368" i="12"/>
  <c r="AB367" i="12"/>
  <c r="Q367" i="12"/>
  <c r="E367" i="12" s="1"/>
  <c r="O367" i="12"/>
  <c r="P367" i="12" s="1"/>
  <c r="L367" i="12"/>
  <c r="K367" i="12"/>
  <c r="H367" i="12"/>
  <c r="F367" i="12"/>
  <c r="AD366" i="12"/>
  <c r="AB366" i="12"/>
  <c r="Q366" i="12"/>
  <c r="E366" i="12" s="1"/>
  <c r="O366" i="12"/>
  <c r="P366" i="12" s="1"/>
  <c r="L366" i="12"/>
  <c r="K366" i="12"/>
  <c r="H366" i="12"/>
  <c r="F366" i="12"/>
  <c r="AB365" i="12"/>
  <c r="Q365" i="12"/>
  <c r="P365" i="12"/>
  <c r="O365" i="12"/>
  <c r="L365" i="12"/>
  <c r="M365" i="12" s="1"/>
  <c r="K365" i="12"/>
  <c r="H365" i="12"/>
  <c r="F365" i="12"/>
  <c r="E365" i="12"/>
  <c r="AD365" i="12" s="1"/>
  <c r="AB364" i="12"/>
  <c r="Q364" i="12"/>
  <c r="E364" i="12" s="1"/>
  <c r="O364" i="12"/>
  <c r="P364" i="12" s="1"/>
  <c r="L364" i="12"/>
  <c r="K364" i="12"/>
  <c r="H364" i="12"/>
  <c r="F364" i="12"/>
  <c r="AB363" i="12"/>
  <c r="Q363" i="12"/>
  <c r="P363" i="12"/>
  <c r="O363" i="12"/>
  <c r="L363" i="12"/>
  <c r="M363" i="12" s="1"/>
  <c r="K363" i="12"/>
  <c r="H363" i="12"/>
  <c r="F363" i="12"/>
  <c r="E363" i="12"/>
  <c r="AD363" i="12" s="1"/>
  <c r="AB362" i="12"/>
  <c r="Q362" i="12"/>
  <c r="E362" i="12" s="1"/>
  <c r="O362" i="12"/>
  <c r="P362" i="12" s="1"/>
  <c r="L362" i="12"/>
  <c r="K362" i="12"/>
  <c r="H362" i="12"/>
  <c r="F362" i="12"/>
  <c r="AB361" i="12"/>
  <c r="Q361" i="12"/>
  <c r="P361" i="12"/>
  <c r="O361" i="12"/>
  <c r="L361" i="12"/>
  <c r="M361" i="12" s="1"/>
  <c r="K361" i="12"/>
  <c r="H361" i="12"/>
  <c r="F361" i="12"/>
  <c r="E361" i="12"/>
  <c r="AD361" i="12" s="1"/>
  <c r="AB360" i="12"/>
  <c r="Q360" i="12"/>
  <c r="E360" i="12" s="1"/>
  <c r="O360" i="12"/>
  <c r="P360" i="12" s="1"/>
  <c r="L360" i="12"/>
  <c r="K360" i="12"/>
  <c r="H360" i="12"/>
  <c r="F360" i="12"/>
  <c r="AB359" i="12"/>
  <c r="Q359" i="12"/>
  <c r="P359" i="12"/>
  <c r="O359" i="12"/>
  <c r="L359" i="12"/>
  <c r="M359" i="12" s="1"/>
  <c r="K359" i="12"/>
  <c r="H359" i="12"/>
  <c r="F359" i="12"/>
  <c r="E359" i="12"/>
  <c r="AD359" i="12" s="1"/>
  <c r="AB358" i="12"/>
  <c r="Q358" i="12"/>
  <c r="E358" i="12" s="1"/>
  <c r="O358" i="12"/>
  <c r="P358" i="12" s="1"/>
  <c r="L358" i="12"/>
  <c r="K358" i="12"/>
  <c r="H358" i="12"/>
  <c r="F358" i="12"/>
  <c r="AB357" i="12"/>
  <c r="Q357" i="12"/>
  <c r="P357" i="12"/>
  <c r="O357" i="12"/>
  <c r="L357" i="12"/>
  <c r="M357" i="12" s="1"/>
  <c r="K357" i="12"/>
  <c r="H357" i="12"/>
  <c r="F357" i="12"/>
  <c r="E357" i="12"/>
  <c r="AD357" i="12" s="1"/>
  <c r="AB356" i="12"/>
  <c r="Q356" i="12"/>
  <c r="E356" i="12" s="1"/>
  <c r="O356" i="12"/>
  <c r="P356" i="12" s="1"/>
  <c r="L356" i="12"/>
  <c r="K356" i="12"/>
  <c r="H356" i="12"/>
  <c r="F356" i="12"/>
  <c r="AB355" i="12"/>
  <c r="R355" i="12"/>
  <c r="Q355" i="12"/>
  <c r="P355" i="12"/>
  <c r="O355" i="12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S354" i="12"/>
  <c r="AA354" i="12" s="1"/>
  <c r="R354" i="12"/>
  <c r="Q354" i="12"/>
  <c r="E354" i="12" s="1"/>
  <c r="O354" i="12"/>
  <c r="P354" i="12" s="1"/>
  <c r="L354" i="12"/>
  <c r="K354" i="12"/>
  <c r="H354" i="12"/>
  <c r="F354" i="12"/>
  <c r="F152" i="1"/>
  <c r="H152" i="1"/>
  <c r="K152" i="1"/>
  <c r="L152" i="1"/>
  <c r="O152" i="1"/>
  <c r="P152" i="1" s="1"/>
  <c r="Q152" i="1"/>
  <c r="E152" i="1" s="1"/>
  <c r="AB152" i="1"/>
  <c r="F152" i="2"/>
  <c r="H152" i="2"/>
  <c r="K152" i="2"/>
  <c r="L152" i="2"/>
  <c r="O152" i="2"/>
  <c r="P152" i="2" s="1"/>
  <c r="Q152" i="2"/>
  <c r="E152" i="2" s="1"/>
  <c r="AB152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D154" i="2" l="1"/>
  <c r="AD167" i="2"/>
  <c r="M167" i="2"/>
  <c r="N167" i="2" s="1"/>
  <c r="M154" i="2"/>
  <c r="N154" i="2" s="1"/>
  <c r="M153" i="2"/>
  <c r="N153" i="2" s="1"/>
  <c r="AD161" i="2"/>
  <c r="AD166" i="2"/>
  <c r="AD165" i="2"/>
  <c r="AD152" i="2"/>
  <c r="AD164" i="2"/>
  <c r="AD163" i="2"/>
  <c r="AD162" i="2"/>
  <c r="AD156" i="2"/>
  <c r="AD157" i="2"/>
  <c r="AD160" i="2"/>
  <c r="AD159" i="2"/>
  <c r="AD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N451" i="11"/>
  <c r="N453" i="11"/>
  <c r="N457" i="11"/>
  <c r="N460" i="11"/>
  <c r="N464" i="11"/>
  <c r="N468" i="11"/>
  <c r="N472" i="11"/>
  <c r="N476" i="11"/>
  <c r="N483" i="11"/>
  <c r="N487" i="11"/>
  <c r="N492" i="11"/>
  <c r="N449" i="11"/>
  <c r="N455" i="11"/>
  <c r="N459" i="11"/>
  <c r="N463" i="11"/>
  <c r="N467" i="11"/>
  <c r="N471" i="11"/>
  <c r="N475" i="11"/>
  <c r="AD162" i="1"/>
  <c r="AD166" i="1"/>
  <c r="AD165" i="1"/>
  <c r="AD164" i="1"/>
  <c r="AD163" i="1"/>
  <c r="N419" i="11"/>
  <c r="N480" i="11"/>
  <c r="M162" i="1"/>
  <c r="N162" i="1" s="1"/>
  <c r="M163" i="1"/>
  <c r="N163" i="1" s="1"/>
  <c r="M165" i="1"/>
  <c r="N165" i="1" s="1"/>
  <c r="M164" i="1"/>
  <c r="N164" i="1" s="1"/>
  <c r="N441" i="11"/>
  <c r="N445" i="11"/>
  <c r="N433" i="11"/>
  <c r="N437" i="11"/>
  <c r="N439" i="11"/>
  <c r="N443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D152" i="1"/>
  <c r="AD157" i="1"/>
  <c r="AD156" i="1"/>
  <c r="AD154" i="1"/>
  <c r="AD161" i="1"/>
  <c r="AD160" i="1"/>
  <c r="M158" i="1"/>
  <c r="N158" i="1" s="1"/>
  <c r="AD159" i="1"/>
  <c r="M153" i="1"/>
  <c r="N153" i="1" s="1"/>
  <c r="M160" i="1"/>
  <c r="N160" i="1" s="1"/>
  <c r="M159" i="1"/>
  <c r="N159" i="1" s="1"/>
  <c r="AD158" i="1"/>
  <c r="AD153" i="1"/>
  <c r="AD155" i="2"/>
  <c r="AD153" i="2"/>
  <c r="M156" i="1"/>
  <c r="N156" i="1" s="1"/>
  <c r="AD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497" i="12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89" i="12"/>
  <c r="N493" i="12"/>
  <c r="N499" i="12"/>
  <c r="N503" i="12"/>
  <c r="N383" i="11"/>
  <c r="N458" i="11"/>
  <c r="N462" i="11"/>
  <c r="N469" i="11"/>
  <c r="N474" i="11"/>
  <c r="N491" i="12"/>
  <c r="N495" i="12"/>
  <c r="N501" i="12"/>
  <c r="N366" i="11"/>
  <c r="N378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D141" i="1"/>
  <c r="N355" i="12"/>
  <c r="AD133" i="1"/>
  <c r="M152" i="1"/>
  <c r="N152" i="1" s="1"/>
  <c r="M367" i="11"/>
  <c r="M369" i="11"/>
  <c r="M371" i="11"/>
  <c r="M373" i="11"/>
  <c r="N373" i="11" s="1"/>
  <c r="M384" i="11"/>
  <c r="N384" i="11" s="1"/>
  <c r="M386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57" i="12"/>
  <c r="N361" i="12"/>
  <c r="N363" i="12"/>
  <c r="AD137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7" i="11"/>
  <c r="N369" i="11"/>
  <c r="N371" i="11"/>
  <c r="M377" i="11"/>
  <c r="N377" i="11" s="1"/>
  <c r="M379" i="11"/>
  <c r="N379" i="11" s="1"/>
  <c r="N386" i="1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AA377" i="11" s="1"/>
  <c r="R368" i="11"/>
  <c r="S367" i="11"/>
  <c r="AA367" i="11" s="1"/>
  <c r="M354" i="12"/>
  <c r="N354" i="12" s="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AA366" i="11" s="1"/>
  <c r="S376" i="11"/>
  <c r="AA376" i="11" s="1"/>
  <c r="AD379" i="11"/>
  <c r="R384" i="11"/>
  <c r="S383" i="11"/>
  <c r="AA383" i="11" s="1"/>
  <c r="AD494" i="11"/>
  <c r="AD496" i="11"/>
  <c r="AD498" i="11"/>
  <c r="AD500" i="11"/>
  <c r="AD502" i="11"/>
  <c r="AD504" i="11"/>
  <c r="AD354" i="12"/>
  <c r="W354" i="12"/>
  <c r="R356" i="12"/>
  <c r="S355" i="12"/>
  <c r="AD356" i="12"/>
  <c r="AD358" i="12"/>
  <c r="AD360" i="12"/>
  <c r="AD362" i="12"/>
  <c r="AD364" i="12"/>
  <c r="AD367" i="12"/>
  <c r="AD398" i="12"/>
  <c r="AD400" i="12"/>
  <c r="AD402" i="12"/>
  <c r="AD404" i="12"/>
  <c r="AD406" i="12"/>
  <c r="AD408" i="12"/>
  <c r="AD410" i="12"/>
  <c r="AD412" i="12"/>
  <c r="AD414" i="12"/>
  <c r="AD416" i="12"/>
  <c r="AD418" i="12"/>
  <c r="AD420" i="12"/>
  <c r="AD422" i="12"/>
  <c r="AD424" i="12"/>
  <c r="AD426" i="12"/>
  <c r="AD428" i="12"/>
  <c r="AD430" i="12"/>
  <c r="AD432" i="12"/>
  <c r="AD397" i="12"/>
  <c r="AD399" i="12"/>
  <c r="AD401" i="12"/>
  <c r="AD403" i="12"/>
  <c r="AD405" i="12"/>
  <c r="AD407" i="12"/>
  <c r="AD409" i="12"/>
  <c r="AD411" i="12"/>
  <c r="AD413" i="12"/>
  <c r="AD415" i="12"/>
  <c r="AD417" i="12"/>
  <c r="AD419" i="12"/>
  <c r="AD421" i="12"/>
  <c r="AD423" i="12"/>
  <c r="AD425" i="12"/>
  <c r="AD427" i="12"/>
  <c r="AD429" i="12"/>
  <c r="AD431" i="12"/>
  <c r="AD433" i="12"/>
  <c r="AD439" i="12"/>
  <c r="AD473" i="12"/>
  <c r="AD475" i="12"/>
  <c r="AD477" i="12"/>
  <c r="AD479" i="12"/>
  <c r="AD481" i="12"/>
  <c r="AD474" i="12"/>
  <c r="AD476" i="12"/>
  <c r="AD478" i="12"/>
  <c r="AD480" i="12"/>
  <c r="AD488" i="12"/>
  <c r="M488" i="12"/>
  <c r="N488" i="12" s="1"/>
  <c r="M152" i="2"/>
  <c r="N152" i="2" s="1"/>
  <c r="AD140" i="1"/>
  <c r="AD139" i="1"/>
  <c r="AD138" i="1"/>
  <c r="M138" i="1"/>
  <c r="N138" i="1" s="1"/>
  <c r="AD137" i="1"/>
  <c r="AD151" i="1"/>
  <c r="AD150" i="1"/>
  <c r="AD149" i="1"/>
  <c r="AD148" i="1"/>
  <c r="AD147" i="1"/>
  <c r="AD146" i="1"/>
  <c r="AD145" i="1"/>
  <c r="M145" i="2"/>
  <c r="N145" i="2" s="1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M148" i="2"/>
  <c r="N148" i="2" s="1"/>
  <c r="M144" i="2"/>
  <c r="N144" i="2" s="1"/>
  <c r="M140" i="2"/>
  <c r="N140" i="2" s="1"/>
  <c r="AD144" i="1"/>
  <c r="AD143" i="1"/>
  <c r="AD142" i="1"/>
  <c r="AD131" i="1"/>
  <c r="AD129" i="1"/>
  <c r="AD128" i="1"/>
  <c r="AD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D132" i="1"/>
  <c r="AD130" i="1"/>
  <c r="AD126" i="1"/>
  <c r="AD125" i="1"/>
  <c r="AD124" i="1"/>
  <c r="AD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D136" i="1"/>
  <c r="AD135" i="1"/>
  <c r="AD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B118" i="1"/>
  <c r="AB119" i="1"/>
  <c r="AB120" i="1"/>
  <c r="AB121" i="1"/>
  <c r="AB122" i="1"/>
  <c r="AB108" i="1"/>
  <c r="AB109" i="1"/>
  <c r="AB110" i="1"/>
  <c r="AB111" i="1"/>
  <c r="AB112" i="1"/>
  <c r="AB113" i="1"/>
  <c r="AB114" i="1"/>
  <c r="AB115" i="1"/>
  <c r="AB116" i="1"/>
  <c r="AB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AA384" i="11" s="1"/>
  <c r="W376" i="11"/>
  <c r="W366" i="11"/>
  <c r="V385" i="11"/>
  <c r="W384" i="11"/>
  <c r="V379" i="11"/>
  <c r="W378" i="11"/>
  <c r="W377" i="11"/>
  <c r="R369" i="11"/>
  <c r="S368" i="11"/>
  <c r="AA368" i="11" s="1"/>
  <c r="R379" i="11"/>
  <c r="S379" i="11" s="1"/>
  <c r="AA379" i="11" s="1"/>
  <c r="S378" i="11"/>
  <c r="AA378" i="11" s="1"/>
  <c r="V369" i="11"/>
  <c r="W368" i="11"/>
  <c r="R357" i="12"/>
  <c r="S356" i="12"/>
  <c r="Z354" i="12"/>
  <c r="AC354" i="12" s="1"/>
  <c r="Y354" i="12"/>
  <c r="AA355" i="12"/>
  <c r="W355" i="12"/>
  <c r="AD114" i="2"/>
  <c r="AD113" i="2"/>
  <c r="AD112" i="2"/>
  <c r="AD111" i="2"/>
  <c r="AD110" i="2"/>
  <c r="AD109" i="2"/>
  <c r="AD108" i="2"/>
  <c r="AD122" i="2"/>
  <c r="AD121" i="2"/>
  <c r="AD120" i="2"/>
  <c r="AD119" i="2"/>
  <c r="AD118" i="2"/>
  <c r="AD117" i="2"/>
  <c r="AD116" i="2"/>
  <c r="AD115" i="2"/>
  <c r="AD113" i="1"/>
  <c r="AD112" i="1"/>
  <c r="M112" i="1"/>
  <c r="N112" i="1" s="1"/>
  <c r="AD111" i="1"/>
  <c r="AD110" i="1"/>
  <c r="M110" i="1"/>
  <c r="N110" i="1" s="1"/>
  <c r="AD109" i="1"/>
  <c r="AD108" i="1"/>
  <c r="M108" i="1"/>
  <c r="N108" i="1" s="1"/>
  <c r="AD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D120" i="1"/>
  <c r="AD119" i="1"/>
  <c r="AD118" i="1"/>
  <c r="AD117" i="1"/>
  <c r="M117" i="1"/>
  <c r="N117" i="1" s="1"/>
  <c r="AD116" i="1"/>
  <c r="AD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D122" i="1"/>
  <c r="AD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AA369" i="11" s="1"/>
  <c r="Y378" i="11"/>
  <c r="Z378" i="11"/>
  <c r="AC378" i="11" s="1"/>
  <c r="Y384" i="11"/>
  <c r="Z384" i="11"/>
  <c r="AC384" i="11" s="1"/>
  <c r="Y366" i="11"/>
  <c r="Z366" i="11"/>
  <c r="AC366" i="11" s="1"/>
  <c r="Z367" i="11"/>
  <c r="AC367" i="11" s="1"/>
  <c r="Y367" i="11"/>
  <c r="Y368" i="11"/>
  <c r="Z368" i="11"/>
  <c r="AC368" i="11" s="1"/>
  <c r="Z377" i="11"/>
  <c r="AC377" i="11" s="1"/>
  <c r="Y377" i="11"/>
  <c r="W379" i="11"/>
  <c r="V386" i="11"/>
  <c r="Y376" i="11"/>
  <c r="Z376" i="11"/>
  <c r="AC376" i="11" s="1"/>
  <c r="R386" i="11"/>
  <c r="S385" i="11"/>
  <c r="AA385" i="11" s="1"/>
  <c r="Z383" i="11"/>
  <c r="AC383" i="11" s="1"/>
  <c r="Y383" i="11"/>
  <c r="Y355" i="12"/>
  <c r="Z355" i="12"/>
  <c r="AC355" i="12" s="1"/>
  <c r="AA356" i="12"/>
  <c r="W356" i="12"/>
  <c r="R358" i="12"/>
  <c r="S357" i="12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D97" i="2" l="1"/>
  <c r="AD100" i="2"/>
  <c r="AD99" i="2"/>
  <c r="AD98" i="2"/>
  <c r="M97" i="2"/>
  <c r="AD96" i="2"/>
  <c r="R387" i="11"/>
  <c r="S386" i="11"/>
  <c r="AA386" i="11" s="1"/>
  <c r="V387" i="11"/>
  <c r="W386" i="11"/>
  <c r="W369" i="11"/>
  <c r="W385" i="11"/>
  <c r="Z379" i="11"/>
  <c r="AC379" i="11" s="1"/>
  <c r="Y379" i="11"/>
  <c r="R371" i="11"/>
  <c r="S370" i="11"/>
  <c r="AA370" i="11" s="1"/>
  <c r="V371" i="11"/>
  <c r="W370" i="11"/>
  <c r="AA357" i="12"/>
  <c r="W357" i="12"/>
  <c r="Z356" i="12"/>
  <c r="AC356" i="12" s="1"/>
  <c r="Y356" i="12"/>
  <c r="R359" i="12"/>
  <c r="S358" i="12"/>
  <c r="AD107" i="2"/>
  <c r="AD106" i="2"/>
  <c r="AD105" i="2"/>
  <c r="AD104" i="2"/>
  <c r="AD103" i="2"/>
  <c r="AD102" i="2"/>
  <c r="M101" i="2"/>
  <c r="N101" i="2" s="1"/>
  <c r="AD93" i="2"/>
  <c r="AD101" i="2"/>
  <c r="M100" i="2"/>
  <c r="N100" i="2" s="1"/>
  <c r="M95" i="2"/>
  <c r="N95" i="2" s="1"/>
  <c r="AD94" i="2"/>
  <c r="M93" i="2"/>
  <c r="N93" i="2" s="1"/>
  <c r="AD95" i="2"/>
  <c r="AD96" i="1"/>
  <c r="AD95" i="1"/>
  <c r="M94" i="1"/>
  <c r="N94" i="1" s="1"/>
  <c r="M93" i="1"/>
  <c r="N93" i="1" s="1"/>
  <c r="AD107" i="1"/>
  <c r="AD102" i="1"/>
  <c r="AD103" i="1"/>
  <c r="M102" i="1"/>
  <c r="N102" i="1" s="1"/>
  <c r="AD101" i="1"/>
  <c r="M101" i="1"/>
  <c r="N101" i="1" s="1"/>
  <c r="AD100" i="1"/>
  <c r="M99" i="1"/>
  <c r="N99" i="1" s="1"/>
  <c r="M98" i="1"/>
  <c r="N98" i="1" s="1"/>
  <c r="M107" i="1"/>
  <c r="N107" i="1" s="1"/>
  <c r="AD106" i="1"/>
  <c r="M106" i="1"/>
  <c r="N106" i="1" s="1"/>
  <c r="AD105" i="1"/>
  <c r="M105" i="1"/>
  <c r="N105" i="1" s="1"/>
  <c r="M104" i="1"/>
  <c r="N104" i="1" s="1"/>
  <c r="AD97" i="1"/>
  <c r="M97" i="1"/>
  <c r="N97" i="1" s="1"/>
  <c r="M95" i="1"/>
  <c r="N95" i="1" s="1"/>
  <c r="AD94" i="1"/>
  <c r="AD93" i="1"/>
  <c r="AD104" i="1"/>
  <c r="AD99" i="1"/>
  <c r="AD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N97" i="2"/>
  <c r="I47" i="6"/>
  <c r="H47" i="6"/>
  <c r="G47" i="6"/>
  <c r="Y370" i="11" l="1"/>
  <c r="Z370" i="11"/>
  <c r="AC370" i="11" s="1"/>
  <c r="Z385" i="11"/>
  <c r="AC385" i="11" s="1"/>
  <c r="Y385" i="11"/>
  <c r="Y386" i="11"/>
  <c r="Z386" i="11"/>
  <c r="AC386" i="11" s="1"/>
  <c r="V372" i="11"/>
  <c r="R372" i="11"/>
  <c r="S371" i="11"/>
  <c r="AA371" i="11" s="1"/>
  <c r="Z369" i="11"/>
  <c r="AC369" i="11" s="1"/>
  <c r="Y369" i="11"/>
  <c r="V388" i="11"/>
  <c r="R388" i="11"/>
  <c r="S387" i="11"/>
  <c r="AA387" i="11" s="1"/>
  <c r="AA358" i="12"/>
  <c r="W358" i="12"/>
  <c r="Y357" i="12"/>
  <c r="Z357" i="12"/>
  <c r="AC357" i="12" s="1"/>
  <c r="R360" i="12"/>
  <c r="S359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H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W387" i="11" l="1"/>
  <c r="W371" i="11"/>
  <c r="R389" i="11"/>
  <c r="S388" i="11"/>
  <c r="AA388" i="11" s="1"/>
  <c r="V389" i="11"/>
  <c r="W388" i="11"/>
  <c r="R373" i="11"/>
  <c r="S373" i="11" s="1"/>
  <c r="S372" i="11"/>
  <c r="AA372" i="11" s="1"/>
  <c r="V373" i="11"/>
  <c r="W373" i="11" s="1"/>
  <c r="W372" i="11"/>
  <c r="AA359" i="12"/>
  <c r="W359" i="12"/>
  <c r="Z358" i="12"/>
  <c r="AC358" i="12" s="1"/>
  <c r="Y358" i="12"/>
  <c r="R361" i="12"/>
  <c r="S360" i="12"/>
  <c r="O80" i="2"/>
  <c r="P80" i="2" s="1"/>
  <c r="Q80" i="2"/>
  <c r="AB80" i="2"/>
  <c r="O81" i="2"/>
  <c r="P81" i="2" s="1"/>
  <c r="Q81" i="2"/>
  <c r="E81" i="2" s="1"/>
  <c r="AB81" i="2"/>
  <c r="O82" i="2"/>
  <c r="P82" i="2" s="1"/>
  <c r="Q82" i="2"/>
  <c r="AB82" i="2"/>
  <c r="O83" i="2"/>
  <c r="P83" i="2" s="1"/>
  <c r="Q83" i="2"/>
  <c r="E83" i="2" s="1"/>
  <c r="AB83" i="2"/>
  <c r="O84" i="2"/>
  <c r="P84" i="2" s="1"/>
  <c r="Q84" i="2"/>
  <c r="E84" i="2" s="1"/>
  <c r="AB84" i="2"/>
  <c r="O85" i="2"/>
  <c r="P85" i="2" s="1"/>
  <c r="Q85" i="2"/>
  <c r="E85" i="2" s="1"/>
  <c r="AB85" i="2"/>
  <c r="O86" i="2"/>
  <c r="P86" i="2" s="1"/>
  <c r="Q86" i="2"/>
  <c r="AB86" i="2"/>
  <c r="O87" i="2"/>
  <c r="P87" i="2" s="1"/>
  <c r="Q87" i="2"/>
  <c r="E87" i="2" s="1"/>
  <c r="AB87" i="2"/>
  <c r="O88" i="2"/>
  <c r="P88" i="2" s="1"/>
  <c r="Q88" i="2"/>
  <c r="AB88" i="2"/>
  <c r="O89" i="2"/>
  <c r="P89" i="2" s="1"/>
  <c r="Q89" i="2"/>
  <c r="E89" i="2" s="1"/>
  <c r="AB89" i="2"/>
  <c r="O90" i="2"/>
  <c r="P90" i="2" s="1"/>
  <c r="Q90" i="2"/>
  <c r="AB90" i="2"/>
  <c r="O91" i="2"/>
  <c r="P91" i="2" s="1"/>
  <c r="Q91" i="2"/>
  <c r="E91" i="2" s="1"/>
  <c r="AB91" i="2"/>
  <c r="O92" i="2"/>
  <c r="P92" i="2" s="1"/>
  <c r="Q92" i="2"/>
  <c r="AB92" i="2"/>
  <c r="F80" i="2"/>
  <c r="H80" i="2"/>
  <c r="K80" i="2"/>
  <c r="L80" i="2"/>
  <c r="E80" i="2"/>
  <c r="AD80" i="2" s="1"/>
  <c r="F81" i="2"/>
  <c r="H81" i="2"/>
  <c r="K81" i="2"/>
  <c r="L81" i="2"/>
  <c r="F82" i="2"/>
  <c r="H82" i="2"/>
  <c r="K82" i="2"/>
  <c r="L82" i="2"/>
  <c r="E82" i="2"/>
  <c r="AD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D86" i="2" s="1"/>
  <c r="F87" i="2"/>
  <c r="H87" i="2"/>
  <c r="K87" i="2"/>
  <c r="L87" i="2"/>
  <c r="F88" i="2"/>
  <c r="H88" i="2"/>
  <c r="K88" i="2"/>
  <c r="L88" i="2"/>
  <c r="E88" i="2"/>
  <c r="AD88" i="2" s="1"/>
  <c r="F89" i="2"/>
  <c r="H89" i="2"/>
  <c r="K89" i="2"/>
  <c r="L89" i="2"/>
  <c r="F90" i="2"/>
  <c r="H90" i="2"/>
  <c r="K90" i="2"/>
  <c r="L90" i="2"/>
  <c r="E90" i="2"/>
  <c r="AD90" i="2" s="1"/>
  <c r="F91" i="2"/>
  <c r="H91" i="2"/>
  <c r="K91" i="2"/>
  <c r="L91" i="2"/>
  <c r="F92" i="2"/>
  <c r="H92" i="2"/>
  <c r="K92" i="2"/>
  <c r="L92" i="2"/>
  <c r="E92" i="2"/>
  <c r="AD92" i="2" s="1"/>
  <c r="AB83" i="1"/>
  <c r="AB84" i="1"/>
  <c r="AB85" i="1"/>
  <c r="AB86" i="1"/>
  <c r="AB87" i="1"/>
  <c r="AB89" i="1"/>
  <c r="AB90" i="1"/>
  <c r="AB91" i="1"/>
  <c r="AB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B80" i="1"/>
  <c r="F81" i="1"/>
  <c r="H81" i="1"/>
  <c r="K81" i="1"/>
  <c r="L81" i="1"/>
  <c r="O81" i="1"/>
  <c r="P81" i="1" s="1"/>
  <c r="Q81" i="1"/>
  <c r="E81" i="1" s="1"/>
  <c r="AB81" i="1"/>
  <c r="F82" i="1"/>
  <c r="H82" i="1"/>
  <c r="K82" i="1"/>
  <c r="L82" i="1"/>
  <c r="O82" i="1"/>
  <c r="P82" i="1" s="1"/>
  <c r="Q82" i="1"/>
  <c r="E82" i="1" s="1"/>
  <c r="AB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D91" i="2" l="1"/>
  <c r="AD85" i="2"/>
  <c r="M91" i="2"/>
  <c r="N91" i="2" s="1"/>
  <c r="Y372" i="11"/>
  <c r="Z372" i="11"/>
  <c r="AC372" i="11" s="1"/>
  <c r="Y388" i="11"/>
  <c r="Z388" i="11"/>
  <c r="AC388" i="11" s="1"/>
  <c r="Z371" i="11"/>
  <c r="AC371" i="11" s="1"/>
  <c r="Y371" i="11"/>
  <c r="Z373" i="11"/>
  <c r="AC373" i="11" s="1"/>
  <c r="Y373" i="11"/>
  <c r="AA373" i="11"/>
  <c r="V390" i="11"/>
  <c r="R390" i="11"/>
  <c r="S389" i="11"/>
  <c r="AA389" i="11" s="1"/>
  <c r="Z387" i="11"/>
  <c r="AC387" i="11" s="1"/>
  <c r="Y387" i="11"/>
  <c r="AA360" i="12"/>
  <c r="W360" i="12"/>
  <c r="Y359" i="12"/>
  <c r="Z359" i="12"/>
  <c r="AC359" i="12" s="1"/>
  <c r="R362" i="12"/>
  <c r="S361" i="12"/>
  <c r="M81" i="2"/>
  <c r="N81" i="2" s="1"/>
  <c r="M83" i="2"/>
  <c r="N83" i="2" s="1"/>
  <c r="AD89" i="2"/>
  <c r="AD84" i="2"/>
  <c r="M89" i="2"/>
  <c r="N89" i="2" s="1"/>
  <c r="AD81" i="2"/>
  <c r="M87" i="2"/>
  <c r="N87" i="2" s="1"/>
  <c r="M85" i="2"/>
  <c r="N85" i="2" s="1"/>
  <c r="AD83" i="2"/>
  <c r="AD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D84" i="1"/>
  <c r="AD81" i="1"/>
  <c r="AD91" i="1"/>
  <c r="AD89" i="1"/>
  <c r="M89" i="1"/>
  <c r="N89" i="1" s="1"/>
  <c r="AD87" i="1"/>
  <c r="AD82" i="1"/>
  <c r="AD80" i="1"/>
  <c r="M91" i="1"/>
  <c r="N91" i="1" s="1"/>
  <c r="AD90" i="1"/>
  <c r="M87" i="1"/>
  <c r="N87" i="1" s="1"/>
  <c r="M83" i="1"/>
  <c r="N83" i="1" s="1"/>
  <c r="M82" i="1"/>
  <c r="N82" i="1" s="1"/>
  <c r="M81" i="1"/>
  <c r="N81" i="1" s="1"/>
  <c r="M80" i="1"/>
  <c r="N80" i="1" s="1"/>
  <c r="AD92" i="1"/>
  <c r="AD86" i="1"/>
  <c r="M90" i="1"/>
  <c r="N90" i="1" s="1"/>
  <c r="M86" i="1"/>
  <c r="N86" i="1" s="1"/>
  <c r="AD85" i="1"/>
  <c r="M84" i="1"/>
  <c r="N84" i="1" s="1"/>
  <c r="AD83" i="1"/>
  <c r="M92" i="1"/>
  <c r="N92" i="1" s="1"/>
  <c r="H3" i="6"/>
  <c r="R391" i="11" l="1"/>
  <c r="S390" i="11"/>
  <c r="AA390" i="11" s="1"/>
  <c r="V391" i="11"/>
  <c r="W390" i="11"/>
  <c r="W389" i="11"/>
  <c r="AA361" i="12"/>
  <c r="W361" i="12"/>
  <c r="Z360" i="12"/>
  <c r="AC360" i="12" s="1"/>
  <c r="Y360" i="12"/>
  <c r="R363" i="12"/>
  <c r="S362" i="12"/>
  <c r="AB74" i="2"/>
  <c r="AB75" i="2"/>
  <c r="AB76" i="2"/>
  <c r="AB77" i="2"/>
  <c r="AB78" i="2"/>
  <c r="AB79" i="2"/>
  <c r="F78" i="2"/>
  <c r="H78" i="2"/>
  <c r="K78" i="2"/>
  <c r="L78" i="2"/>
  <c r="M78" i="2" s="1"/>
  <c r="N78" i="2" s="1"/>
  <c r="O78" i="2"/>
  <c r="P78" i="2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B78" i="1"/>
  <c r="AB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Y390" i="11" l="1"/>
  <c r="Z390" i="11"/>
  <c r="AC390" i="11" s="1"/>
  <c r="Z389" i="11"/>
  <c r="AC389" i="11" s="1"/>
  <c r="Y389" i="11"/>
  <c r="V392" i="11"/>
  <c r="R392" i="11"/>
  <c r="S391" i="11"/>
  <c r="AA391" i="11" s="1"/>
  <c r="AA362" i="12"/>
  <c r="W362" i="12"/>
  <c r="Y361" i="12"/>
  <c r="Z361" i="12"/>
  <c r="AC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D78" i="1"/>
  <c r="M78" i="1"/>
  <c r="N78" i="1" s="1"/>
  <c r="AD79" i="1"/>
  <c r="M79" i="1"/>
  <c r="N79" i="1" s="1"/>
  <c r="AD76" i="2"/>
  <c r="AD75" i="2"/>
  <c r="AD74" i="2"/>
  <c r="AD77" i="2"/>
  <c r="AD78" i="2"/>
  <c r="AD79" i="2"/>
  <c r="AB64" i="2"/>
  <c r="AB65" i="2"/>
  <c r="AB66" i="2"/>
  <c r="AB67" i="2"/>
  <c r="AB68" i="2"/>
  <c r="AB69" i="2"/>
  <c r="AB70" i="2"/>
  <c r="AB71" i="2"/>
  <c r="AB72" i="2"/>
  <c r="AB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B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AA392" i="11" s="1"/>
  <c r="V393" i="11"/>
  <c r="W392" i="11"/>
  <c r="AA363" i="12"/>
  <c r="W363" i="12"/>
  <c r="Z362" i="12"/>
  <c r="AC362" i="12" s="1"/>
  <c r="Y362" i="12"/>
  <c r="R365" i="12"/>
  <c r="S364" i="12"/>
  <c r="M68" i="2"/>
  <c r="N68" i="2" s="1"/>
  <c r="M72" i="2"/>
  <c r="N72" i="2" s="1"/>
  <c r="M68" i="1"/>
  <c r="N68" i="1" s="1"/>
  <c r="AD70" i="2"/>
  <c r="M70" i="2"/>
  <c r="N70" i="2" s="1"/>
  <c r="AD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D73" i="2"/>
  <c r="AD72" i="2"/>
  <c r="AD71" i="2"/>
  <c r="AD68" i="2"/>
  <c r="AD67" i="2"/>
  <c r="AD66" i="2"/>
  <c r="AD65" i="2"/>
  <c r="AD64" i="2"/>
  <c r="AD68" i="1"/>
  <c r="M46" i="6"/>
  <c r="N46" i="6"/>
  <c r="O46" i="6"/>
  <c r="V394" i="11" l="1"/>
  <c r="R394" i="11"/>
  <c r="S393" i="11"/>
  <c r="AA393" i="11" s="1"/>
  <c r="Y392" i="11"/>
  <c r="Z392" i="11"/>
  <c r="AC392" i="11" s="1"/>
  <c r="Z391" i="11"/>
  <c r="AC391" i="11" s="1"/>
  <c r="Y391" i="11"/>
  <c r="AA364" i="12"/>
  <c r="W364" i="12"/>
  <c r="Y363" i="12"/>
  <c r="Z363" i="12"/>
  <c r="AC363" i="12" s="1"/>
  <c r="R366" i="12"/>
  <c r="S365" i="12"/>
  <c r="G15" i="9"/>
  <c r="H15" i="9"/>
  <c r="I15" i="9"/>
  <c r="J15" i="9"/>
  <c r="K15" i="9"/>
  <c r="W393" i="11" l="1"/>
  <c r="R395" i="11"/>
  <c r="S394" i="11"/>
  <c r="AA394" i="11" s="1"/>
  <c r="V395" i="11"/>
  <c r="W394" i="11"/>
  <c r="Z364" i="12"/>
  <c r="AC364" i="12" s="1"/>
  <c r="Y364" i="12"/>
  <c r="AA365" i="12"/>
  <c r="W365" i="12"/>
  <c r="R367" i="12"/>
  <c r="S366" i="12"/>
  <c r="W366" i="12" s="1"/>
  <c r="AB59" i="2"/>
  <c r="AB60" i="2"/>
  <c r="AB61" i="2"/>
  <c r="AB62" i="2"/>
  <c r="AB63" i="2"/>
  <c r="F56" i="2"/>
  <c r="H56" i="2"/>
  <c r="K56" i="2"/>
  <c r="L56" i="2"/>
  <c r="M56" i="2" s="1"/>
  <c r="N56" i="2" s="1"/>
  <c r="O56" i="2"/>
  <c r="P56" i="2"/>
  <c r="Q56" i="2"/>
  <c r="E56" i="2" s="1"/>
  <c r="AD56" i="2" s="1"/>
  <c r="AB56" i="2"/>
  <c r="F57" i="2"/>
  <c r="H57" i="2"/>
  <c r="K57" i="2"/>
  <c r="L57" i="2"/>
  <c r="M57" i="2" s="1"/>
  <c r="N57" i="2" s="1"/>
  <c r="O57" i="2"/>
  <c r="P57" i="2"/>
  <c r="Q57" i="2"/>
  <c r="E57" i="2" s="1"/>
  <c r="AD57" i="2" s="1"/>
  <c r="AB57" i="2"/>
  <c r="F58" i="2"/>
  <c r="H58" i="2"/>
  <c r="K58" i="2"/>
  <c r="L58" i="2"/>
  <c r="M58" i="2" s="1"/>
  <c r="N58" i="2" s="1"/>
  <c r="O58" i="2"/>
  <c r="P58" i="2"/>
  <c r="Q58" i="2"/>
  <c r="E58" i="2" s="1"/>
  <c r="AD58" i="2" s="1"/>
  <c r="AB58" i="2"/>
  <c r="F59" i="2"/>
  <c r="H59" i="2"/>
  <c r="K59" i="2"/>
  <c r="L59" i="2"/>
  <c r="M59" i="2" s="1"/>
  <c r="N59" i="2" s="1"/>
  <c r="O59" i="2"/>
  <c r="P59" i="2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B55" i="2"/>
  <c r="F56" i="1"/>
  <c r="H56" i="1"/>
  <c r="K56" i="1"/>
  <c r="L56" i="1"/>
  <c r="O56" i="1"/>
  <c r="P56" i="1" s="1"/>
  <c r="Q56" i="1"/>
  <c r="E56" i="1" s="1"/>
  <c r="AB56" i="1"/>
  <c r="F57" i="1"/>
  <c r="H57" i="1"/>
  <c r="K57" i="1"/>
  <c r="L57" i="1"/>
  <c r="O57" i="1"/>
  <c r="P57" i="1" s="1"/>
  <c r="Q57" i="1"/>
  <c r="E57" i="1" s="1"/>
  <c r="AB57" i="1"/>
  <c r="F58" i="1"/>
  <c r="H58" i="1"/>
  <c r="K58" i="1"/>
  <c r="L58" i="1"/>
  <c r="O58" i="1"/>
  <c r="P58" i="1" s="1"/>
  <c r="Q58" i="1"/>
  <c r="E58" i="1" s="1"/>
  <c r="AB58" i="1"/>
  <c r="F55" i="1"/>
  <c r="H55" i="1"/>
  <c r="K55" i="1"/>
  <c r="L55" i="1"/>
  <c r="O55" i="1"/>
  <c r="P55" i="1" s="1"/>
  <c r="Q55" i="1"/>
  <c r="E55" i="1" s="1"/>
  <c r="AB55" i="1"/>
  <c r="V396" i="11" l="1"/>
  <c r="R396" i="11"/>
  <c r="S395" i="11"/>
  <c r="AA395" i="11" s="1"/>
  <c r="Y394" i="11"/>
  <c r="Z394" i="11"/>
  <c r="AC394" i="11" s="1"/>
  <c r="Z393" i="11"/>
  <c r="AC393" i="11" s="1"/>
  <c r="Y393" i="11"/>
  <c r="Z366" i="12"/>
  <c r="AC366" i="12" s="1"/>
  <c r="Y366" i="12"/>
  <c r="Y365" i="12"/>
  <c r="Z365" i="12"/>
  <c r="AC365" i="12" s="1"/>
  <c r="R368" i="12"/>
  <c r="S367" i="12"/>
  <c r="W367" i="12" s="1"/>
  <c r="AD63" i="2"/>
  <c r="M63" i="2"/>
  <c r="N63" i="2" s="1"/>
  <c r="AD62" i="2"/>
  <c r="AD55" i="2"/>
  <c r="M61" i="2"/>
  <c r="N61" i="2" s="1"/>
  <c r="AD58" i="1"/>
  <c r="AD56" i="1"/>
  <c r="M55" i="2"/>
  <c r="N55" i="2" s="1"/>
  <c r="M62" i="2"/>
  <c r="N62" i="2" s="1"/>
  <c r="M60" i="2"/>
  <c r="N60" i="2" s="1"/>
  <c r="AD57" i="1"/>
  <c r="M58" i="1"/>
  <c r="N58" i="1" s="1"/>
  <c r="M57" i="1"/>
  <c r="N57" i="1" s="1"/>
  <c r="M56" i="1"/>
  <c r="N56" i="1" s="1"/>
  <c r="AD55" i="1"/>
  <c r="M55" i="1"/>
  <c r="N55" i="1" s="1"/>
  <c r="AD61" i="2"/>
  <c r="AD60" i="2"/>
  <c r="AD59" i="2"/>
  <c r="W395" i="11" l="1"/>
  <c r="R397" i="11"/>
  <c r="S396" i="11"/>
  <c r="AA396" i="11" s="1"/>
  <c r="V397" i="11"/>
  <c r="W396" i="11"/>
  <c r="Z367" i="12"/>
  <c r="AC367" i="12" s="1"/>
  <c r="Y367" i="12"/>
  <c r="S368" i="12"/>
  <c r="W368" i="12" s="1"/>
  <c r="R369" i="12"/>
  <c r="I4" i="10"/>
  <c r="R4" i="10"/>
  <c r="J4" i="10"/>
  <c r="N4" i="10"/>
  <c r="Y396" i="11" l="1"/>
  <c r="Z396" i="11"/>
  <c r="AC396" i="11" s="1"/>
  <c r="V398" i="11"/>
  <c r="R398" i="11"/>
  <c r="S397" i="11"/>
  <c r="AA397" i="11" s="1"/>
  <c r="Z395" i="11"/>
  <c r="AC395" i="11" s="1"/>
  <c r="Y395" i="11"/>
  <c r="S369" i="12"/>
  <c r="W369" i="12" s="1"/>
  <c r="R370" i="12"/>
  <c r="Y368" i="12"/>
  <c r="Z368" i="12"/>
  <c r="AC368" i="12" s="1"/>
  <c r="AB44" i="2"/>
  <c r="AB45" i="2"/>
  <c r="AB46" i="2"/>
  <c r="AB47" i="2"/>
  <c r="AB48" i="2"/>
  <c r="AB49" i="2"/>
  <c r="AB50" i="2"/>
  <c r="AB51" i="2"/>
  <c r="AB52" i="2"/>
  <c r="AB53" i="2"/>
  <c r="AB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M45" i="2" s="1"/>
  <c r="N45" i="2" s="1"/>
  <c r="O45" i="2"/>
  <c r="P45" i="2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B54" i="1"/>
  <c r="AB53" i="1"/>
  <c r="AB44" i="1"/>
  <c r="AB45" i="1"/>
  <c r="AB49" i="1"/>
  <c r="AB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53" i="2" l="1"/>
  <c r="N53" i="2" s="1"/>
  <c r="W397" i="11"/>
  <c r="R399" i="11"/>
  <c r="S398" i="11"/>
  <c r="AA398" i="11" s="1"/>
  <c r="V399" i="11"/>
  <c r="W398" i="11"/>
  <c r="S370" i="12"/>
  <c r="W370" i="12" s="1"/>
  <c r="R371" i="12"/>
  <c r="Y369" i="12"/>
  <c r="Z369" i="12"/>
  <c r="AC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D54" i="1"/>
  <c r="M50" i="1"/>
  <c r="N50" i="1" s="1"/>
  <c r="M54" i="1"/>
  <c r="N54" i="1" s="1"/>
  <c r="M53" i="1"/>
  <c r="N53" i="1" s="1"/>
  <c r="M49" i="1"/>
  <c r="N49" i="1" s="1"/>
  <c r="M45" i="1"/>
  <c r="N45" i="1" s="1"/>
  <c r="AD54" i="2"/>
  <c r="AD53" i="2"/>
  <c r="AD52" i="2"/>
  <c r="AD51" i="2"/>
  <c r="AD50" i="2"/>
  <c r="AD49" i="2"/>
  <c r="AD48" i="2"/>
  <c r="AD47" i="2"/>
  <c r="AD46" i="2"/>
  <c r="AD45" i="2"/>
  <c r="AD44" i="2"/>
  <c r="AD53" i="1"/>
  <c r="AD50" i="1"/>
  <c r="AD49" i="1"/>
  <c r="AD45" i="1"/>
  <c r="AD44" i="1"/>
  <c r="M45" i="6"/>
  <c r="N45" i="6"/>
  <c r="O45" i="6"/>
  <c r="V400" i="11" l="1"/>
  <c r="R400" i="11"/>
  <c r="S399" i="11"/>
  <c r="AA399" i="11" s="1"/>
  <c r="Y398" i="11"/>
  <c r="Z398" i="11"/>
  <c r="AC398" i="11" s="1"/>
  <c r="Z397" i="11"/>
  <c r="AC397" i="11" s="1"/>
  <c r="Y397" i="11"/>
  <c r="S371" i="12"/>
  <c r="W371" i="12" s="1"/>
  <c r="R372" i="12"/>
  <c r="Y370" i="12"/>
  <c r="Z370" i="12"/>
  <c r="AC370" i="12" s="1"/>
  <c r="R3" i="10"/>
  <c r="P1" i="10" s="1"/>
  <c r="N3" i="10"/>
  <c r="L1" i="10" s="1"/>
  <c r="J3" i="10"/>
  <c r="H1" i="10" s="1"/>
  <c r="A1" i="10" l="1"/>
  <c r="W399" i="11"/>
  <c r="R401" i="11"/>
  <c r="S400" i="11"/>
  <c r="AA400" i="11" s="1"/>
  <c r="V401" i="11"/>
  <c r="W400" i="11"/>
  <c r="S372" i="12"/>
  <c r="W372" i="12" s="1"/>
  <c r="R373" i="12"/>
  <c r="Y371" i="12"/>
  <c r="Z371" i="12"/>
  <c r="AC371" i="12" s="1"/>
  <c r="AB39" i="2"/>
  <c r="AB40" i="2"/>
  <c r="AB41" i="2"/>
  <c r="AB42" i="2"/>
  <c r="AB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AA401" i="11" s="1"/>
  <c r="Y400" i="11"/>
  <c r="Z400" i="11"/>
  <c r="AC400" i="11" s="1"/>
  <c r="Z399" i="11"/>
  <c r="AC399" i="11" s="1"/>
  <c r="Y399" i="11"/>
  <c r="S373" i="12"/>
  <c r="W373" i="12" s="1"/>
  <c r="R374" i="12"/>
  <c r="Y372" i="12"/>
  <c r="Z372" i="12"/>
  <c r="AC372" i="12" s="1"/>
  <c r="M41" i="2"/>
  <c r="N41" i="2" s="1"/>
  <c r="M43" i="2"/>
  <c r="N43" i="2" s="1"/>
  <c r="M42" i="2"/>
  <c r="N42" i="2" s="1"/>
  <c r="M40" i="2"/>
  <c r="N40" i="2" s="1"/>
  <c r="AD43" i="2"/>
  <c r="AD42" i="2"/>
  <c r="AD41" i="2"/>
  <c r="AD40" i="2"/>
  <c r="AD39" i="2"/>
  <c r="F35" i="2"/>
  <c r="H35" i="2"/>
  <c r="K35" i="2"/>
  <c r="L35" i="2"/>
  <c r="O35" i="2"/>
  <c r="P35" i="2" s="1"/>
  <c r="Q35" i="2"/>
  <c r="E35" i="2" s="1"/>
  <c r="AB35" i="2"/>
  <c r="F36" i="2"/>
  <c r="H36" i="2"/>
  <c r="K36" i="2"/>
  <c r="L36" i="2"/>
  <c r="O36" i="2"/>
  <c r="P36" i="2" s="1"/>
  <c r="Q36" i="2"/>
  <c r="E36" i="2" s="1"/>
  <c r="AB36" i="2"/>
  <c r="F37" i="2"/>
  <c r="H37" i="2"/>
  <c r="K37" i="2"/>
  <c r="L37" i="2"/>
  <c r="O37" i="2"/>
  <c r="P37" i="2" s="1"/>
  <c r="Q37" i="2"/>
  <c r="E37" i="2" s="1"/>
  <c r="AB37" i="2"/>
  <c r="F38" i="2"/>
  <c r="H38" i="2"/>
  <c r="K38" i="2"/>
  <c r="L38" i="2"/>
  <c r="O38" i="2"/>
  <c r="P38" i="2" s="1"/>
  <c r="Q38" i="2"/>
  <c r="E38" i="2" s="1"/>
  <c r="AB38" i="2"/>
  <c r="F34" i="2"/>
  <c r="H34" i="2"/>
  <c r="K34" i="2"/>
  <c r="L34" i="2"/>
  <c r="O34" i="2"/>
  <c r="P34" i="2" s="1"/>
  <c r="Q34" i="2"/>
  <c r="E34" i="2" s="1"/>
  <c r="AB34" i="2"/>
  <c r="F35" i="1"/>
  <c r="H35" i="1"/>
  <c r="K35" i="1"/>
  <c r="L35" i="1"/>
  <c r="O35" i="1"/>
  <c r="P35" i="1" s="1"/>
  <c r="Q35" i="1"/>
  <c r="E35" i="1" s="1"/>
  <c r="AB35" i="1"/>
  <c r="F36" i="1"/>
  <c r="H36" i="1"/>
  <c r="K36" i="1"/>
  <c r="L36" i="1"/>
  <c r="O36" i="1"/>
  <c r="P36" i="1" s="1"/>
  <c r="Q36" i="1"/>
  <c r="E36" i="1" s="1"/>
  <c r="AB36" i="1"/>
  <c r="F34" i="1"/>
  <c r="H34" i="1"/>
  <c r="K34" i="1"/>
  <c r="L34" i="1"/>
  <c r="O34" i="1"/>
  <c r="P34" i="1" s="1"/>
  <c r="Q34" i="1"/>
  <c r="E34" i="1" s="1"/>
  <c r="AB34" i="1"/>
  <c r="AD38" i="2" l="1"/>
  <c r="AD34" i="2"/>
  <c r="AD37" i="2"/>
  <c r="M34" i="2"/>
  <c r="N34" i="2" s="1"/>
  <c r="M38" i="2"/>
  <c r="N38" i="2" s="1"/>
  <c r="M37" i="2"/>
  <c r="N37" i="2" s="1"/>
  <c r="AD35" i="2"/>
  <c r="AD36" i="2"/>
  <c r="M36" i="2"/>
  <c r="N36" i="2" s="1"/>
  <c r="W401" i="11"/>
  <c r="R403" i="11"/>
  <c r="S402" i="11"/>
  <c r="AA402" i="11" s="1"/>
  <c r="V403" i="11"/>
  <c r="W402" i="11"/>
  <c r="S374" i="12"/>
  <c r="W374" i="12" s="1"/>
  <c r="R375" i="12"/>
  <c r="Y373" i="12"/>
  <c r="Z373" i="12"/>
  <c r="AC373" i="12" s="1"/>
  <c r="M35" i="2"/>
  <c r="N35" i="2" s="1"/>
  <c r="AD34" i="1"/>
  <c r="AD35" i="1"/>
  <c r="AD36" i="1"/>
  <c r="M34" i="1"/>
  <c r="N34" i="1" s="1"/>
  <c r="M36" i="1"/>
  <c r="N36" i="1" s="1"/>
  <c r="M35" i="1"/>
  <c r="N35" i="1" s="1"/>
  <c r="AB29" i="2"/>
  <c r="AB30" i="2"/>
  <c r="AB31" i="2"/>
  <c r="AB32" i="2"/>
  <c r="AB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D33" i="2" s="1"/>
  <c r="AD29" i="2" l="1"/>
  <c r="M29" i="2"/>
  <c r="N29" i="2" s="1"/>
  <c r="V404" i="11"/>
  <c r="R404" i="11"/>
  <c r="S403" i="11"/>
  <c r="AA403" i="11" s="1"/>
  <c r="Y402" i="11"/>
  <c r="Z402" i="11"/>
  <c r="AC402" i="11" s="1"/>
  <c r="Z401" i="11"/>
  <c r="AC401" i="11" s="1"/>
  <c r="Y401" i="11"/>
  <c r="S375" i="12"/>
  <c r="W375" i="12" s="1"/>
  <c r="R376" i="12"/>
  <c r="Y374" i="12"/>
  <c r="Z374" i="12"/>
  <c r="AC374" i="12" s="1"/>
  <c r="M33" i="2"/>
  <c r="N33" i="2" s="1"/>
  <c r="AD32" i="2"/>
  <c r="AD31" i="2"/>
  <c r="M31" i="2"/>
  <c r="N31" i="2" s="1"/>
  <c r="AD30" i="2"/>
  <c r="M32" i="2"/>
  <c r="N32" i="2" s="1"/>
  <c r="M30" i="2"/>
  <c r="N30" i="2" s="1"/>
  <c r="AB24" i="2"/>
  <c r="AB25" i="2"/>
  <c r="AB26" i="2"/>
  <c r="AB27" i="2"/>
  <c r="AB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M26" i="2" s="1"/>
  <c r="N26" i="2" s="1"/>
  <c r="O26" i="2"/>
  <c r="P26" i="2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W403" i="11" l="1"/>
  <c r="R405" i="11"/>
  <c r="S404" i="11"/>
  <c r="AA404" i="11" s="1"/>
  <c r="V405" i="11"/>
  <c r="W404" i="11"/>
  <c r="S376" i="12"/>
  <c r="W376" i="12" s="1"/>
  <c r="R377" i="12"/>
  <c r="Y375" i="12"/>
  <c r="Z375" i="12"/>
  <c r="AC375" i="12" s="1"/>
  <c r="M28" i="2"/>
  <c r="N28" i="2" s="1"/>
  <c r="M24" i="2"/>
  <c r="N24" i="2" s="1"/>
  <c r="M27" i="2"/>
  <c r="N27" i="2" s="1"/>
  <c r="M25" i="2"/>
  <c r="N25" i="2" s="1"/>
  <c r="AD28" i="2"/>
  <c r="AD27" i="2"/>
  <c r="AD26" i="2"/>
  <c r="AD25" i="2"/>
  <c r="AD24" i="2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V406" i="11" l="1"/>
  <c r="R406" i="11"/>
  <c r="S405" i="11"/>
  <c r="AA405" i="11" s="1"/>
  <c r="Y404" i="11"/>
  <c r="Z404" i="11"/>
  <c r="AC404" i="11" s="1"/>
  <c r="Z403" i="11"/>
  <c r="AC403" i="11" s="1"/>
  <c r="Y403" i="11"/>
  <c r="S377" i="12"/>
  <c r="W377" i="12" s="1"/>
  <c r="R378" i="12"/>
  <c r="Y376" i="12"/>
  <c r="Z376" i="12"/>
  <c r="AC376" i="12" s="1"/>
  <c r="AB19" i="2"/>
  <c r="AB20" i="2"/>
  <c r="AB21" i="2"/>
  <c r="AB22" i="2"/>
  <c r="AB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AD20" i="2" s="1"/>
  <c r="F21" i="2"/>
  <c r="H21" i="2"/>
  <c r="K21" i="2"/>
  <c r="L21" i="2"/>
  <c r="O21" i="2"/>
  <c r="P21" i="2" s="1"/>
  <c r="Q21" i="2"/>
  <c r="E21" i="2" s="1"/>
  <c r="AD21" i="2" s="1"/>
  <c r="F22" i="2"/>
  <c r="H22" i="2"/>
  <c r="K22" i="2"/>
  <c r="L22" i="2"/>
  <c r="M22" i="2" s="1"/>
  <c r="N22" i="2" s="1"/>
  <c r="O22" i="2"/>
  <c r="P22" i="2"/>
  <c r="Q22" i="2"/>
  <c r="E22" i="2" s="1"/>
  <c r="AD22" i="2" s="1"/>
  <c r="F23" i="2"/>
  <c r="H23" i="2"/>
  <c r="K23" i="2"/>
  <c r="L23" i="2"/>
  <c r="O23" i="2"/>
  <c r="P23" i="2" s="1"/>
  <c r="Q23" i="2"/>
  <c r="E23" i="2" s="1"/>
  <c r="AB19" i="1"/>
  <c r="AB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AD19" i="1" l="1"/>
  <c r="W405" i="11"/>
  <c r="R407" i="11"/>
  <c r="S406" i="11"/>
  <c r="AA406" i="11" s="1"/>
  <c r="V407" i="11"/>
  <c r="W406" i="11"/>
  <c r="S378" i="12"/>
  <c r="W378" i="12" s="1"/>
  <c r="R379" i="12"/>
  <c r="Y377" i="12"/>
  <c r="Z377" i="12"/>
  <c r="AC377" i="12" s="1"/>
  <c r="M19" i="1"/>
  <c r="N19" i="1" s="1"/>
  <c r="AD23" i="2"/>
  <c r="M20" i="2"/>
  <c r="N20" i="2" s="1"/>
  <c r="AD19" i="2"/>
  <c r="M19" i="2"/>
  <c r="N19" i="2" s="1"/>
  <c r="M23" i="2"/>
  <c r="N23" i="2" s="1"/>
  <c r="M21" i="2"/>
  <c r="N21" i="2" s="1"/>
  <c r="AD20" i="1"/>
  <c r="M20" i="1"/>
  <c r="N20" i="1" s="1"/>
  <c r="G11" i="9"/>
  <c r="H11" i="9"/>
  <c r="V408" i="11" l="1"/>
  <c r="R408" i="11"/>
  <c r="S407" i="11"/>
  <c r="AA407" i="11" s="1"/>
  <c r="Y406" i="11"/>
  <c r="Z406" i="11"/>
  <c r="AC406" i="11" s="1"/>
  <c r="Z405" i="11"/>
  <c r="AC405" i="11" s="1"/>
  <c r="Y405" i="11"/>
  <c r="R380" i="12"/>
  <c r="S379" i="12"/>
  <c r="W379" i="12" s="1"/>
  <c r="Y378" i="12"/>
  <c r="Z378" i="12"/>
  <c r="AC378" i="12" s="1"/>
  <c r="G10" i="9"/>
  <c r="H10" i="9"/>
  <c r="W407" i="11" l="1"/>
  <c r="R409" i="11"/>
  <c r="S408" i="11"/>
  <c r="AA408" i="11" s="1"/>
  <c r="V409" i="11"/>
  <c r="W408" i="11"/>
  <c r="Y379" i="12"/>
  <c r="Z379" i="12"/>
  <c r="AC379" i="12" s="1"/>
  <c r="R381" i="12"/>
  <c r="S380" i="12"/>
  <c r="W380" i="12" s="1"/>
  <c r="R410" i="11" l="1"/>
  <c r="S409" i="11"/>
  <c r="AA409" i="11" s="1"/>
  <c r="V410" i="11"/>
  <c r="W409" i="11"/>
  <c r="Y408" i="11"/>
  <c r="Z408" i="11"/>
  <c r="AC408" i="11" s="1"/>
  <c r="Z407" i="11"/>
  <c r="AC407" i="11" s="1"/>
  <c r="Y407" i="11"/>
  <c r="Z380" i="12"/>
  <c r="AC380" i="12" s="1"/>
  <c r="Y380" i="12"/>
  <c r="R382" i="12"/>
  <c r="S381" i="12"/>
  <c r="W381" i="12" s="1"/>
  <c r="AB14" i="2"/>
  <c r="AB15" i="2"/>
  <c r="AB16" i="2"/>
  <c r="AB17" i="2"/>
  <c r="AB18" i="2"/>
  <c r="F14" i="2"/>
  <c r="H14" i="2"/>
  <c r="K14" i="2"/>
  <c r="L14" i="2"/>
  <c r="M14" i="2" s="1"/>
  <c r="N14" i="2" s="1"/>
  <c r="O14" i="2"/>
  <c r="P14" i="2"/>
  <c r="Q14" i="2"/>
  <c r="E14" i="2" s="1"/>
  <c r="AD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B17" i="1"/>
  <c r="F17" i="1"/>
  <c r="H17" i="1"/>
  <c r="K17" i="1"/>
  <c r="L17" i="1"/>
  <c r="O17" i="1"/>
  <c r="P17" i="1" s="1"/>
  <c r="Q17" i="1"/>
  <c r="E17" i="1" s="1"/>
  <c r="AD18" i="2" l="1"/>
  <c r="M18" i="2"/>
  <c r="N18" i="2" s="1"/>
  <c r="AD17" i="2"/>
  <c r="Z409" i="11"/>
  <c r="AC409" i="11" s="1"/>
  <c r="Y409" i="11"/>
  <c r="V411" i="11"/>
  <c r="R411" i="11"/>
  <c r="S410" i="11"/>
  <c r="AA410" i="11" s="1"/>
  <c r="Z381" i="12"/>
  <c r="AC381" i="12" s="1"/>
  <c r="Y381" i="12"/>
  <c r="R383" i="12"/>
  <c r="S382" i="12"/>
  <c r="W382" i="12" s="1"/>
  <c r="AD16" i="2"/>
  <c r="M16" i="2"/>
  <c r="N16" i="2" s="1"/>
  <c r="AD15" i="2"/>
  <c r="M17" i="2"/>
  <c r="N17" i="2" s="1"/>
  <c r="M15" i="2"/>
  <c r="N15" i="2" s="1"/>
  <c r="AD17" i="1"/>
  <c r="M17" i="1"/>
  <c r="N17" i="1" s="1"/>
  <c r="F9" i="2"/>
  <c r="H9" i="2"/>
  <c r="K9" i="2"/>
  <c r="L9" i="2"/>
  <c r="O9" i="2"/>
  <c r="P9" i="2" s="1"/>
  <c r="Q9" i="2"/>
  <c r="E9" i="2" s="1"/>
  <c r="AB9" i="2"/>
  <c r="F10" i="2"/>
  <c r="H10" i="2"/>
  <c r="K10" i="2"/>
  <c r="L10" i="2"/>
  <c r="O10" i="2"/>
  <c r="P10" i="2" s="1"/>
  <c r="Q10" i="2"/>
  <c r="E10" i="2" s="1"/>
  <c r="AB10" i="2"/>
  <c r="F11" i="2"/>
  <c r="H11" i="2"/>
  <c r="K11" i="2"/>
  <c r="L11" i="2"/>
  <c r="O11" i="2"/>
  <c r="P11" i="2" s="1"/>
  <c r="Q11" i="2"/>
  <c r="E11" i="2" s="1"/>
  <c r="AB11" i="2"/>
  <c r="F12" i="2"/>
  <c r="H12" i="2"/>
  <c r="K12" i="2"/>
  <c r="L12" i="2"/>
  <c r="O12" i="2"/>
  <c r="P12" i="2" s="1"/>
  <c r="Q12" i="2"/>
  <c r="E12" i="2" s="1"/>
  <c r="AB12" i="2"/>
  <c r="F13" i="2"/>
  <c r="H13" i="2"/>
  <c r="K13" i="2"/>
  <c r="L13" i="2"/>
  <c r="O13" i="2"/>
  <c r="P13" i="2" s="1"/>
  <c r="Q13" i="2"/>
  <c r="E13" i="2" s="1"/>
  <c r="AB13" i="2"/>
  <c r="M12" i="2" l="1"/>
  <c r="N12" i="2" s="1"/>
  <c r="M10" i="2"/>
  <c r="N10" i="2" s="1"/>
  <c r="W410" i="11"/>
  <c r="R412" i="11"/>
  <c r="S411" i="11"/>
  <c r="AA411" i="11" s="1"/>
  <c r="V412" i="11"/>
  <c r="W411" i="11"/>
  <c r="Z382" i="12"/>
  <c r="AC382" i="12" s="1"/>
  <c r="Y382" i="12"/>
  <c r="R384" i="12"/>
  <c r="S383" i="12"/>
  <c r="W383" i="12" s="1"/>
  <c r="M13" i="2"/>
  <c r="N13" i="2" s="1"/>
  <c r="M11" i="2"/>
  <c r="N11" i="2" s="1"/>
  <c r="M9" i="2"/>
  <c r="N9" i="2" s="1"/>
  <c r="AD12" i="2"/>
  <c r="AD13" i="2"/>
  <c r="AD9" i="2"/>
  <c r="AD11" i="2"/>
  <c r="AD10" i="2"/>
  <c r="F6" i="2"/>
  <c r="H6" i="2"/>
  <c r="K6" i="2"/>
  <c r="L6" i="2"/>
  <c r="O6" i="2"/>
  <c r="P6" i="2" s="1"/>
  <c r="Q6" i="2"/>
  <c r="E6" i="2" s="1"/>
  <c r="F7" i="2"/>
  <c r="H7" i="2"/>
  <c r="K7" i="2"/>
  <c r="L7" i="2"/>
  <c r="O7" i="2"/>
  <c r="P7" i="2" s="1"/>
  <c r="Q7" i="2"/>
  <c r="E7" i="2" s="1"/>
  <c r="F8" i="2"/>
  <c r="H8" i="2"/>
  <c r="K8" i="2"/>
  <c r="L8" i="2"/>
  <c r="O8" i="2"/>
  <c r="P8" i="2" s="1"/>
  <c r="Q8" i="2"/>
  <c r="E8" i="2" s="1"/>
  <c r="V413" i="11" l="1"/>
  <c r="R413" i="11"/>
  <c r="S412" i="11"/>
  <c r="AA412" i="11" s="1"/>
  <c r="Z411" i="11"/>
  <c r="AC411" i="11" s="1"/>
  <c r="Y411" i="11"/>
  <c r="Y410" i="11"/>
  <c r="Z410" i="11"/>
  <c r="AC410" i="11" s="1"/>
  <c r="Z383" i="12"/>
  <c r="AC383" i="12" s="1"/>
  <c r="Y383" i="12"/>
  <c r="R385" i="12"/>
  <c r="S384" i="12"/>
  <c r="W384" i="12" s="1"/>
  <c r="M8" i="2"/>
  <c r="N8" i="2" s="1"/>
  <c r="M7" i="2"/>
  <c r="N7" i="2" s="1"/>
  <c r="M6" i="2"/>
  <c r="N6" i="2" s="1"/>
  <c r="AD6" i="2"/>
  <c r="AD7" i="2"/>
  <c r="AD8" i="2"/>
  <c r="N44" i="6"/>
  <c r="O44" i="6" s="1"/>
  <c r="M44" i="6"/>
  <c r="W412" i="11" l="1"/>
  <c r="R414" i="11"/>
  <c r="S413" i="11"/>
  <c r="AA413" i="11" s="1"/>
  <c r="V414" i="11"/>
  <c r="W413" i="11"/>
  <c r="Z384" i="12"/>
  <c r="AC384" i="12" s="1"/>
  <c r="Y384" i="12"/>
  <c r="R386" i="12"/>
  <c r="S385" i="12"/>
  <c r="W385" i="12" s="1"/>
  <c r="F3" i="2"/>
  <c r="H3" i="2"/>
  <c r="K3" i="2"/>
  <c r="L3" i="2"/>
  <c r="M3" i="2" s="1"/>
  <c r="O3" i="2"/>
  <c r="P3" i="2"/>
  <c r="Q3" i="2"/>
  <c r="E3" i="2" s="1"/>
  <c r="F4" i="2"/>
  <c r="H4" i="2"/>
  <c r="K4" i="2"/>
  <c r="L4" i="2"/>
  <c r="O4" i="2"/>
  <c r="P4" i="2" s="1"/>
  <c r="Q4" i="2"/>
  <c r="E4" i="2" s="1"/>
  <c r="F5" i="2"/>
  <c r="H5" i="2"/>
  <c r="K5" i="2"/>
  <c r="L5" i="2"/>
  <c r="O5" i="2"/>
  <c r="P5" i="2" s="1"/>
  <c r="Q5" i="2"/>
  <c r="E5" i="2" s="1"/>
  <c r="V415" i="11" l="1"/>
  <c r="R415" i="11"/>
  <c r="S414" i="11"/>
  <c r="AA414" i="11" s="1"/>
  <c r="Z413" i="11"/>
  <c r="AC413" i="11" s="1"/>
  <c r="Y413" i="11"/>
  <c r="Y412" i="11"/>
  <c r="Z412" i="11"/>
  <c r="AC412" i="11" s="1"/>
  <c r="Z385" i="12"/>
  <c r="AC385" i="12" s="1"/>
  <c r="Y385" i="12"/>
  <c r="R387" i="12"/>
  <c r="S386" i="12"/>
  <c r="W386" i="12" s="1"/>
  <c r="M5" i="2"/>
  <c r="N5" i="2" s="1"/>
  <c r="M4" i="2"/>
  <c r="N4" i="2" s="1"/>
  <c r="AD4" i="2"/>
  <c r="AD3" i="2"/>
  <c r="AD5" i="2"/>
  <c r="N3" i="2"/>
  <c r="N43" i="6"/>
  <c r="O43" i="6" s="1"/>
  <c r="M43" i="6"/>
  <c r="W414" i="11" l="1"/>
  <c r="R416" i="11"/>
  <c r="S415" i="11"/>
  <c r="AA415" i="11" s="1"/>
  <c r="V416" i="11"/>
  <c r="W415" i="11"/>
  <c r="Z386" i="12"/>
  <c r="AC386" i="12" s="1"/>
  <c r="Y386" i="12"/>
  <c r="R388" i="12"/>
  <c r="S387" i="12"/>
  <c r="W387" i="12" s="1"/>
  <c r="N42" i="6"/>
  <c r="O42" i="6" s="1"/>
  <c r="M42" i="6"/>
  <c r="R417" i="11" l="1"/>
  <c r="S416" i="11"/>
  <c r="AA416" i="11" s="1"/>
  <c r="V417" i="11"/>
  <c r="W416" i="11"/>
  <c r="Z415" i="11"/>
  <c r="AC415" i="11" s="1"/>
  <c r="Y415" i="11"/>
  <c r="Y414" i="11"/>
  <c r="Z414" i="11"/>
  <c r="AC414" i="11" s="1"/>
  <c r="Z387" i="12"/>
  <c r="AC387" i="12" s="1"/>
  <c r="Y387" i="12"/>
  <c r="R389" i="12"/>
  <c r="S388" i="12"/>
  <c r="W388" i="12" s="1"/>
  <c r="M41" i="6"/>
  <c r="N41" i="6"/>
  <c r="O41" i="6" s="1"/>
  <c r="Y416" i="11" l="1"/>
  <c r="Z416" i="11"/>
  <c r="AC416" i="11" s="1"/>
  <c r="V418" i="11"/>
  <c r="R418" i="11"/>
  <c r="S417" i="11"/>
  <c r="AA417" i="11" s="1"/>
  <c r="Z388" i="12"/>
  <c r="AC388" i="12" s="1"/>
  <c r="Y388" i="12"/>
  <c r="R390" i="12"/>
  <c r="S389" i="12"/>
  <c r="W389" i="12" s="1"/>
  <c r="H40" i="6"/>
  <c r="I40" i="6" s="1"/>
  <c r="G40" i="6"/>
  <c r="W417" i="11" l="1"/>
  <c r="R419" i="11"/>
  <c r="S418" i="11"/>
  <c r="AA418" i="11" s="1"/>
  <c r="V419" i="11"/>
  <c r="W418" i="11"/>
  <c r="Z389" i="12"/>
  <c r="AC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AA419" i="11" s="1"/>
  <c r="V420" i="11"/>
  <c r="W419" i="11"/>
  <c r="Y418" i="11"/>
  <c r="Z418" i="11"/>
  <c r="AC418" i="11" s="1"/>
  <c r="Z417" i="11"/>
  <c r="AC417" i="11" s="1"/>
  <c r="Y417" i="11"/>
  <c r="Z390" i="12"/>
  <c r="AC390" i="12" s="1"/>
  <c r="Y390" i="12"/>
  <c r="R392" i="12"/>
  <c r="S391" i="12"/>
  <c r="W391" i="12" s="1"/>
  <c r="M38" i="6"/>
  <c r="Z419" i="11" l="1"/>
  <c r="AC419" i="11" s="1"/>
  <c r="Y419" i="11"/>
  <c r="V421" i="11"/>
  <c r="R421" i="11"/>
  <c r="S420" i="11"/>
  <c r="AA420" i="11" s="1"/>
  <c r="Z391" i="12"/>
  <c r="AC391" i="12" s="1"/>
  <c r="Y391" i="12"/>
  <c r="R393" i="12"/>
  <c r="S392" i="12"/>
  <c r="W392" i="12" s="1"/>
  <c r="G9" i="9"/>
  <c r="H9" i="9"/>
  <c r="W420" i="11" l="1"/>
  <c r="R422" i="11"/>
  <c r="S421" i="11"/>
  <c r="AA421" i="11" s="1"/>
  <c r="V422" i="11"/>
  <c r="W421" i="11"/>
  <c r="Z392" i="12"/>
  <c r="AC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AA422" i="11" s="1"/>
  <c r="Z421" i="11"/>
  <c r="AC421" i="11" s="1"/>
  <c r="Y421" i="11"/>
  <c r="Y420" i="11"/>
  <c r="Z420" i="11"/>
  <c r="AC420" i="11" s="1"/>
  <c r="Z393" i="12"/>
  <c r="AC393" i="12" s="1"/>
  <c r="Y393" i="12"/>
  <c r="R395" i="12"/>
  <c r="S394" i="12"/>
  <c r="W394" i="12" s="1"/>
  <c r="V25" i="2"/>
  <c r="K3" i="9"/>
  <c r="I4" i="9"/>
  <c r="I5" i="9" s="1"/>
  <c r="G3" i="6"/>
  <c r="E1" i="6" s="1"/>
  <c r="O3" i="6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H1" i="2"/>
  <c r="AB6" i="2"/>
  <c r="AB7" i="2"/>
  <c r="AB8" i="2"/>
  <c r="AB3" i="2"/>
  <c r="AB4" i="2"/>
  <c r="AB5" i="2"/>
  <c r="H1" i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W422" i="11" l="1"/>
  <c r="R424" i="11"/>
  <c r="S423" i="11"/>
  <c r="AA423" i="11" s="1"/>
  <c r="V424" i="11"/>
  <c r="W423" i="11"/>
  <c r="Z394" i="12"/>
  <c r="AC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AA424" i="11" s="1"/>
  <c r="Z423" i="11"/>
  <c r="AC423" i="11" s="1"/>
  <c r="Y423" i="11"/>
  <c r="Y422" i="11"/>
  <c r="Z422" i="11"/>
  <c r="AC422" i="11" s="1"/>
  <c r="Z395" i="12"/>
  <c r="AC395" i="12" s="1"/>
  <c r="Y395" i="12"/>
  <c r="R397" i="12"/>
  <c r="S396" i="12"/>
  <c r="W396" i="12" s="1"/>
  <c r="V27" i="2"/>
  <c r="I8" i="9"/>
  <c r="K7" i="9"/>
  <c r="W424" i="11" l="1"/>
  <c r="R426" i="11"/>
  <c r="S425" i="11"/>
  <c r="AA425" i="11" s="1"/>
  <c r="V426" i="11"/>
  <c r="W425" i="11"/>
  <c r="Z396" i="12"/>
  <c r="AC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K8" i="9"/>
  <c r="I9" i="9"/>
  <c r="R427" i="11" l="1"/>
  <c r="S426" i="11"/>
  <c r="AA426" i="11" s="1"/>
  <c r="V427" i="11"/>
  <c r="W426" i="11"/>
  <c r="Z425" i="11"/>
  <c r="AC425" i="11" s="1"/>
  <c r="Y425" i="11"/>
  <c r="Y424" i="11"/>
  <c r="Z424" i="11"/>
  <c r="AC424" i="11" s="1"/>
  <c r="Z397" i="12"/>
  <c r="AC397" i="12" s="1"/>
  <c r="Y397" i="12"/>
  <c r="R399" i="12"/>
  <c r="S398" i="12"/>
  <c r="W398" i="12" s="1"/>
  <c r="K9" i="9"/>
  <c r="I10" i="9"/>
  <c r="Y426" i="11" l="1"/>
  <c r="Z426" i="11"/>
  <c r="AC426" i="11" s="1"/>
  <c r="V428" i="11"/>
  <c r="R428" i="11"/>
  <c r="S427" i="11"/>
  <c r="AA427" i="11" s="1"/>
  <c r="Z398" i="12"/>
  <c r="AC398" i="12" s="1"/>
  <c r="Y398" i="12"/>
  <c r="R400" i="12"/>
  <c r="S399" i="12"/>
  <c r="W399" i="12" s="1"/>
  <c r="I11" i="9"/>
  <c r="K11" i="9" s="1"/>
  <c r="K10" i="9"/>
  <c r="W427" i="11" l="1"/>
  <c r="R429" i="11"/>
  <c r="S428" i="11"/>
  <c r="AA428" i="11" s="1"/>
  <c r="W428" i="11"/>
  <c r="V429" i="11"/>
  <c r="Z399" i="12"/>
  <c r="AC399" i="12" s="1"/>
  <c r="Y399" i="12"/>
  <c r="R401" i="12"/>
  <c r="S400" i="12"/>
  <c r="W400" i="12" s="1"/>
  <c r="Y428" i="11" l="1"/>
  <c r="Z428" i="11"/>
  <c r="AC428" i="11" s="1"/>
  <c r="R430" i="11"/>
  <c r="S429" i="11"/>
  <c r="AA429" i="11" s="1"/>
  <c r="V430" i="11"/>
  <c r="W429" i="11"/>
  <c r="Z427" i="11"/>
  <c r="AC427" i="11" s="1"/>
  <c r="Y427" i="11"/>
  <c r="Z400" i="12"/>
  <c r="AC400" i="12" s="1"/>
  <c r="Y400" i="12"/>
  <c r="R402" i="12"/>
  <c r="S401" i="12"/>
  <c r="W401" i="12" s="1"/>
  <c r="Y429" i="11" l="1"/>
  <c r="Z429" i="11"/>
  <c r="AC429" i="11" s="1"/>
  <c r="V431" i="11"/>
  <c r="R431" i="11"/>
  <c r="S430" i="11"/>
  <c r="AA430" i="11" s="1"/>
  <c r="Z401" i="12"/>
  <c r="AC401" i="12" s="1"/>
  <c r="Y401" i="12"/>
  <c r="R403" i="12"/>
  <c r="S402" i="12"/>
  <c r="W402" i="12" s="1"/>
  <c r="W430" i="11" l="1"/>
  <c r="R432" i="11"/>
  <c r="S431" i="11"/>
  <c r="AA431" i="11" s="1"/>
  <c r="V432" i="11"/>
  <c r="W431" i="11"/>
  <c r="Z402" i="12"/>
  <c r="AC402" i="12" s="1"/>
  <c r="Y402" i="12"/>
  <c r="R404" i="12"/>
  <c r="S403" i="12"/>
  <c r="W403" i="12" s="1"/>
  <c r="R433" i="11" l="1"/>
  <c r="S432" i="11"/>
  <c r="AA432" i="11" s="1"/>
  <c r="V433" i="11"/>
  <c r="W432" i="11"/>
  <c r="Z431" i="11"/>
  <c r="AC431" i="11" s="1"/>
  <c r="Y431" i="11"/>
  <c r="Y430" i="11"/>
  <c r="Z430" i="11"/>
  <c r="AC430" i="11" s="1"/>
  <c r="Z403" i="12"/>
  <c r="AC403" i="12" s="1"/>
  <c r="Y403" i="12"/>
  <c r="R405" i="12"/>
  <c r="S404" i="12"/>
  <c r="W404" i="12" s="1"/>
  <c r="Y432" i="11" l="1"/>
  <c r="Z432" i="11"/>
  <c r="AC432" i="11" s="1"/>
  <c r="V434" i="11"/>
  <c r="R434" i="11"/>
  <c r="S433" i="11"/>
  <c r="AA433" i="11" s="1"/>
  <c r="Z404" i="12"/>
  <c r="AC404" i="12" s="1"/>
  <c r="Y404" i="12"/>
  <c r="R406" i="12"/>
  <c r="S405" i="12"/>
  <c r="W405" i="12" s="1"/>
  <c r="W433" i="11" l="1"/>
  <c r="R435" i="11"/>
  <c r="S434" i="11"/>
  <c r="AA434" i="11" s="1"/>
  <c r="V435" i="11"/>
  <c r="W434" i="11"/>
  <c r="Z405" i="12"/>
  <c r="AC405" i="12" s="1"/>
  <c r="Y405" i="12"/>
  <c r="R407" i="12"/>
  <c r="S406" i="12"/>
  <c r="W406" i="12" s="1"/>
  <c r="V436" i="11" l="1"/>
  <c r="R436" i="11"/>
  <c r="S435" i="11"/>
  <c r="AA435" i="11" s="1"/>
  <c r="Y434" i="11"/>
  <c r="Z434" i="11"/>
  <c r="AC434" i="11" s="1"/>
  <c r="Z433" i="11"/>
  <c r="AC433" i="11" s="1"/>
  <c r="Y433" i="11"/>
  <c r="Z406" i="12"/>
  <c r="AC406" i="12" s="1"/>
  <c r="Y406" i="12"/>
  <c r="R408" i="12"/>
  <c r="S407" i="12"/>
  <c r="W407" i="12" s="1"/>
  <c r="W435" i="11" l="1"/>
  <c r="R437" i="11"/>
  <c r="S436" i="11"/>
  <c r="AA436" i="11" s="1"/>
  <c r="V437" i="11"/>
  <c r="W436" i="11"/>
  <c r="Z407" i="12"/>
  <c r="AC407" i="12" s="1"/>
  <c r="Y407" i="12"/>
  <c r="R409" i="12"/>
  <c r="S408" i="12"/>
  <c r="W408" i="12" s="1"/>
  <c r="R438" i="11" l="1"/>
  <c r="S437" i="11"/>
  <c r="AA437" i="11" s="1"/>
  <c r="V438" i="11"/>
  <c r="Y436" i="11"/>
  <c r="Z436" i="11"/>
  <c r="AC436" i="11" s="1"/>
  <c r="Z435" i="11"/>
  <c r="AC435" i="11" s="1"/>
  <c r="Y435" i="11"/>
  <c r="Z408" i="12"/>
  <c r="AC408" i="12" s="1"/>
  <c r="Y408" i="12"/>
  <c r="R410" i="12"/>
  <c r="S409" i="12"/>
  <c r="W409" i="12" s="1"/>
  <c r="W437" i="11" l="1"/>
  <c r="V439" i="11"/>
  <c r="R439" i="11"/>
  <c r="S438" i="11"/>
  <c r="AA438" i="11" s="1"/>
  <c r="R411" i="12"/>
  <c r="S410" i="12"/>
  <c r="W410" i="12" s="1"/>
  <c r="Z409" i="12"/>
  <c r="AC409" i="12" s="1"/>
  <c r="Y409" i="12"/>
  <c r="V440" i="11" l="1"/>
  <c r="R440" i="11"/>
  <c r="S439" i="11"/>
  <c r="AA439" i="11" s="1"/>
  <c r="W438" i="11"/>
  <c r="Z437" i="11"/>
  <c r="AC437" i="11" s="1"/>
  <c r="Y437" i="11"/>
  <c r="Z410" i="12"/>
  <c r="AC410" i="12" s="1"/>
  <c r="Y410" i="12"/>
  <c r="R412" i="12"/>
  <c r="S411" i="12"/>
  <c r="W411" i="12" s="1"/>
  <c r="W439" i="11" l="1"/>
  <c r="Y438" i="11"/>
  <c r="Z438" i="11"/>
  <c r="AC438" i="11" s="1"/>
  <c r="R441" i="11"/>
  <c r="S440" i="11"/>
  <c r="AA440" i="11" s="1"/>
  <c r="V441" i="11"/>
  <c r="W440" i="11"/>
  <c r="Z411" i="12"/>
  <c r="AC411" i="12" s="1"/>
  <c r="Y411" i="12"/>
  <c r="R413" i="12"/>
  <c r="S412" i="12"/>
  <c r="W412" i="12" s="1"/>
  <c r="V442" i="11" l="1"/>
  <c r="R442" i="11"/>
  <c r="S441" i="11"/>
  <c r="AA441" i="11" s="1"/>
  <c r="Y440" i="11"/>
  <c r="Z440" i="11"/>
  <c r="AC440" i="11" s="1"/>
  <c r="Z439" i="11"/>
  <c r="AC439" i="11" s="1"/>
  <c r="Y439" i="11"/>
  <c r="Z412" i="12"/>
  <c r="AC412" i="12" s="1"/>
  <c r="Y412" i="12"/>
  <c r="R414" i="12"/>
  <c r="S413" i="12"/>
  <c r="W413" i="12" s="1"/>
  <c r="W441" i="11" l="1"/>
  <c r="R443" i="11"/>
  <c r="S442" i="11"/>
  <c r="AA442" i="11" s="1"/>
  <c r="V443" i="11"/>
  <c r="W442" i="11"/>
  <c r="Z413" i="12"/>
  <c r="AC413" i="12" s="1"/>
  <c r="Y413" i="12"/>
  <c r="R415" i="12"/>
  <c r="S414" i="12"/>
  <c r="W414" i="12" s="1"/>
  <c r="R444" i="11" l="1"/>
  <c r="S443" i="11"/>
  <c r="AA443" i="11" s="1"/>
  <c r="V444" i="11"/>
  <c r="W443" i="11"/>
  <c r="Y442" i="11"/>
  <c r="Z442" i="11"/>
  <c r="AC442" i="11" s="1"/>
  <c r="Z441" i="11"/>
  <c r="AC441" i="11" s="1"/>
  <c r="Y441" i="11"/>
  <c r="Z414" i="12"/>
  <c r="AC414" i="12" s="1"/>
  <c r="Y414" i="12"/>
  <c r="R416" i="12"/>
  <c r="S415" i="12"/>
  <c r="W415" i="12" s="1"/>
  <c r="Z443" i="11" l="1"/>
  <c r="AC443" i="11" s="1"/>
  <c r="Y443" i="11"/>
  <c r="V445" i="11"/>
  <c r="R445" i="11"/>
  <c r="S444" i="11"/>
  <c r="AA444" i="11" s="1"/>
  <c r="Z415" i="12"/>
  <c r="AC415" i="12" s="1"/>
  <c r="Y415" i="12"/>
  <c r="R417" i="12"/>
  <c r="S416" i="12"/>
  <c r="W416" i="12" s="1"/>
  <c r="W444" i="11" l="1"/>
  <c r="R446" i="11"/>
  <c r="S445" i="11"/>
  <c r="AA445" i="11" s="1"/>
  <c r="V446" i="11"/>
  <c r="W445" i="11"/>
  <c r="Z416" i="12"/>
  <c r="AC416" i="12" s="1"/>
  <c r="Y416" i="12"/>
  <c r="R418" i="12"/>
  <c r="S417" i="12"/>
  <c r="W417" i="12" s="1"/>
  <c r="R447" i="11" l="1"/>
  <c r="S446" i="11"/>
  <c r="AA446" i="11" s="1"/>
  <c r="V447" i="11"/>
  <c r="W446" i="11"/>
  <c r="Z445" i="11"/>
  <c r="AC445" i="11" s="1"/>
  <c r="Y445" i="11"/>
  <c r="Y444" i="11"/>
  <c r="Z444" i="11"/>
  <c r="AC444" i="11" s="1"/>
  <c r="Z417" i="12"/>
  <c r="AC417" i="12" s="1"/>
  <c r="Y417" i="12"/>
  <c r="R419" i="12"/>
  <c r="S418" i="12"/>
  <c r="W418" i="12" s="1"/>
  <c r="Y446" i="11" l="1"/>
  <c r="Z446" i="11"/>
  <c r="AC446" i="11" s="1"/>
  <c r="V448" i="11"/>
  <c r="R448" i="11"/>
  <c r="S447" i="11"/>
  <c r="AA447" i="11" s="1"/>
  <c r="Z418" i="12"/>
  <c r="AC418" i="12" s="1"/>
  <c r="Y418" i="12"/>
  <c r="R420" i="12"/>
  <c r="S419" i="12"/>
  <c r="W419" i="12" s="1"/>
  <c r="W447" i="11" l="1"/>
  <c r="R449" i="11"/>
  <c r="S448" i="11"/>
  <c r="AA448" i="11" s="1"/>
  <c r="V449" i="11"/>
  <c r="W448" i="11"/>
  <c r="Z419" i="12"/>
  <c r="AC419" i="12" s="1"/>
  <c r="Y419" i="12"/>
  <c r="R421" i="12"/>
  <c r="S420" i="12"/>
  <c r="W420" i="12" s="1"/>
  <c r="R450" i="11" l="1"/>
  <c r="S449" i="11"/>
  <c r="AA449" i="11" s="1"/>
  <c r="V450" i="11"/>
  <c r="W449" i="11"/>
  <c r="Y448" i="11"/>
  <c r="Z448" i="11"/>
  <c r="AC448" i="11" s="1"/>
  <c r="Z447" i="11"/>
  <c r="AC447" i="11" s="1"/>
  <c r="Y447" i="11"/>
  <c r="Z420" i="12"/>
  <c r="AC420" i="12" s="1"/>
  <c r="Y420" i="12"/>
  <c r="R422" i="12"/>
  <c r="S421" i="12"/>
  <c r="W421" i="12" s="1"/>
  <c r="Z449" i="11" l="1"/>
  <c r="AC449" i="11" s="1"/>
  <c r="Y449" i="11"/>
  <c r="V451" i="11"/>
  <c r="R451" i="11"/>
  <c r="S450" i="11"/>
  <c r="AA450" i="11" s="1"/>
  <c r="Z421" i="12"/>
  <c r="AC421" i="12" s="1"/>
  <c r="Y421" i="12"/>
  <c r="R423" i="12"/>
  <c r="S422" i="12"/>
  <c r="W422" i="12" s="1"/>
  <c r="W450" i="11" l="1"/>
  <c r="R452" i="11"/>
  <c r="S451" i="11"/>
  <c r="AA451" i="11" s="1"/>
  <c r="V452" i="11"/>
  <c r="W451" i="11"/>
  <c r="Z422" i="12"/>
  <c r="AC422" i="12" s="1"/>
  <c r="Y422" i="12"/>
  <c r="R424" i="12"/>
  <c r="S423" i="12"/>
  <c r="W423" i="12" s="1"/>
  <c r="R453" i="11" l="1"/>
  <c r="S452" i="11"/>
  <c r="AA452" i="11" s="1"/>
  <c r="V453" i="11"/>
  <c r="W452" i="11"/>
  <c r="Z451" i="11"/>
  <c r="AC451" i="11" s="1"/>
  <c r="Y451" i="11"/>
  <c r="Y450" i="11"/>
  <c r="Z450" i="11"/>
  <c r="AC450" i="11" s="1"/>
  <c r="Z423" i="12"/>
  <c r="AC423" i="12" s="1"/>
  <c r="Y423" i="12"/>
  <c r="R425" i="12"/>
  <c r="S424" i="12"/>
  <c r="W424" i="12" s="1"/>
  <c r="Y452" i="11" l="1"/>
  <c r="Z452" i="11"/>
  <c r="AC452" i="11" s="1"/>
  <c r="V454" i="11"/>
  <c r="R454" i="11"/>
  <c r="S453" i="11"/>
  <c r="AA453" i="11" s="1"/>
  <c r="Z424" i="12"/>
  <c r="AC424" i="12" s="1"/>
  <c r="Y424" i="12"/>
  <c r="R426" i="12"/>
  <c r="S425" i="12"/>
  <c r="W425" i="12" s="1"/>
  <c r="W453" i="11" l="1"/>
  <c r="R455" i="11"/>
  <c r="S454" i="11"/>
  <c r="AA454" i="11" s="1"/>
  <c r="V455" i="11"/>
  <c r="W454" i="11"/>
  <c r="Z425" i="12"/>
  <c r="AC425" i="12" s="1"/>
  <c r="Y425" i="12"/>
  <c r="R427" i="12"/>
  <c r="S426" i="12"/>
  <c r="W426" i="12" s="1"/>
  <c r="R456" i="11" l="1"/>
  <c r="S455" i="11"/>
  <c r="AA455" i="11" s="1"/>
  <c r="V456" i="11"/>
  <c r="W455" i="11"/>
  <c r="Y454" i="11"/>
  <c r="Z454" i="11"/>
  <c r="AC454" i="11" s="1"/>
  <c r="Z453" i="11"/>
  <c r="AC453" i="11" s="1"/>
  <c r="Y453" i="11"/>
  <c r="Z426" i="12"/>
  <c r="AC426" i="12" s="1"/>
  <c r="Y426" i="12"/>
  <c r="R428" i="12"/>
  <c r="S427" i="12"/>
  <c r="W427" i="12" s="1"/>
  <c r="Z455" i="11" l="1"/>
  <c r="AC455" i="11" s="1"/>
  <c r="Y455" i="11"/>
  <c r="V457" i="11"/>
  <c r="W456" i="11"/>
  <c r="R457" i="11"/>
  <c r="S456" i="11"/>
  <c r="AA456" i="11" s="1"/>
  <c r="Z427" i="12"/>
  <c r="AC427" i="12" s="1"/>
  <c r="Y427" i="12"/>
  <c r="R429" i="12"/>
  <c r="S428" i="12"/>
  <c r="W428" i="12" s="1"/>
  <c r="Y456" i="11" l="1"/>
  <c r="Z456" i="11"/>
  <c r="AC456" i="11" s="1"/>
  <c r="R458" i="11"/>
  <c r="S457" i="11"/>
  <c r="AA457" i="11" s="1"/>
  <c r="V458" i="11"/>
  <c r="W457" i="11"/>
  <c r="Z428" i="12"/>
  <c r="AC428" i="12" s="1"/>
  <c r="Y428" i="12"/>
  <c r="R430" i="12"/>
  <c r="S429" i="12"/>
  <c r="W429" i="12" s="1"/>
  <c r="Z457" i="11" l="1"/>
  <c r="AC457" i="11" s="1"/>
  <c r="Y457" i="11"/>
  <c r="V459" i="11"/>
  <c r="R459" i="11"/>
  <c r="S458" i="11"/>
  <c r="AA458" i="11" s="1"/>
  <c r="Z429" i="12"/>
  <c r="AC429" i="12" s="1"/>
  <c r="Y429" i="12"/>
  <c r="R431" i="12"/>
  <c r="S430" i="12"/>
  <c r="W430" i="12" s="1"/>
  <c r="W458" i="11" l="1"/>
  <c r="R460" i="11"/>
  <c r="S459" i="11"/>
  <c r="AA459" i="11" s="1"/>
  <c r="V460" i="11"/>
  <c r="W459" i="11"/>
  <c r="Z430" i="12"/>
  <c r="AC430" i="12" s="1"/>
  <c r="Y430" i="12"/>
  <c r="R432" i="12"/>
  <c r="S431" i="12"/>
  <c r="W431" i="12" s="1"/>
  <c r="V461" i="11" l="1"/>
  <c r="R461" i="11"/>
  <c r="S460" i="11"/>
  <c r="AA460" i="11" s="1"/>
  <c r="Y459" i="11"/>
  <c r="Z459" i="11"/>
  <c r="AC459" i="11" s="1"/>
  <c r="Y458" i="11"/>
  <c r="Z458" i="11"/>
  <c r="AC458" i="11" s="1"/>
  <c r="Z431" i="12"/>
  <c r="AC431" i="12" s="1"/>
  <c r="Y431" i="12"/>
  <c r="R433" i="12"/>
  <c r="S432" i="12"/>
  <c r="W432" i="12" s="1"/>
  <c r="W460" i="11" l="1"/>
  <c r="R462" i="11"/>
  <c r="S461" i="11"/>
  <c r="AA461" i="11" s="1"/>
  <c r="V462" i="11"/>
  <c r="W461" i="11"/>
  <c r="Z432" i="12"/>
  <c r="AC432" i="12" s="1"/>
  <c r="Y432" i="12"/>
  <c r="R434" i="12"/>
  <c r="S433" i="12"/>
  <c r="W433" i="12" s="1"/>
  <c r="R463" i="11" l="1"/>
  <c r="S462" i="11"/>
  <c r="AA462" i="11" s="1"/>
  <c r="V463" i="11"/>
  <c r="W462" i="11"/>
  <c r="Y461" i="11"/>
  <c r="Z461" i="11"/>
  <c r="AC461" i="11" s="1"/>
  <c r="Z460" i="11"/>
  <c r="AC460" i="11" s="1"/>
  <c r="Y460" i="11"/>
  <c r="Z433" i="12"/>
  <c r="AC433" i="12" s="1"/>
  <c r="Y433" i="12"/>
  <c r="R435" i="12"/>
  <c r="S434" i="12"/>
  <c r="W434" i="12" s="1"/>
  <c r="Z462" i="11" l="1"/>
  <c r="AC462" i="11" s="1"/>
  <c r="Y462" i="11"/>
  <c r="V464" i="11"/>
  <c r="R464" i="11"/>
  <c r="S463" i="11"/>
  <c r="AA463" i="11" s="1"/>
  <c r="Z434" i="12"/>
  <c r="AC434" i="12" s="1"/>
  <c r="Y434" i="12"/>
  <c r="R436" i="12"/>
  <c r="S435" i="12"/>
  <c r="W435" i="12" s="1"/>
  <c r="W463" i="11" l="1"/>
  <c r="R465" i="11"/>
  <c r="S464" i="11"/>
  <c r="AA464" i="11" s="1"/>
  <c r="V465" i="11"/>
  <c r="W464" i="11"/>
  <c r="Z435" i="12"/>
  <c r="AC435" i="12" s="1"/>
  <c r="Y435" i="12"/>
  <c r="R437" i="12"/>
  <c r="S436" i="12"/>
  <c r="W436" i="12" s="1"/>
  <c r="R466" i="11" l="1"/>
  <c r="S465" i="11"/>
  <c r="AA465" i="11" s="1"/>
  <c r="V466" i="11"/>
  <c r="W465" i="11"/>
  <c r="Z464" i="11"/>
  <c r="AC464" i="11" s="1"/>
  <c r="Y464" i="11"/>
  <c r="Y463" i="11"/>
  <c r="Z463" i="11"/>
  <c r="AC463" i="11" s="1"/>
  <c r="Z436" i="12"/>
  <c r="AC436" i="12" s="1"/>
  <c r="Y436" i="12"/>
  <c r="R438" i="12"/>
  <c r="S437" i="12"/>
  <c r="W437" i="12" s="1"/>
  <c r="Y465" i="11" l="1"/>
  <c r="Z465" i="11"/>
  <c r="AC465" i="11" s="1"/>
  <c r="V467" i="11"/>
  <c r="R467" i="11"/>
  <c r="S466" i="11"/>
  <c r="AA466" i="11" s="1"/>
  <c r="Z437" i="12"/>
  <c r="AC437" i="12" s="1"/>
  <c r="Y437" i="12"/>
  <c r="R439" i="12"/>
  <c r="S438" i="12"/>
  <c r="W438" i="12" s="1"/>
  <c r="R3" i="2"/>
  <c r="W466" i="11" l="1"/>
  <c r="R468" i="11"/>
  <c r="S467" i="11"/>
  <c r="AA467" i="11" s="1"/>
  <c r="V468" i="11"/>
  <c r="W467" i="11"/>
  <c r="Z438" i="12"/>
  <c r="AC438" i="12" s="1"/>
  <c r="Y438" i="12"/>
  <c r="R440" i="12"/>
  <c r="S439" i="12"/>
  <c r="W439" i="12" s="1"/>
  <c r="R4" i="2"/>
  <c r="S3" i="2"/>
  <c r="R469" i="11" l="1"/>
  <c r="S468" i="11"/>
  <c r="AA468" i="11" s="1"/>
  <c r="V469" i="11"/>
  <c r="W468" i="11"/>
  <c r="Y467" i="11"/>
  <c r="Z467" i="11"/>
  <c r="AC467" i="11" s="1"/>
  <c r="Z466" i="11"/>
  <c r="AC466" i="11" s="1"/>
  <c r="Y466" i="11"/>
  <c r="Z439" i="12"/>
  <c r="AC439" i="12" s="1"/>
  <c r="Y439" i="12"/>
  <c r="R441" i="12"/>
  <c r="S440" i="12"/>
  <c r="W440" i="12" s="1"/>
  <c r="S4" i="2"/>
  <c r="R5" i="2"/>
  <c r="W3" i="2"/>
  <c r="AA3" i="2"/>
  <c r="Z468" i="11" l="1"/>
  <c r="AC468" i="11" s="1"/>
  <c r="Y468" i="11"/>
  <c r="V470" i="11"/>
  <c r="R470" i="11"/>
  <c r="S469" i="11"/>
  <c r="AA469" i="11" s="1"/>
  <c r="Z440" i="12"/>
  <c r="AC440" i="12" s="1"/>
  <c r="Y440" i="12"/>
  <c r="R442" i="12"/>
  <c r="S441" i="12"/>
  <c r="W441" i="12" s="1"/>
  <c r="S5" i="2"/>
  <c r="W5" i="2" s="1"/>
  <c r="R6" i="2"/>
  <c r="Y3" i="2"/>
  <c r="Z3" i="2"/>
  <c r="AC3" i="2" s="1"/>
  <c r="AA4" i="2"/>
  <c r="W4" i="2"/>
  <c r="W469" i="11" l="1"/>
  <c r="R471" i="11"/>
  <c r="S470" i="11"/>
  <c r="AA470" i="11" s="1"/>
  <c r="V471" i="11"/>
  <c r="W470" i="11"/>
  <c r="Z441" i="12"/>
  <c r="AC441" i="12" s="1"/>
  <c r="Y441" i="12"/>
  <c r="R443" i="12"/>
  <c r="S442" i="12"/>
  <c r="W442" i="12" s="1"/>
  <c r="AA5" i="2"/>
  <c r="S6" i="2"/>
  <c r="R7" i="2"/>
  <c r="Y4" i="2"/>
  <c r="Z4" i="2"/>
  <c r="AC4" i="2" s="1"/>
  <c r="Y5" i="2"/>
  <c r="Z5" i="2"/>
  <c r="AC5" i="2" s="1"/>
  <c r="R472" i="11" l="1"/>
  <c r="S471" i="11"/>
  <c r="AA471" i="11" s="1"/>
  <c r="V472" i="11"/>
  <c r="W471" i="11"/>
  <c r="Z470" i="11"/>
  <c r="AC470" i="11" s="1"/>
  <c r="Y470" i="11"/>
  <c r="Y469" i="11"/>
  <c r="Z469" i="11"/>
  <c r="AC469" i="11" s="1"/>
  <c r="Z442" i="12"/>
  <c r="AC442" i="12" s="1"/>
  <c r="Y442" i="12"/>
  <c r="R444" i="12"/>
  <c r="S443" i="12"/>
  <c r="W443" i="12" s="1"/>
  <c r="S7" i="2"/>
  <c r="R8" i="2"/>
  <c r="W6" i="2"/>
  <c r="AA6" i="2"/>
  <c r="Y471" i="11" l="1"/>
  <c r="Z471" i="11"/>
  <c r="AC471" i="11" s="1"/>
  <c r="V473" i="11"/>
  <c r="R473" i="11"/>
  <c r="S472" i="11"/>
  <c r="AA472" i="11" s="1"/>
  <c r="Z443" i="12"/>
  <c r="AC443" i="12" s="1"/>
  <c r="Y443" i="12"/>
  <c r="R445" i="12"/>
  <c r="S444" i="12"/>
  <c r="W444" i="12" s="1"/>
  <c r="S8" i="2"/>
  <c r="W8" i="2" s="1"/>
  <c r="R9" i="2"/>
  <c r="Z6" i="2"/>
  <c r="AC6" i="2" s="1"/>
  <c r="Y6" i="2"/>
  <c r="AA8" i="2"/>
  <c r="AA7" i="2"/>
  <c r="W7" i="2"/>
  <c r="W472" i="11" l="1"/>
  <c r="R474" i="11"/>
  <c r="S473" i="11"/>
  <c r="AA473" i="11" s="1"/>
  <c r="V474" i="11"/>
  <c r="W473" i="11"/>
  <c r="Z444" i="12"/>
  <c r="AC444" i="12" s="1"/>
  <c r="Y444" i="12"/>
  <c r="R446" i="12"/>
  <c r="S445" i="12"/>
  <c r="W445" i="12" s="1"/>
  <c r="R10" i="2"/>
  <c r="S9" i="2"/>
  <c r="Z7" i="2"/>
  <c r="AC7" i="2" s="1"/>
  <c r="Y7" i="2"/>
  <c r="Y8" i="2"/>
  <c r="Z8" i="2"/>
  <c r="AC8" i="2" s="1"/>
  <c r="R475" i="11" l="1"/>
  <c r="S474" i="11"/>
  <c r="AA474" i="11" s="1"/>
  <c r="V475" i="11"/>
  <c r="W474" i="11"/>
  <c r="Y473" i="11"/>
  <c r="Z473" i="11"/>
  <c r="AC473" i="11" s="1"/>
  <c r="Z472" i="11"/>
  <c r="AC472" i="11" s="1"/>
  <c r="Y472" i="11"/>
  <c r="Z445" i="12"/>
  <c r="AC445" i="12" s="1"/>
  <c r="Y445" i="12"/>
  <c r="R447" i="12"/>
  <c r="S446" i="12"/>
  <c r="W446" i="12" s="1"/>
  <c r="AA9" i="2"/>
  <c r="W9" i="2"/>
  <c r="S10" i="2"/>
  <c r="R11" i="2"/>
  <c r="Z474" i="11" l="1"/>
  <c r="AC474" i="11" s="1"/>
  <c r="Y474" i="11"/>
  <c r="V476" i="11"/>
  <c r="R476" i="11"/>
  <c r="S475" i="11"/>
  <c r="AA475" i="11" s="1"/>
  <c r="Z446" i="12"/>
  <c r="AC446" i="12" s="1"/>
  <c r="Y446" i="12"/>
  <c r="R448" i="12"/>
  <c r="S447" i="12"/>
  <c r="W447" i="12" s="1"/>
  <c r="S11" i="2"/>
  <c r="R12" i="2"/>
  <c r="Z9" i="2"/>
  <c r="AC9" i="2" s="1"/>
  <c r="Y9" i="2"/>
  <c r="AA10" i="2"/>
  <c r="W10" i="2"/>
  <c r="W475" i="11" l="1"/>
  <c r="R477" i="11"/>
  <c r="S476" i="11"/>
  <c r="AA476" i="11" s="1"/>
  <c r="V477" i="11"/>
  <c r="W476" i="11"/>
  <c r="Z447" i="12"/>
  <c r="AC447" i="12" s="1"/>
  <c r="Y447" i="12"/>
  <c r="R449" i="12"/>
  <c r="S448" i="12"/>
  <c r="W448" i="12" s="1"/>
  <c r="Z10" i="2"/>
  <c r="AC10" i="2" s="1"/>
  <c r="Y10" i="2"/>
  <c r="R13" i="2"/>
  <c r="S12" i="2"/>
  <c r="W11" i="2"/>
  <c r="AA11" i="2"/>
  <c r="V478" i="11" l="1"/>
  <c r="R478" i="11"/>
  <c r="S477" i="11"/>
  <c r="AA477" i="11" s="1"/>
  <c r="Z476" i="11"/>
  <c r="AC476" i="11" s="1"/>
  <c r="Y476" i="11"/>
  <c r="Y475" i="11"/>
  <c r="Z475" i="11"/>
  <c r="AC475" i="11" s="1"/>
  <c r="Z448" i="12"/>
  <c r="AC448" i="12" s="1"/>
  <c r="Y448" i="12"/>
  <c r="R450" i="12"/>
  <c r="S449" i="12"/>
  <c r="W449" i="12" s="1"/>
  <c r="S13" i="2"/>
  <c r="W13" i="2" s="1"/>
  <c r="R14" i="2"/>
  <c r="Y11" i="2"/>
  <c r="Z11" i="2"/>
  <c r="AC11" i="2" s="1"/>
  <c r="AA12" i="2"/>
  <c r="W12" i="2"/>
  <c r="W477" i="11" l="1"/>
  <c r="R479" i="11"/>
  <c r="S478" i="11"/>
  <c r="AA478" i="11" s="1"/>
  <c r="V479" i="11"/>
  <c r="W478" i="11"/>
  <c r="Z449" i="12"/>
  <c r="AC449" i="12" s="1"/>
  <c r="Y449" i="12"/>
  <c r="R451" i="12"/>
  <c r="S450" i="12"/>
  <c r="W450" i="12" s="1"/>
  <c r="AA13" i="2"/>
  <c r="S14" i="2"/>
  <c r="R15" i="2"/>
  <c r="Y13" i="2"/>
  <c r="Z13" i="2"/>
  <c r="AC13" i="2" s="1"/>
  <c r="Y12" i="2"/>
  <c r="Z12" i="2"/>
  <c r="AC12" i="2" s="1"/>
  <c r="V480" i="11" l="1"/>
  <c r="R480" i="11"/>
  <c r="S479" i="11"/>
  <c r="AA479" i="11" s="1"/>
  <c r="Z478" i="11"/>
  <c r="AC478" i="11" s="1"/>
  <c r="Y478" i="11"/>
  <c r="Y477" i="11"/>
  <c r="Z477" i="11"/>
  <c r="AC477" i="11" s="1"/>
  <c r="Z450" i="12"/>
  <c r="AC450" i="12" s="1"/>
  <c r="Y450" i="12"/>
  <c r="R452" i="12"/>
  <c r="S451" i="12"/>
  <c r="W451" i="12" s="1"/>
  <c r="S15" i="2"/>
  <c r="R16" i="2"/>
  <c r="W14" i="2"/>
  <c r="W479" i="11" l="1"/>
  <c r="R481" i="11"/>
  <c r="S480" i="11"/>
  <c r="AA480" i="11" s="1"/>
  <c r="V481" i="11"/>
  <c r="W480" i="11"/>
  <c r="Z451" i="12"/>
  <c r="AC451" i="12" s="1"/>
  <c r="Y451" i="12"/>
  <c r="R453" i="12"/>
  <c r="S452" i="12"/>
  <c r="W452" i="12" s="1"/>
  <c r="Y14" i="2"/>
  <c r="Z14" i="2"/>
  <c r="AC14" i="2" s="1"/>
  <c r="S16" i="2"/>
  <c r="R17" i="2"/>
  <c r="W15" i="2"/>
  <c r="V482" i="11" l="1"/>
  <c r="R482" i="11"/>
  <c r="S481" i="11"/>
  <c r="AA481" i="11" s="1"/>
  <c r="Z480" i="11"/>
  <c r="AC480" i="11" s="1"/>
  <c r="Y480" i="11"/>
  <c r="Y479" i="11"/>
  <c r="Z479" i="11"/>
  <c r="AC479" i="11" s="1"/>
  <c r="Z452" i="12"/>
  <c r="AC452" i="12" s="1"/>
  <c r="Y452" i="12"/>
  <c r="R454" i="12"/>
  <c r="S453" i="12"/>
  <c r="W453" i="12" s="1"/>
  <c r="Y15" i="2"/>
  <c r="Z15" i="2"/>
  <c r="AC15" i="2" s="1"/>
  <c r="S17" i="2"/>
  <c r="R18" i="2"/>
  <c r="W16" i="2"/>
  <c r="W481" i="11" l="1"/>
  <c r="R483" i="11"/>
  <c r="S482" i="11"/>
  <c r="AA482" i="11" s="1"/>
  <c r="V483" i="11"/>
  <c r="W482" i="11"/>
  <c r="Z453" i="12"/>
  <c r="AC453" i="12" s="1"/>
  <c r="Y453" i="12"/>
  <c r="R455" i="12"/>
  <c r="S454" i="12"/>
  <c r="W454" i="12" s="1"/>
  <c r="S18" i="2"/>
  <c r="R19" i="2"/>
  <c r="Y16" i="2"/>
  <c r="Z16" i="2"/>
  <c r="AC16" i="2" s="1"/>
  <c r="W18" i="2"/>
  <c r="W17" i="2"/>
  <c r="Z482" i="11" l="1"/>
  <c r="AC482" i="11" s="1"/>
  <c r="Y482" i="11"/>
  <c r="V484" i="11"/>
  <c r="R484" i="11"/>
  <c r="S483" i="11"/>
  <c r="AA483" i="11" s="1"/>
  <c r="Y481" i="11"/>
  <c r="Z481" i="11"/>
  <c r="AC481" i="11" s="1"/>
  <c r="Z454" i="12"/>
  <c r="AC454" i="12" s="1"/>
  <c r="Y454" i="12"/>
  <c r="R456" i="12"/>
  <c r="S455" i="12"/>
  <c r="W455" i="12" s="1"/>
  <c r="S19" i="2"/>
  <c r="R20" i="2"/>
  <c r="Y17" i="2"/>
  <c r="Z17" i="2"/>
  <c r="AC17" i="2" s="1"/>
  <c r="Y18" i="2"/>
  <c r="Z18" i="2"/>
  <c r="AC18" i="2" s="1"/>
  <c r="V485" i="11" l="1"/>
  <c r="R485" i="11"/>
  <c r="S484" i="11"/>
  <c r="AA484" i="11" s="1"/>
  <c r="W483" i="11"/>
  <c r="Z455" i="12"/>
  <c r="AC455" i="12" s="1"/>
  <c r="Y455" i="12"/>
  <c r="R457" i="12"/>
  <c r="S456" i="12"/>
  <c r="W456" i="12" s="1"/>
  <c r="S20" i="2"/>
  <c r="R21" i="2"/>
  <c r="W19" i="2"/>
  <c r="W484" i="11" l="1"/>
  <c r="Y483" i="11"/>
  <c r="Z483" i="11"/>
  <c r="AC483" i="11" s="1"/>
  <c r="R486" i="11"/>
  <c r="S485" i="11"/>
  <c r="AA485" i="11" s="1"/>
  <c r="V486" i="11"/>
  <c r="W485" i="11"/>
  <c r="Z456" i="12"/>
  <c r="AC456" i="12" s="1"/>
  <c r="Y456" i="12"/>
  <c r="R458" i="12"/>
  <c r="S457" i="12"/>
  <c r="W457" i="12" s="1"/>
  <c r="Y19" i="2"/>
  <c r="Z19" i="2"/>
  <c r="AC19" i="2" s="1"/>
  <c r="S21" i="2"/>
  <c r="R22" i="2"/>
  <c r="W20" i="2"/>
  <c r="V487" i="11" l="1"/>
  <c r="R487" i="11"/>
  <c r="S486" i="11"/>
  <c r="AA486" i="11" s="1"/>
  <c r="Z485" i="11"/>
  <c r="AC485" i="11" s="1"/>
  <c r="Y485" i="11"/>
  <c r="Y484" i="11"/>
  <c r="Z484" i="11"/>
  <c r="AC484" i="11" s="1"/>
  <c r="Z457" i="12"/>
  <c r="AC457" i="12" s="1"/>
  <c r="Y457" i="12"/>
  <c r="R459" i="12"/>
  <c r="S458" i="12"/>
  <c r="W458" i="12" s="1"/>
  <c r="Y20" i="2"/>
  <c r="Z20" i="2"/>
  <c r="AC20" i="2" s="1"/>
  <c r="S22" i="2"/>
  <c r="R23" i="2"/>
  <c r="W21" i="2"/>
  <c r="W486" i="11" l="1"/>
  <c r="R488" i="11"/>
  <c r="S487" i="11"/>
  <c r="AA487" i="11" s="1"/>
  <c r="V488" i="11"/>
  <c r="W487" i="11"/>
  <c r="Z458" i="12"/>
  <c r="AC458" i="12" s="1"/>
  <c r="Y458" i="12"/>
  <c r="R460" i="12"/>
  <c r="S459" i="12"/>
  <c r="W459" i="12" s="1"/>
  <c r="S23" i="2"/>
  <c r="R24" i="2"/>
  <c r="Y21" i="2"/>
  <c r="Z21" i="2"/>
  <c r="AC21" i="2" s="1"/>
  <c r="W23" i="2"/>
  <c r="W22" i="2"/>
  <c r="V489" i="11" l="1"/>
  <c r="R489" i="11"/>
  <c r="S488" i="11"/>
  <c r="AA488" i="11" s="1"/>
  <c r="Z487" i="11"/>
  <c r="AC487" i="11" s="1"/>
  <c r="Y487" i="11"/>
  <c r="Y486" i="11"/>
  <c r="Z486" i="11"/>
  <c r="AC486" i="11" s="1"/>
  <c r="Z459" i="12"/>
  <c r="AC459" i="12" s="1"/>
  <c r="Y459" i="12"/>
  <c r="R461" i="12"/>
  <c r="S460" i="12"/>
  <c r="W460" i="12" s="1"/>
  <c r="S24" i="2"/>
  <c r="W24" i="2" s="1"/>
  <c r="R25" i="2"/>
  <c r="Y22" i="2"/>
  <c r="Z22" i="2"/>
  <c r="AC22" i="2" s="1"/>
  <c r="Y23" i="2"/>
  <c r="Z23" i="2"/>
  <c r="AC23" i="2" s="1"/>
  <c r="W488" i="11" l="1"/>
  <c r="R490" i="11"/>
  <c r="S489" i="11"/>
  <c r="AA489" i="11" s="1"/>
  <c r="V490" i="11"/>
  <c r="W489" i="11"/>
  <c r="Z460" i="12"/>
  <c r="AC460" i="12" s="1"/>
  <c r="Y460" i="12"/>
  <c r="R462" i="12"/>
  <c r="S461" i="12"/>
  <c r="W461" i="12" s="1"/>
  <c r="S25" i="2"/>
  <c r="W25" i="2" s="1"/>
  <c r="R26" i="2"/>
  <c r="Y24" i="2"/>
  <c r="Z24" i="2"/>
  <c r="AC24" i="2" s="1"/>
  <c r="V491" i="11" l="1"/>
  <c r="R491" i="11"/>
  <c r="S490" i="11"/>
  <c r="AA490" i="11" s="1"/>
  <c r="Z489" i="11"/>
  <c r="AC489" i="11" s="1"/>
  <c r="Y489" i="11"/>
  <c r="Y488" i="11"/>
  <c r="Z488" i="11"/>
  <c r="AC488" i="11" s="1"/>
  <c r="Z461" i="12"/>
  <c r="AC461" i="12" s="1"/>
  <c r="Y461" i="12"/>
  <c r="R463" i="12"/>
  <c r="S462" i="12"/>
  <c r="W462" i="12" s="1"/>
  <c r="S26" i="2"/>
  <c r="W26" i="2" s="1"/>
  <c r="R27" i="2"/>
  <c r="Y25" i="2"/>
  <c r="Z25" i="2"/>
  <c r="AC25" i="2" s="1"/>
  <c r="W490" i="11" l="1"/>
  <c r="R492" i="11"/>
  <c r="S491" i="11"/>
  <c r="AA491" i="11" s="1"/>
  <c r="V492" i="11"/>
  <c r="W491" i="11"/>
  <c r="Z462" i="12"/>
  <c r="AC462" i="12" s="1"/>
  <c r="Y462" i="12"/>
  <c r="R464" i="12"/>
  <c r="S463" i="12"/>
  <c r="W463" i="12" s="1"/>
  <c r="S27" i="2"/>
  <c r="W27" i="2" s="1"/>
  <c r="R28" i="2"/>
  <c r="Y26" i="2"/>
  <c r="Z26" i="2"/>
  <c r="AC26" i="2" s="1"/>
  <c r="V493" i="11" l="1"/>
  <c r="R493" i="11"/>
  <c r="S492" i="11"/>
  <c r="AA492" i="11" s="1"/>
  <c r="Z491" i="11"/>
  <c r="AC491" i="11" s="1"/>
  <c r="Y491" i="11"/>
  <c r="Y490" i="11"/>
  <c r="Z490" i="11"/>
  <c r="AC490" i="11" s="1"/>
  <c r="Z463" i="12"/>
  <c r="AC463" i="12" s="1"/>
  <c r="Y463" i="12"/>
  <c r="R465" i="12"/>
  <c r="S464" i="12"/>
  <c r="W464" i="12" s="1"/>
  <c r="S28" i="2"/>
  <c r="W28" i="2" s="1"/>
  <c r="Z28" i="2" s="1"/>
  <c r="AC28" i="2" s="1"/>
  <c r="R29" i="2"/>
  <c r="Y27" i="2"/>
  <c r="Z27" i="2"/>
  <c r="AC27" i="2" s="1"/>
  <c r="V494" i="11" l="1"/>
  <c r="R494" i="11"/>
  <c r="S493" i="11"/>
  <c r="AA493" i="11" s="1"/>
  <c r="W492" i="11"/>
  <c r="Z464" i="12"/>
  <c r="AC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C492" i="11" s="1"/>
  <c r="R495" i="11"/>
  <c r="S494" i="11"/>
  <c r="AA494" i="11" s="1"/>
  <c r="V495" i="11"/>
  <c r="Z465" i="12"/>
  <c r="AC465" i="12" s="1"/>
  <c r="Y465" i="12"/>
  <c r="R467" i="12"/>
  <c r="S466" i="12"/>
  <c r="W466" i="12" s="1"/>
  <c r="S30" i="2"/>
  <c r="W30" i="2" s="1"/>
  <c r="R31" i="2"/>
  <c r="Y29" i="2"/>
  <c r="Z29" i="2"/>
  <c r="AC29" i="2" s="1"/>
  <c r="W494" i="11" l="1"/>
  <c r="R496" i="11"/>
  <c r="S495" i="11"/>
  <c r="AA495" i="11" s="1"/>
  <c r="V496" i="11"/>
  <c r="W495" i="11"/>
  <c r="Y493" i="11"/>
  <c r="Z493" i="11"/>
  <c r="AC493" i="11" s="1"/>
  <c r="Z466" i="12"/>
  <c r="AC466" i="12" s="1"/>
  <c r="Y466" i="12"/>
  <c r="R468" i="12"/>
  <c r="S467" i="12"/>
  <c r="W467" i="12" s="1"/>
  <c r="S31" i="2"/>
  <c r="W31" i="2" s="1"/>
  <c r="R32" i="2"/>
  <c r="Y30" i="2"/>
  <c r="Z30" i="2"/>
  <c r="AC30" i="2" s="1"/>
  <c r="V497" i="11" l="1"/>
  <c r="R497" i="11"/>
  <c r="S496" i="11"/>
  <c r="AA496" i="11" s="1"/>
  <c r="Y495" i="11"/>
  <c r="Z495" i="11"/>
  <c r="AC495" i="11" s="1"/>
  <c r="Z494" i="11"/>
  <c r="AC494" i="11" s="1"/>
  <c r="Y494" i="11"/>
  <c r="Z467" i="12"/>
  <c r="AC467" i="12" s="1"/>
  <c r="Y467" i="12"/>
  <c r="R469" i="12"/>
  <c r="S468" i="12"/>
  <c r="W468" i="12" s="1"/>
  <c r="S32" i="2"/>
  <c r="W32" i="2" s="1"/>
  <c r="R33" i="2"/>
  <c r="Y31" i="2"/>
  <c r="Z31" i="2"/>
  <c r="AC31" i="2" s="1"/>
  <c r="V498" i="11" l="1"/>
  <c r="R498" i="11"/>
  <c r="S497" i="11"/>
  <c r="AA497" i="11" s="1"/>
  <c r="W496" i="11"/>
  <c r="Z468" i="12"/>
  <c r="AC468" i="12" s="1"/>
  <c r="Y468" i="12"/>
  <c r="R470" i="12"/>
  <c r="S469" i="12"/>
  <c r="W469" i="12" s="1"/>
  <c r="R34" i="2"/>
  <c r="S33" i="2"/>
  <c r="W33" i="2" s="1"/>
  <c r="Y32" i="2"/>
  <c r="Z32" i="2"/>
  <c r="AC32" i="2" s="1"/>
  <c r="W497" i="11" l="1"/>
  <c r="Z496" i="11"/>
  <c r="AC496" i="11" s="1"/>
  <c r="Y496" i="11"/>
  <c r="R499" i="11"/>
  <c r="S498" i="11"/>
  <c r="AA498" i="11" s="1"/>
  <c r="W498" i="11"/>
  <c r="V499" i="11"/>
  <c r="Z469" i="12"/>
  <c r="AC469" i="12" s="1"/>
  <c r="Y469" i="12"/>
  <c r="R471" i="12"/>
  <c r="S470" i="12"/>
  <c r="W470" i="12" s="1"/>
  <c r="Y33" i="2"/>
  <c r="Z33" i="2"/>
  <c r="AC33" i="2" s="1"/>
  <c r="R35" i="2"/>
  <c r="S34" i="2"/>
  <c r="W34" i="2" s="1"/>
  <c r="Z498" i="11" l="1"/>
  <c r="AC498" i="11" s="1"/>
  <c r="Y498" i="11"/>
  <c r="R500" i="11"/>
  <c r="S499" i="11"/>
  <c r="AA499" i="11" s="1"/>
  <c r="V500" i="11"/>
  <c r="W499" i="11"/>
  <c r="Y497" i="11"/>
  <c r="Z497" i="11"/>
  <c r="AC497" i="11" s="1"/>
  <c r="Z470" i="12"/>
  <c r="AC470" i="12" s="1"/>
  <c r="Y470" i="12"/>
  <c r="R472" i="12"/>
  <c r="S471" i="12"/>
  <c r="W471" i="12" s="1"/>
  <c r="Y34" i="2"/>
  <c r="Z34" i="2"/>
  <c r="AC34" i="2" s="1"/>
  <c r="S35" i="2"/>
  <c r="W35" i="2" s="1"/>
  <c r="R36" i="2"/>
  <c r="Y499" i="11" l="1"/>
  <c r="Z499" i="11"/>
  <c r="AC499" i="11" s="1"/>
  <c r="V501" i="11"/>
  <c r="R501" i="11"/>
  <c r="S500" i="11"/>
  <c r="AA500" i="11" s="1"/>
  <c r="R473" i="12"/>
  <c r="S472" i="12"/>
  <c r="W472" i="12" s="1"/>
  <c r="Z471" i="12"/>
  <c r="AC471" i="12" s="1"/>
  <c r="Y471" i="12"/>
  <c r="S36" i="2"/>
  <c r="W36" i="2" s="1"/>
  <c r="R37" i="2"/>
  <c r="Y35" i="2"/>
  <c r="Z35" i="2"/>
  <c r="AC35" i="2" s="1"/>
  <c r="V502" i="11" l="1"/>
  <c r="R502" i="11"/>
  <c r="S501" i="11"/>
  <c r="AA501" i="11" s="1"/>
  <c r="W500" i="11"/>
  <c r="R474" i="12"/>
  <c r="S473" i="12"/>
  <c r="W473" i="12" s="1"/>
  <c r="Z472" i="12"/>
  <c r="AC472" i="12" s="1"/>
  <c r="Y472" i="12"/>
  <c r="S37" i="2"/>
  <c r="W37" i="2" s="1"/>
  <c r="R38" i="2"/>
  <c r="Y36" i="2"/>
  <c r="Z36" i="2"/>
  <c r="AC36" i="2" s="1"/>
  <c r="W501" i="11" l="1"/>
  <c r="Z500" i="11"/>
  <c r="AC500" i="11" s="1"/>
  <c r="Y500" i="11"/>
  <c r="R503" i="11"/>
  <c r="S502" i="11"/>
  <c r="AA502" i="11" s="1"/>
  <c r="W502" i="11"/>
  <c r="V503" i="11"/>
  <c r="R475" i="12"/>
  <c r="S474" i="12"/>
  <c r="W474" i="12" s="1"/>
  <c r="Z473" i="12"/>
  <c r="AC473" i="12" s="1"/>
  <c r="Y473" i="12"/>
  <c r="S38" i="2"/>
  <c r="W38" i="2" s="1"/>
  <c r="Z38" i="2" s="1"/>
  <c r="AC38" i="2" s="1"/>
  <c r="R39" i="2"/>
  <c r="Y37" i="2"/>
  <c r="Z37" i="2"/>
  <c r="AC37" i="2" s="1"/>
  <c r="Z502" i="11" l="1"/>
  <c r="AC502" i="11" s="1"/>
  <c r="Y502" i="11"/>
  <c r="R504" i="11"/>
  <c r="S504" i="11" s="1"/>
  <c r="S503" i="11"/>
  <c r="AA503" i="11" s="1"/>
  <c r="V504" i="11"/>
  <c r="W504" i="11" s="1"/>
  <c r="W503" i="11"/>
  <c r="Y501" i="11"/>
  <c r="Z501" i="11"/>
  <c r="AC501" i="11" s="1"/>
  <c r="R476" i="12"/>
  <c r="S475" i="12"/>
  <c r="W475" i="12" s="1"/>
  <c r="Z474" i="12"/>
  <c r="AC474" i="12" s="1"/>
  <c r="Y474" i="12"/>
  <c r="Y38" i="2"/>
  <c r="S39" i="2"/>
  <c r="W39" i="2" s="1"/>
  <c r="R40" i="2"/>
  <c r="Y503" i="11" l="1"/>
  <c r="Z503" i="11"/>
  <c r="AC503" i="11" s="1"/>
  <c r="Z504" i="11"/>
  <c r="AC504" i="11" s="1"/>
  <c r="Y504" i="11"/>
  <c r="AA504" i="11"/>
  <c r="R477" i="12"/>
  <c r="S476" i="12"/>
  <c r="W476" i="12" s="1"/>
  <c r="Z475" i="12"/>
  <c r="AC475" i="12" s="1"/>
  <c r="Y475" i="12"/>
  <c r="S40" i="2"/>
  <c r="W40" i="2" s="1"/>
  <c r="R41" i="2"/>
  <c r="Y39" i="2"/>
  <c r="Z39" i="2"/>
  <c r="AC39" i="2" s="1"/>
  <c r="R478" i="12" l="1"/>
  <c r="S477" i="12"/>
  <c r="W477" i="12" s="1"/>
  <c r="Z476" i="12"/>
  <c r="AC476" i="12" s="1"/>
  <c r="Y476" i="12"/>
  <c r="S41" i="2"/>
  <c r="W41" i="2" s="1"/>
  <c r="R42" i="2"/>
  <c r="Y40" i="2"/>
  <c r="Z40" i="2"/>
  <c r="AC40" i="2" s="1"/>
  <c r="R479" i="12" l="1"/>
  <c r="S478" i="12"/>
  <c r="W478" i="12" s="1"/>
  <c r="Z477" i="12"/>
  <c r="AC477" i="12" s="1"/>
  <c r="Y477" i="12"/>
  <c r="S42" i="2"/>
  <c r="W42" i="2" s="1"/>
  <c r="R43" i="2"/>
  <c r="Y41" i="2"/>
  <c r="Z41" i="2"/>
  <c r="AC41" i="2" s="1"/>
  <c r="R480" i="12" l="1"/>
  <c r="S479" i="12"/>
  <c r="W479" i="12" s="1"/>
  <c r="Z478" i="12"/>
  <c r="AC478" i="12" s="1"/>
  <c r="Y478" i="12"/>
  <c r="S43" i="2"/>
  <c r="W43" i="2" s="1"/>
  <c r="Z43" i="2" s="1"/>
  <c r="AC43" i="2" s="1"/>
  <c r="R44" i="2"/>
  <c r="Y42" i="2"/>
  <c r="Z42" i="2"/>
  <c r="AC42" i="2" s="1"/>
  <c r="Y43" i="2" l="1"/>
  <c r="R481" i="12"/>
  <c r="S480" i="12"/>
  <c r="W480" i="12" s="1"/>
  <c r="Z479" i="12"/>
  <c r="AC479" i="12" s="1"/>
  <c r="Y479" i="12"/>
  <c r="S44" i="2"/>
  <c r="W44" i="2" s="1"/>
  <c r="R45" i="2"/>
  <c r="R482" i="12" l="1"/>
  <c r="S481" i="12"/>
  <c r="W481" i="12" s="1"/>
  <c r="Z480" i="12"/>
  <c r="AC480" i="12" s="1"/>
  <c r="Y480" i="12"/>
  <c r="S45" i="2"/>
  <c r="W45" i="2" s="1"/>
  <c r="R46" i="2"/>
  <c r="Y44" i="2"/>
  <c r="Z44" i="2"/>
  <c r="AC44" i="2" s="1"/>
  <c r="R483" i="12" l="1"/>
  <c r="S482" i="12"/>
  <c r="W482" i="12" s="1"/>
  <c r="Z481" i="12"/>
  <c r="AC481" i="12" s="1"/>
  <c r="Y481" i="12"/>
  <c r="S46" i="2"/>
  <c r="W46" i="2" s="1"/>
  <c r="R47" i="2"/>
  <c r="Y45" i="2"/>
  <c r="Z45" i="2"/>
  <c r="AC45" i="2" s="1"/>
  <c r="R484" i="12" l="1"/>
  <c r="S483" i="12"/>
  <c r="W483" i="12" s="1"/>
  <c r="Z482" i="12"/>
  <c r="AC482" i="12" s="1"/>
  <c r="Y482" i="12"/>
  <c r="S47" i="2"/>
  <c r="W47" i="2" s="1"/>
  <c r="R48" i="2"/>
  <c r="Y46" i="2"/>
  <c r="Z46" i="2"/>
  <c r="AC46" i="2" s="1"/>
  <c r="V17" i="1"/>
  <c r="V19" i="1" s="1"/>
  <c r="R485" i="12" l="1"/>
  <c r="S484" i="12"/>
  <c r="W484" i="12" s="1"/>
  <c r="Z483" i="12"/>
  <c r="AC483" i="12" s="1"/>
  <c r="Y483" i="12"/>
  <c r="S48" i="2"/>
  <c r="W48" i="2" s="1"/>
  <c r="R49" i="2"/>
  <c r="Y47" i="2"/>
  <c r="Z47" i="2"/>
  <c r="AC47" i="2" s="1"/>
  <c r="V20" i="1"/>
  <c r="Z484" i="12" l="1"/>
  <c r="AC484" i="12" s="1"/>
  <c r="Y484" i="12"/>
  <c r="R486" i="12"/>
  <c r="S485" i="12"/>
  <c r="W485" i="12" s="1"/>
  <c r="S49" i="2"/>
  <c r="W49" i="2" s="1"/>
  <c r="R50" i="2"/>
  <c r="Y48" i="2"/>
  <c r="Z48" i="2"/>
  <c r="AC48" i="2" s="1"/>
  <c r="Z485" i="12" l="1"/>
  <c r="AC485" i="12" s="1"/>
  <c r="Y485" i="12"/>
  <c r="R487" i="12"/>
  <c r="S486" i="12"/>
  <c r="W486" i="12" s="1"/>
  <c r="S50" i="2"/>
  <c r="W50" i="2" s="1"/>
  <c r="R51" i="2"/>
  <c r="Y49" i="2"/>
  <c r="Z49" i="2"/>
  <c r="AC49" i="2" s="1"/>
  <c r="R488" i="12" l="1"/>
  <c r="S487" i="12"/>
  <c r="W487" i="12" s="1"/>
  <c r="Z486" i="12"/>
  <c r="AC486" i="12" s="1"/>
  <c r="Y486" i="12"/>
  <c r="S51" i="2"/>
  <c r="W51" i="2" s="1"/>
  <c r="R52" i="2"/>
  <c r="Y50" i="2"/>
  <c r="Z50" i="2"/>
  <c r="AC50" i="2" s="1"/>
  <c r="S488" i="12" l="1"/>
  <c r="W488" i="12" s="1"/>
  <c r="R489" i="12"/>
  <c r="Z487" i="12"/>
  <c r="AC487" i="12" s="1"/>
  <c r="Y487" i="12"/>
  <c r="S52" i="2"/>
  <c r="W52" i="2" s="1"/>
  <c r="R53" i="2"/>
  <c r="Y51" i="2"/>
  <c r="Z51" i="2"/>
  <c r="AC51" i="2" s="1"/>
  <c r="Y488" i="12" l="1"/>
  <c r="Z488" i="12"/>
  <c r="AC488" i="12" s="1"/>
  <c r="S489" i="12"/>
  <c r="W489" i="12" s="1"/>
  <c r="R490" i="12"/>
  <c r="S53" i="2"/>
  <c r="W53" i="2" s="1"/>
  <c r="R54" i="2"/>
  <c r="Y52" i="2"/>
  <c r="Z52" i="2"/>
  <c r="AC52" i="2" s="1"/>
  <c r="Y489" i="12" l="1"/>
  <c r="Z489" i="12"/>
  <c r="AC489" i="12" s="1"/>
  <c r="S490" i="12"/>
  <c r="W490" i="12" s="1"/>
  <c r="R491" i="12"/>
  <c r="R55" i="2"/>
  <c r="S54" i="2"/>
  <c r="W54" i="2" s="1"/>
  <c r="Y53" i="2"/>
  <c r="Z53" i="2"/>
  <c r="AC53" i="2" s="1"/>
  <c r="Y490" i="12" l="1"/>
  <c r="Z490" i="12"/>
  <c r="AC490" i="12" s="1"/>
  <c r="S491" i="12"/>
  <c r="W491" i="12" s="1"/>
  <c r="R492" i="12"/>
  <c r="Y54" i="2"/>
  <c r="Z54" i="2"/>
  <c r="AC54" i="2" s="1"/>
  <c r="R56" i="2"/>
  <c r="S55" i="2"/>
  <c r="W55" i="2" s="1"/>
  <c r="Y491" i="12" l="1"/>
  <c r="Z491" i="12"/>
  <c r="AC491" i="12" s="1"/>
  <c r="S492" i="12"/>
  <c r="W492" i="12" s="1"/>
  <c r="R493" i="12"/>
  <c r="Y55" i="2"/>
  <c r="Z55" i="2"/>
  <c r="AC55" i="2" s="1"/>
  <c r="S56" i="2"/>
  <c r="W56" i="2" s="1"/>
  <c r="R57" i="2"/>
  <c r="Y492" i="12" l="1"/>
  <c r="Z492" i="12"/>
  <c r="AC492" i="12" s="1"/>
  <c r="S493" i="12"/>
  <c r="W493" i="12" s="1"/>
  <c r="R494" i="12"/>
  <c r="S57" i="2"/>
  <c r="W57" i="2" s="1"/>
  <c r="R58" i="2"/>
  <c r="R59" i="2" s="1"/>
  <c r="Y56" i="2"/>
  <c r="Z56" i="2"/>
  <c r="AC56" i="2" s="1"/>
  <c r="Y493" i="12" l="1"/>
  <c r="Z493" i="12"/>
  <c r="AC493" i="12" s="1"/>
  <c r="S494" i="12"/>
  <c r="W494" i="12" s="1"/>
  <c r="R495" i="12"/>
  <c r="S59" i="2"/>
  <c r="W59" i="2" s="1"/>
  <c r="R60" i="2"/>
  <c r="S58" i="2"/>
  <c r="W58" i="2" s="1"/>
  <c r="Y57" i="2"/>
  <c r="Z57" i="2"/>
  <c r="AC57" i="2" s="1"/>
  <c r="Y494" i="12" l="1"/>
  <c r="Z494" i="12"/>
  <c r="AC494" i="12" s="1"/>
  <c r="S495" i="12"/>
  <c r="W495" i="12" s="1"/>
  <c r="R496" i="12"/>
  <c r="S60" i="2"/>
  <c r="W60" i="2" s="1"/>
  <c r="R61" i="2"/>
  <c r="Y59" i="2"/>
  <c r="Z59" i="2"/>
  <c r="AC59" i="2" s="1"/>
  <c r="Y58" i="2"/>
  <c r="Z58" i="2"/>
  <c r="AC58" i="2" s="1"/>
  <c r="Y495" i="12" l="1"/>
  <c r="Z495" i="12"/>
  <c r="AC495" i="12" s="1"/>
  <c r="S496" i="12"/>
  <c r="W496" i="12" s="1"/>
  <c r="R497" i="12"/>
  <c r="S61" i="2"/>
  <c r="W61" i="2" s="1"/>
  <c r="R62" i="2"/>
  <c r="Y60" i="2"/>
  <c r="Z60" i="2"/>
  <c r="AC60" i="2" s="1"/>
  <c r="V34" i="1"/>
  <c r="Y496" i="12" l="1"/>
  <c r="Z496" i="12"/>
  <c r="AC496" i="12" s="1"/>
  <c r="S497" i="12"/>
  <c r="W497" i="12" s="1"/>
  <c r="R498" i="12"/>
  <c r="S62" i="2"/>
  <c r="W62" i="2" s="1"/>
  <c r="R63" i="2"/>
  <c r="Y61" i="2"/>
  <c r="Z61" i="2"/>
  <c r="AC61" i="2" s="1"/>
  <c r="V35" i="1"/>
  <c r="Y497" i="12" l="1"/>
  <c r="Z497" i="12"/>
  <c r="AC497" i="12" s="1"/>
  <c r="S498" i="12"/>
  <c r="W498" i="12" s="1"/>
  <c r="R499" i="12"/>
  <c r="S63" i="2"/>
  <c r="W63" i="2" s="1"/>
  <c r="Z63" i="2" s="1"/>
  <c r="AC63" i="2" s="1"/>
  <c r="R64" i="2"/>
  <c r="Y62" i="2"/>
  <c r="Z62" i="2"/>
  <c r="AC62" i="2" s="1"/>
  <c r="V36" i="1"/>
  <c r="Y63" i="2" l="1"/>
  <c r="Y498" i="12"/>
  <c r="Z498" i="12"/>
  <c r="AC498" i="12" s="1"/>
  <c r="S499" i="12"/>
  <c r="W499" i="12" s="1"/>
  <c r="R500" i="12"/>
  <c r="S64" i="2"/>
  <c r="W64" i="2" s="1"/>
  <c r="R65" i="2"/>
  <c r="Y499" i="12" l="1"/>
  <c r="Z499" i="12"/>
  <c r="AC499" i="12" s="1"/>
  <c r="S500" i="12"/>
  <c r="W500" i="12" s="1"/>
  <c r="R501" i="12"/>
  <c r="S65" i="2"/>
  <c r="W65" i="2" s="1"/>
  <c r="R66" i="2"/>
  <c r="Y64" i="2"/>
  <c r="Z64" i="2"/>
  <c r="AC64" i="2" s="1"/>
  <c r="Y500" i="12" l="1"/>
  <c r="Z500" i="12"/>
  <c r="AC500" i="12" s="1"/>
  <c r="S501" i="12"/>
  <c r="W501" i="12" s="1"/>
  <c r="R502" i="12"/>
  <c r="S66" i="2"/>
  <c r="W66" i="2" s="1"/>
  <c r="R67" i="2"/>
  <c r="Y65" i="2"/>
  <c r="Z65" i="2"/>
  <c r="AC65" i="2" s="1"/>
  <c r="Y501" i="12" l="1"/>
  <c r="Z501" i="12"/>
  <c r="AC501" i="12" s="1"/>
  <c r="S502" i="12"/>
  <c r="W502" i="12" s="1"/>
  <c r="R503" i="12"/>
  <c r="S67" i="2"/>
  <c r="W67" i="2" s="1"/>
  <c r="R68" i="2"/>
  <c r="Y66" i="2"/>
  <c r="Z66" i="2"/>
  <c r="AC66" i="2" s="1"/>
  <c r="Y502" i="12" l="1"/>
  <c r="Z502" i="12"/>
  <c r="AC502" i="12" s="1"/>
  <c r="S503" i="12"/>
  <c r="W503" i="12" s="1"/>
  <c r="R504" i="12"/>
  <c r="S504" i="12" s="1"/>
  <c r="W504" i="12" s="1"/>
  <c r="S68" i="2"/>
  <c r="W68" i="2" s="1"/>
  <c r="R69" i="2"/>
  <c r="Y67" i="2"/>
  <c r="Z67" i="2"/>
  <c r="AC67" i="2" s="1"/>
  <c r="Y503" i="12" l="1"/>
  <c r="Z503" i="12"/>
  <c r="AC503" i="12" s="1"/>
  <c r="Y504" i="12"/>
  <c r="Z504" i="12"/>
  <c r="AC504" i="12" s="1"/>
  <c r="S69" i="2"/>
  <c r="W69" i="2" s="1"/>
  <c r="R70" i="2"/>
  <c r="Y68" i="2"/>
  <c r="Z68" i="2"/>
  <c r="AC68" i="2" s="1"/>
  <c r="V44" i="1"/>
  <c r="S70" i="2" l="1"/>
  <c r="W70" i="2" s="1"/>
  <c r="R71" i="2"/>
  <c r="Y69" i="2"/>
  <c r="Z69" i="2"/>
  <c r="AC69" i="2" s="1"/>
  <c r="V45" i="1"/>
  <c r="S71" i="2" l="1"/>
  <c r="W71" i="2" s="1"/>
  <c r="R72" i="2"/>
  <c r="Y70" i="2"/>
  <c r="Z70" i="2"/>
  <c r="AC70" i="2" s="1"/>
  <c r="S72" i="2" l="1"/>
  <c r="W72" i="2" s="1"/>
  <c r="R73" i="2"/>
  <c r="Y71" i="2"/>
  <c r="Z71" i="2"/>
  <c r="AC71" i="2" s="1"/>
  <c r="S73" i="2" l="1"/>
  <c r="W73" i="2" s="1"/>
  <c r="Z73" i="2" s="1"/>
  <c r="AC73" i="2" s="1"/>
  <c r="R74" i="2"/>
  <c r="Y72" i="2"/>
  <c r="Z72" i="2"/>
  <c r="AC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C74" i="2" s="1"/>
  <c r="V50" i="1"/>
  <c r="R19" i="1"/>
  <c r="W17" i="1"/>
  <c r="AA17" i="1"/>
  <c r="S76" i="2" l="1"/>
  <c r="W76" i="2" s="1"/>
  <c r="R77" i="2"/>
  <c r="Y75" i="2"/>
  <c r="Z75" i="2"/>
  <c r="AC75" i="2" s="1"/>
  <c r="S19" i="1"/>
  <c r="R20" i="1"/>
  <c r="Y17" i="1"/>
  <c r="Z17" i="1"/>
  <c r="AC17" i="1" s="1"/>
  <c r="S77" i="2" l="1"/>
  <c r="W77" i="2" s="1"/>
  <c r="R78" i="2"/>
  <c r="Y76" i="2"/>
  <c r="Z76" i="2"/>
  <c r="AC76" i="2" s="1"/>
  <c r="S20" i="1"/>
  <c r="AA19" i="1"/>
  <c r="W19" i="1"/>
  <c r="S78" i="2" l="1"/>
  <c r="W78" i="2" s="1"/>
  <c r="R79" i="2"/>
  <c r="R80" i="2" s="1"/>
  <c r="Y77" i="2"/>
  <c r="Z77" i="2"/>
  <c r="AC77" i="2" s="1"/>
  <c r="V53" i="1"/>
  <c r="Y19" i="1"/>
  <c r="Z19" i="1"/>
  <c r="AC19" i="1" s="1"/>
  <c r="AA20" i="1"/>
  <c r="W20" i="1"/>
  <c r="S80" i="2" l="1"/>
  <c r="W80" i="2" s="1"/>
  <c r="R81" i="2"/>
  <c r="S79" i="2"/>
  <c r="W79" i="2" s="1"/>
  <c r="Y78" i="2"/>
  <c r="Z78" i="2"/>
  <c r="AC78" i="2" s="1"/>
  <c r="V54" i="1"/>
  <c r="V55" i="1" s="1"/>
  <c r="Y20" i="1"/>
  <c r="Z20" i="1"/>
  <c r="AC20" i="1" s="1"/>
  <c r="S81" i="2" l="1"/>
  <c r="W81" i="2" s="1"/>
  <c r="R82" i="2"/>
  <c r="Z80" i="2"/>
  <c r="AC80" i="2" s="1"/>
  <c r="Y80" i="2"/>
  <c r="Y79" i="2"/>
  <c r="Z79" i="2"/>
  <c r="AC79" i="2" s="1"/>
  <c r="V56" i="1"/>
  <c r="S82" i="2" l="1"/>
  <c r="W82" i="2" s="1"/>
  <c r="R83" i="2"/>
  <c r="Y81" i="2"/>
  <c r="Z81" i="2"/>
  <c r="AC81" i="2" s="1"/>
  <c r="V57" i="1"/>
  <c r="S83" i="2" l="1"/>
  <c r="W83" i="2" s="1"/>
  <c r="R84" i="2"/>
  <c r="Z82" i="2"/>
  <c r="AC82" i="2" s="1"/>
  <c r="Y82" i="2"/>
  <c r="V58" i="1"/>
  <c r="S84" i="2" l="1"/>
  <c r="W84" i="2" s="1"/>
  <c r="R85" i="2"/>
  <c r="Y83" i="2"/>
  <c r="Z83" i="2"/>
  <c r="AC83" i="2" s="1"/>
  <c r="S85" i="2" l="1"/>
  <c r="W85" i="2" s="1"/>
  <c r="R86" i="2"/>
  <c r="Z84" i="2"/>
  <c r="AC84" i="2" s="1"/>
  <c r="Y84" i="2"/>
  <c r="S86" i="2" l="1"/>
  <c r="W86" i="2" s="1"/>
  <c r="R87" i="2"/>
  <c r="Y85" i="2"/>
  <c r="Z85" i="2"/>
  <c r="AC85" i="2" s="1"/>
  <c r="S87" i="2" l="1"/>
  <c r="W87" i="2" s="1"/>
  <c r="R88" i="2"/>
  <c r="Z86" i="2"/>
  <c r="AC86" i="2" s="1"/>
  <c r="Y86" i="2"/>
  <c r="V68" i="1"/>
  <c r="S88" i="2" l="1"/>
  <c r="W88" i="2" s="1"/>
  <c r="R89" i="2"/>
  <c r="Y87" i="2"/>
  <c r="Z87" i="2"/>
  <c r="AC87" i="2" s="1"/>
  <c r="S89" i="2" l="1"/>
  <c r="W89" i="2" s="1"/>
  <c r="R90" i="2"/>
  <c r="Z88" i="2"/>
  <c r="AC88" i="2" s="1"/>
  <c r="Y88" i="2"/>
  <c r="S90" i="2" l="1"/>
  <c r="W90" i="2" s="1"/>
  <c r="R91" i="2"/>
  <c r="Y89" i="2"/>
  <c r="Z89" i="2"/>
  <c r="AC89" i="2" s="1"/>
  <c r="S91" i="2" l="1"/>
  <c r="W91" i="2" s="1"/>
  <c r="R92" i="2"/>
  <c r="Z90" i="2"/>
  <c r="AC90" i="2" s="1"/>
  <c r="Y90" i="2"/>
  <c r="R34" i="1"/>
  <c r="S92" i="2" l="1"/>
  <c r="W92" i="2" s="1"/>
  <c r="Y92" i="2" s="1"/>
  <c r="R93" i="2"/>
  <c r="Y91" i="2"/>
  <c r="Z91" i="2"/>
  <c r="AC91" i="2" s="1"/>
  <c r="R35" i="1"/>
  <c r="S34" i="1"/>
  <c r="Z92" i="2" l="1"/>
  <c r="AC92" i="2" s="1"/>
  <c r="S93" i="2"/>
  <c r="W93" i="2" s="1"/>
  <c r="R94" i="2"/>
  <c r="AA34" i="1"/>
  <c r="W34" i="1"/>
  <c r="S35" i="1"/>
  <c r="R36" i="1"/>
  <c r="S94" i="2" l="1"/>
  <c r="W94" i="2" s="1"/>
  <c r="R95" i="2"/>
  <c r="Z93" i="2"/>
  <c r="AC93" i="2" s="1"/>
  <c r="Y93" i="2"/>
  <c r="S36" i="1"/>
  <c r="AA35" i="1"/>
  <c r="W35" i="1"/>
  <c r="Y34" i="1"/>
  <c r="Z34" i="1"/>
  <c r="AC34" i="1" s="1"/>
  <c r="Z94" i="2" l="1"/>
  <c r="AC94" i="2" s="1"/>
  <c r="Y94" i="2"/>
  <c r="S95" i="2"/>
  <c r="W95" i="2" s="1"/>
  <c r="R96" i="2"/>
  <c r="Y35" i="1"/>
  <c r="Z35" i="1"/>
  <c r="AC35" i="1" s="1"/>
  <c r="AA36" i="1"/>
  <c r="W36" i="1"/>
  <c r="Z95" i="2" l="1"/>
  <c r="AC95" i="2" s="1"/>
  <c r="Y95" i="2"/>
  <c r="S96" i="2"/>
  <c r="W96" i="2" s="1"/>
  <c r="R97" i="2"/>
  <c r="V78" i="1"/>
  <c r="Y36" i="1"/>
  <c r="Z36" i="1"/>
  <c r="AC36" i="1" s="1"/>
  <c r="Y96" i="2" l="1"/>
  <c r="Z96" i="2"/>
  <c r="AC96" i="2" s="1"/>
  <c r="R98" i="2"/>
  <c r="S97" i="2"/>
  <c r="W97" i="2" s="1"/>
  <c r="V79" i="1"/>
  <c r="S98" i="2" l="1"/>
  <c r="W98" i="2" s="1"/>
  <c r="R99" i="2"/>
  <c r="Z97" i="2"/>
  <c r="AC97" i="2" s="1"/>
  <c r="Y97" i="2"/>
  <c r="V80" i="1"/>
  <c r="Y98" i="2" l="1"/>
  <c r="Z98" i="2"/>
  <c r="AC98" i="2" s="1"/>
  <c r="R100" i="2"/>
  <c r="S99" i="2"/>
  <c r="W99" i="2" s="1"/>
  <c r="V81" i="1"/>
  <c r="R101" i="2" l="1"/>
  <c r="S100" i="2"/>
  <c r="W100" i="2" s="1"/>
  <c r="Y99" i="2"/>
  <c r="Z99" i="2"/>
  <c r="AC99" i="2" s="1"/>
  <c r="V82" i="1"/>
  <c r="V83" i="1" s="1"/>
  <c r="R44" i="1"/>
  <c r="R102" i="2" l="1"/>
  <c r="S101" i="2"/>
  <c r="W101" i="2" s="1"/>
  <c r="Y100" i="2"/>
  <c r="Z100" i="2"/>
  <c r="AC100" i="2" s="1"/>
  <c r="V84" i="1"/>
  <c r="S44" i="1"/>
  <c r="R45" i="1"/>
  <c r="S102" i="2" l="1"/>
  <c r="W102" i="2" s="1"/>
  <c r="R103" i="2"/>
  <c r="Z101" i="2"/>
  <c r="AC101" i="2" s="1"/>
  <c r="Y101" i="2"/>
  <c r="V85" i="1"/>
  <c r="S45" i="1"/>
  <c r="AA44" i="1"/>
  <c r="W44" i="1"/>
  <c r="Y102" i="2" l="1"/>
  <c r="Z102" i="2"/>
  <c r="AC102" i="2" s="1"/>
  <c r="R104" i="2"/>
  <c r="S103" i="2"/>
  <c r="W103" i="2" s="1"/>
  <c r="V86" i="1"/>
  <c r="Y44" i="1"/>
  <c r="Z44" i="1"/>
  <c r="AC44" i="1" s="1"/>
  <c r="AA45" i="1"/>
  <c r="W45" i="1"/>
  <c r="R105" i="2" l="1"/>
  <c r="S104" i="2"/>
  <c r="W104" i="2" s="1"/>
  <c r="Y103" i="2"/>
  <c r="Z103" i="2"/>
  <c r="AC103" i="2" s="1"/>
  <c r="V87" i="1"/>
  <c r="Y45" i="1"/>
  <c r="Z45" i="1"/>
  <c r="AC45" i="1" s="1"/>
  <c r="S105" i="2" l="1"/>
  <c r="W105" i="2" s="1"/>
  <c r="R106" i="2"/>
  <c r="Z104" i="2"/>
  <c r="AC104" i="2" s="1"/>
  <c r="Y104" i="2"/>
  <c r="R49" i="1"/>
  <c r="Y105" i="2" l="1"/>
  <c r="Z105" i="2"/>
  <c r="AC105" i="2" s="1"/>
  <c r="R107" i="2"/>
  <c r="S106" i="2"/>
  <c r="W106" i="2" s="1"/>
  <c r="V89" i="1"/>
  <c r="S49" i="1"/>
  <c r="R50" i="1"/>
  <c r="S107" i="2" l="1"/>
  <c r="W107" i="2" s="1"/>
  <c r="Z107" i="2" s="1"/>
  <c r="AC107" i="2" s="1"/>
  <c r="R108" i="2"/>
  <c r="Y106" i="2"/>
  <c r="Z106" i="2"/>
  <c r="AC106" i="2" s="1"/>
  <c r="V90" i="1"/>
  <c r="S50" i="1"/>
  <c r="AA49" i="1"/>
  <c r="W49" i="1"/>
  <c r="Y107" i="2" l="1"/>
  <c r="S108" i="2"/>
  <c r="W108" i="2" s="1"/>
  <c r="R109" i="2"/>
  <c r="V91" i="1"/>
  <c r="Y49" i="1"/>
  <c r="Z49" i="1"/>
  <c r="AC49" i="1" s="1"/>
  <c r="AA50" i="1"/>
  <c r="W50" i="1"/>
  <c r="S109" i="2" l="1"/>
  <c r="W109" i="2" s="1"/>
  <c r="R110" i="2"/>
  <c r="Y108" i="2"/>
  <c r="Z108" i="2"/>
  <c r="AC108" i="2" s="1"/>
  <c r="V92" i="1"/>
  <c r="V93" i="1" s="1"/>
  <c r="Y50" i="1"/>
  <c r="Z50" i="1"/>
  <c r="AC50" i="1" s="1"/>
  <c r="R53" i="1"/>
  <c r="S110" i="2" l="1"/>
  <c r="W110" i="2" s="1"/>
  <c r="R111" i="2"/>
  <c r="Y109" i="2"/>
  <c r="Z109" i="2"/>
  <c r="AC109" i="2" s="1"/>
  <c r="V94" i="1"/>
  <c r="S53" i="1"/>
  <c r="R54" i="1"/>
  <c r="S111" i="2" l="1"/>
  <c r="W111" i="2" s="1"/>
  <c r="R112" i="2"/>
  <c r="Y110" i="2"/>
  <c r="Z110" i="2"/>
  <c r="AC110" i="2" s="1"/>
  <c r="V95" i="1"/>
  <c r="S54" i="1"/>
  <c r="W54" i="1" s="1"/>
  <c r="R55" i="1"/>
  <c r="AA53" i="1"/>
  <c r="W53" i="1"/>
  <c r="S112" i="2" l="1"/>
  <c r="W112" i="2" s="1"/>
  <c r="R113" i="2"/>
  <c r="Y111" i="2"/>
  <c r="Z111" i="2"/>
  <c r="AC111" i="2" s="1"/>
  <c r="V96" i="1"/>
  <c r="AA54" i="1"/>
  <c r="R56" i="1"/>
  <c r="S55" i="1"/>
  <c r="Y53" i="1"/>
  <c r="Z53" i="1"/>
  <c r="AC53" i="1" s="1"/>
  <c r="Y54" i="1"/>
  <c r="Z54" i="1"/>
  <c r="AC54" i="1" s="1"/>
  <c r="R114" i="2" l="1"/>
  <c r="S113" i="2"/>
  <c r="W113" i="2" s="1"/>
  <c r="Z112" i="2"/>
  <c r="AC112" i="2" s="1"/>
  <c r="Y112" i="2"/>
  <c r="V97" i="1"/>
  <c r="AA55" i="1"/>
  <c r="W55" i="1"/>
  <c r="S56" i="1"/>
  <c r="R57" i="1"/>
  <c r="Y113" i="2" l="1"/>
  <c r="Z113" i="2"/>
  <c r="AC113" i="2" s="1"/>
  <c r="S114" i="2"/>
  <c r="W114" i="2" s="1"/>
  <c r="R115" i="2"/>
  <c r="V98" i="1"/>
  <c r="S57" i="1"/>
  <c r="R58" i="1"/>
  <c r="AA56" i="1"/>
  <c r="W56" i="1"/>
  <c r="Y55" i="1"/>
  <c r="Z55" i="1"/>
  <c r="AC55" i="1" s="1"/>
  <c r="S115" i="2" l="1"/>
  <c r="W115" i="2" s="1"/>
  <c r="R116" i="2"/>
  <c r="Y114" i="2"/>
  <c r="Z114" i="2"/>
  <c r="AC114" i="2" s="1"/>
  <c r="V99" i="1"/>
  <c r="S58" i="1"/>
  <c r="W58" i="1" s="1"/>
  <c r="Y56" i="1"/>
  <c r="Z56" i="1"/>
  <c r="AC56" i="1" s="1"/>
  <c r="AA58" i="1"/>
  <c r="AA57" i="1"/>
  <c r="W57" i="1"/>
  <c r="R117" i="2" l="1"/>
  <c r="S116" i="2"/>
  <c r="W116" i="2" s="1"/>
  <c r="Z115" i="2"/>
  <c r="AC115" i="2" s="1"/>
  <c r="Y115" i="2"/>
  <c r="V100" i="1"/>
  <c r="Y57" i="1"/>
  <c r="Z57" i="1"/>
  <c r="AC57" i="1" s="1"/>
  <c r="Y58" i="1"/>
  <c r="Z58" i="1"/>
  <c r="AC58" i="1" s="1"/>
  <c r="Y116" i="2" l="1"/>
  <c r="Z116" i="2"/>
  <c r="AC116" i="2" s="1"/>
  <c r="S117" i="2"/>
  <c r="W117" i="2" s="1"/>
  <c r="R118" i="2"/>
  <c r="V101" i="1"/>
  <c r="Z117" i="2" l="1"/>
  <c r="AC117" i="2" s="1"/>
  <c r="Y117" i="2"/>
  <c r="R119" i="2"/>
  <c r="S118" i="2"/>
  <c r="W118" i="2" s="1"/>
  <c r="V102" i="1"/>
  <c r="R120" i="2" l="1"/>
  <c r="S119" i="2"/>
  <c r="W119" i="2" s="1"/>
  <c r="Z118" i="2"/>
  <c r="AC118" i="2" s="1"/>
  <c r="Y118" i="2"/>
  <c r="V103" i="1"/>
  <c r="Y119" i="2" l="1"/>
  <c r="Z119" i="2"/>
  <c r="AC119" i="2" s="1"/>
  <c r="S120" i="2"/>
  <c r="W120" i="2" s="1"/>
  <c r="R121" i="2"/>
  <c r="V104" i="1"/>
  <c r="S121" i="2" l="1"/>
  <c r="W121" i="2" s="1"/>
  <c r="R122" i="2"/>
  <c r="Y120" i="2"/>
  <c r="Z120" i="2"/>
  <c r="AC120" i="2" s="1"/>
  <c r="V105" i="1"/>
  <c r="S122" i="2" l="1"/>
  <c r="W122" i="2" s="1"/>
  <c r="Z122" i="2" s="1"/>
  <c r="AC122" i="2" s="1"/>
  <c r="R123" i="2"/>
  <c r="Y121" i="2"/>
  <c r="Z121" i="2"/>
  <c r="AC121" i="2" s="1"/>
  <c r="V106" i="1"/>
  <c r="Y122" i="2" l="1"/>
  <c r="S123" i="2"/>
  <c r="W123" i="2" s="1"/>
  <c r="R124" i="2"/>
  <c r="V107" i="1"/>
  <c r="V108" i="1" s="1"/>
  <c r="R68" i="1"/>
  <c r="Y123" i="2" l="1"/>
  <c r="Z123" i="2"/>
  <c r="AC123" i="2" s="1"/>
  <c r="S124" i="2"/>
  <c r="W124" i="2" s="1"/>
  <c r="R125" i="2"/>
  <c r="V109" i="1"/>
  <c r="S68" i="1"/>
  <c r="Y124" i="2" l="1"/>
  <c r="Z124" i="2"/>
  <c r="AC124" i="2" s="1"/>
  <c r="S125" i="2"/>
  <c r="W125" i="2" s="1"/>
  <c r="R126" i="2"/>
  <c r="V110" i="1"/>
  <c r="AA68" i="1"/>
  <c r="W68" i="1"/>
  <c r="Y125" i="2" l="1"/>
  <c r="Z125" i="2"/>
  <c r="AC125" i="2" s="1"/>
  <c r="S126" i="2"/>
  <c r="W126" i="2" s="1"/>
  <c r="R127" i="2"/>
  <c r="V111" i="1"/>
  <c r="Y68" i="1"/>
  <c r="Z68" i="1"/>
  <c r="AC68" i="1" s="1"/>
  <c r="Y126" i="2" l="1"/>
  <c r="Z126" i="2"/>
  <c r="AC126" i="2" s="1"/>
  <c r="S127" i="2"/>
  <c r="W127" i="2" s="1"/>
  <c r="R128" i="2"/>
  <c r="V112" i="1"/>
  <c r="Y127" i="2" l="1"/>
  <c r="Z127" i="2"/>
  <c r="AC127" i="2" s="1"/>
  <c r="S128" i="2"/>
  <c r="W128" i="2" s="1"/>
  <c r="R129" i="2"/>
  <c r="V113" i="1"/>
  <c r="Y128" i="2" l="1"/>
  <c r="Z128" i="2"/>
  <c r="AC128" i="2" s="1"/>
  <c r="S129" i="2"/>
  <c r="W129" i="2" s="1"/>
  <c r="R130" i="2"/>
  <c r="V114" i="1"/>
  <c r="Y129" i="2" l="1"/>
  <c r="Z129" i="2"/>
  <c r="AC129" i="2" s="1"/>
  <c r="S130" i="2"/>
  <c r="W130" i="2" s="1"/>
  <c r="R131" i="2"/>
  <c r="V115" i="1"/>
  <c r="Y130" i="2" l="1"/>
  <c r="Z130" i="2"/>
  <c r="AC130" i="2" s="1"/>
  <c r="S131" i="2"/>
  <c r="W131" i="2" s="1"/>
  <c r="R132" i="2"/>
  <c r="V116" i="1"/>
  <c r="Y131" i="2" l="1"/>
  <c r="Z131" i="2"/>
  <c r="AC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C132" i="2" s="1"/>
  <c r="S133" i="2"/>
  <c r="W133" i="2" s="1"/>
  <c r="R134" i="2"/>
  <c r="V124" i="1"/>
  <c r="S78" i="1"/>
  <c r="R79" i="1"/>
  <c r="Y133" i="2" l="1"/>
  <c r="Z133" i="2"/>
  <c r="AC133" i="2" s="1"/>
  <c r="S134" i="2"/>
  <c r="W134" i="2" s="1"/>
  <c r="R135" i="2"/>
  <c r="V125" i="1"/>
  <c r="R80" i="1"/>
  <c r="S79" i="1"/>
  <c r="AA78" i="1"/>
  <c r="W78" i="1"/>
  <c r="Y134" i="2" l="1"/>
  <c r="Z134" i="2"/>
  <c r="AC134" i="2" s="1"/>
  <c r="S135" i="2"/>
  <c r="W135" i="2" s="1"/>
  <c r="R136" i="2"/>
  <c r="R137" i="2" s="1"/>
  <c r="V126" i="1"/>
  <c r="Y78" i="1"/>
  <c r="Z78" i="1"/>
  <c r="AC78" i="1" s="1"/>
  <c r="AA79" i="1"/>
  <c r="W79" i="1"/>
  <c r="S80" i="1"/>
  <c r="R81" i="1"/>
  <c r="S137" i="2" l="1"/>
  <c r="W137" i="2" s="1"/>
  <c r="R138" i="2"/>
  <c r="Y135" i="2"/>
  <c r="Z135" i="2"/>
  <c r="AC135" i="2" s="1"/>
  <c r="S136" i="2"/>
  <c r="W136" i="2" s="1"/>
  <c r="V127" i="1"/>
  <c r="S81" i="1"/>
  <c r="R82" i="1"/>
  <c r="AA80" i="1"/>
  <c r="W80" i="1"/>
  <c r="Y79" i="1"/>
  <c r="Z79" i="1"/>
  <c r="AC79" i="1" s="1"/>
  <c r="S138" i="2" l="1"/>
  <c r="W138" i="2" s="1"/>
  <c r="R139" i="2"/>
  <c r="Z137" i="2"/>
  <c r="AC137" i="2" s="1"/>
  <c r="Y137" i="2"/>
  <c r="Y136" i="2"/>
  <c r="Z136" i="2"/>
  <c r="AC136" i="2" s="1"/>
  <c r="V128" i="1"/>
  <c r="S82" i="1"/>
  <c r="W82" i="1" s="1"/>
  <c r="R83" i="1"/>
  <c r="Y80" i="1"/>
  <c r="Z80" i="1"/>
  <c r="AC80" i="1" s="1"/>
  <c r="AA82" i="1"/>
  <c r="AA81" i="1"/>
  <c r="W81" i="1"/>
  <c r="S139" i="2" l="1"/>
  <c r="W139" i="2" s="1"/>
  <c r="R140" i="2"/>
  <c r="Z138" i="2"/>
  <c r="AC138" i="2" s="1"/>
  <c r="Y138" i="2"/>
  <c r="V129" i="1"/>
  <c r="S83" i="1"/>
  <c r="R84" i="1"/>
  <c r="Y81" i="1"/>
  <c r="Z81" i="1"/>
  <c r="AC81" i="1" s="1"/>
  <c r="Y82" i="1"/>
  <c r="Z82" i="1"/>
  <c r="AC82" i="1" s="1"/>
  <c r="R141" i="2" l="1"/>
  <c r="S140" i="2"/>
  <c r="W140" i="2" s="1"/>
  <c r="Z139" i="2"/>
  <c r="AC139" i="2" s="1"/>
  <c r="Y139" i="2"/>
  <c r="V130" i="1"/>
  <c r="S84" i="1"/>
  <c r="R85" i="1"/>
  <c r="W83" i="1"/>
  <c r="AA83" i="1"/>
  <c r="Z140" i="2" l="1"/>
  <c r="AC140" i="2" s="1"/>
  <c r="Y140" i="2"/>
  <c r="R142" i="2"/>
  <c r="S141" i="2"/>
  <c r="W141" i="2" s="1"/>
  <c r="V131" i="1"/>
  <c r="Y83" i="1"/>
  <c r="Z83" i="1"/>
  <c r="AC83" i="1" s="1"/>
  <c r="S85" i="1"/>
  <c r="R86" i="1"/>
  <c r="W84" i="1"/>
  <c r="AA84" i="1"/>
  <c r="Y141" i="2" l="1"/>
  <c r="Z141" i="2"/>
  <c r="AC141" i="2" s="1"/>
  <c r="S142" i="2"/>
  <c r="W142" i="2" s="1"/>
  <c r="R143" i="2"/>
  <c r="V132" i="1"/>
  <c r="Y84" i="1"/>
  <c r="Z84" i="1"/>
  <c r="AC84" i="1" s="1"/>
  <c r="S86" i="1"/>
  <c r="R87" i="1"/>
  <c r="W85" i="1"/>
  <c r="AA85" i="1"/>
  <c r="S143" i="2" l="1"/>
  <c r="W143" i="2" s="1"/>
  <c r="R144" i="2"/>
  <c r="Z142" i="2"/>
  <c r="AC142" i="2" s="1"/>
  <c r="Y142" i="2"/>
  <c r="V133" i="1"/>
  <c r="Y85" i="1"/>
  <c r="Z85" i="1"/>
  <c r="AC85" i="1" s="1"/>
  <c r="S87" i="1"/>
  <c r="W86" i="1"/>
  <c r="AA86" i="1"/>
  <c r="S144" i="2" l="1"/>
  <c r="W144" i="2" s="1"/>
  <c r="R145" i="2"/>
  <c r="Y143" i="2"/>
  <c r="Z143" i="2"/>
  <c r="AC143" i="2" s="1"/>
  <c r="V134" i="1"/>
  <c r="Y86" i="1"/>
  <c r="Z86" i="1"/>
  <c r="AC86" i="1" s="1"/>
  <c r="R89" i="1"/>
  <c r="W87" i="1"/>
  <c r="AA87" i="1"/>
  <c r="S145" i="2" l="1"/>
  <c r="W145" i="2" s="1"/>
  <c r="R146" i="2"/>
  <c r="Y144" i="2"/>
  <c r="Z144" i="2"/>
  <c r="AC144" i="2" s="1"/>
  <c r="V135" i="1"/>
  <c r="Y87" i="1"/>
  <c r="Z87" i="1"/>
  <c r="AC87" i="1" s="1"/>
  <c r="S89" i="1"/>
  <c r="R90" i="1"/>
  <c r="R147" i="2" l="1"/>
  <c r="S146" i="2"/>
  <c r="W146" i="2" s="1"/>
  <c r="Z145" i="2"/>
  <c r="AC145" i="2" s="1"/>
  <c r="Y145" i="2"/>
  <c r="V136" i="1"/>
  <c r="V137" i="1" s="1"/>
  <c r="S90" i="1"/>
  <c r="R91" i="1"/>
  <c r="W89" i="1"/>
  <c r="AA89" i="1"/>
  <c r="Z146" i="2" l="1"/>
  <c r="AC146" i="2" s="1"/>
  <c r="Y146" i="2"/>
  <c r="R148" i="2"/>
  <c r="S147" i="2"/>
  <c r="W147" i="2" s="1"/>
  <c r="V138" i="1"/>
  <c r="Y89" i="1"/>
  <c r="Z89" i="1"/>
  <c r="AC89" i="1" s="1"/>
  <c r="S91" i="1"/>
  <c r="R92" i="1"/>
  <c r="R93" i="1" s="1"/>
  <c r="W90" i="1"/>
  <c r="AA90" i="1"/>
  <c r="Z147" i="2" l="1"/>
  <c r="AC147" i="2" s="1"/>
  <c r="Y147" i="2"/>
  <c r="R149" i="2"/>
  <c r="S148" i="2"/>
  <c r="W148" i="2" s="1"/>
  <c r="V139" i="1"/>
  <c r="S93" i="1"/>
  <c r="R94" i="1"/>
  <c r="S92" i="1"/>
  <c r="AA92" i="1" s="1"/>
  <c r="Y90" i="1"/>
  <c r="Z90" i="1"/>
  <c r="AC90" i="1" s="1"/>
  <c r="W91" i="1"/>
  <c r="AA91" i="1"/>
  <c r="Y148" i="2" l="1"/>
  <c r="Z148" i="2"/>
  <c r="AC148" i="2" s="1"/>
  <c r="R150" i="2"/>
  <c r="S149" i="2"/>
  <c r="W149" i="2" s="1"/>
  <c r="V140" i="1"/>
  <c r="AA93" i="1"/>
  <c r="W93" i="1"/>
  <c r="W92" i="1"/>
  <c r="Y92" i="1" s="1"/>
  <c r="R95" i="1"/>
  <c r="S94" i="1"/>
  <c r="Y91" i="1"/>
  <c r="Z91" i="1"/>
  <c r="AC91" i="1" s="1"/>
  <c r="Z149" i="2" l="1"/>
  <c r="AC149" i="2" s="1"/>
  <c r="Y149" i="2"/>
  <c r="R151" i="2"/>
  <c r="S150" i="2"/>
  <c r="W150" i="2" s="1"/>
  <c r="V141" i="1"/>
  <c r="Z92" i="1"/>
  <c r="AC92" i="1" s="1"/>
  <c r="AA94" i="1"/>
  <c r="W94" i="1"/>
  <c r="S95" i="1"/>
  <c r="R96" i="1"/>
  <c r="Z93" i="1"/>
  <c r="AC93" i="1" s="1"/>
  <c r="Y93" i="1"/>
  <c r="Z150" i="2" l="1"/>
  <c r="AC150" i="2" s="1"/>
  <c r="Y150" i="2"/>
  <c r="S151" i="2"/>
  <c r="W151" i="2" s="1"/>
  <c r="R152" i="2"/>
  <c r="V142" i="1"/>
  <c r="AA95" i="1"/>
  <c r="W95" i="1"/>
  <c r="R97" i="1"/>
  <c r="S96" i="1"/>
  <c r="Y94" i="1"/>
  <c r="Z94" i="1"/>
  <c r="AC94" i="1" s="1"/>
  <c r="S152" i="2" l="1"/>
  <c r="W152" i="2" s="1"/>
  <c r="Y152" i="2" s="1"/>
  <c r="R153" i="2"/>
  <c r="Z151" i="2"/>
  <c r="AC151" i="2" s="1"/>
  <c r="Y151" i="2"/>
  <c r="V143" i="1"/>
  <c r="S97" i="1"/>
  <c r="R98" i="1"/>
  <c r="AA96" i="1"/>
  <c r="W96" i="1"/>
  <c r="Z95" i="1"/>
  <c r="AC95" i="1" s="1"/>
  <c r="Y95" i="1"/>
  <c r="Z152" i="2" l="1"/>
  <c r="AC152" i="2" s="1"/>
  <c r="S153" i="2"/>
  <c r="W153" i="2" s="1"/>
  <c r="R154" i="2"/>
  <c r="V144" i="1"/>
  <c r="AA97" i="1"/>
  <c r="W97" i="1"/>
  <c r="Z96" i="1"/>
  <c r="AC96" i="1" s="1"/>
  <c r="Y96" i="1"/>
  <c r="R99" i="1"/>
  <c r="S98" i="1"/>
  <c r="S154" i="2" l="1"/>
  <c r="W154" i="2" s="1"/>
  <c r="R155" i="2"/>
  <c r="Z153" i="2"/>
  <c r="AC153" i="2" s="1"/>
  <c r="Y153" i="2"/>
  <c r="V145" i="1"/>
  <c r="R100" i="1"/>
  <c r="S99" i="1"/>
  <c r="AA98" i="1"/>
  <c r="W98" i="1"/>
  <c r="Y97" i="1"/>
  <c r="Z97" i="1"/>
  <c r="AC97" i="1" s="1"/>
  <c r="S155" i="2" l="1"/>
  <c r="W155" i="2" s="1"/>
  <c r="R156" i="2"/>
  <c r="Z154" i="2"/>
  <c r="AC154" i="2" s="1"/>
  <c r="Y154" i="2"/>
  <c r="V146" i="1"/>
  <c r="R101" i="1"/>
  <c r="S100" i="1"/>
  <c r="Y98" i="1"/>
  <c r="Z98" i="1"/>
  <c r="AC98" i="1" s="1"/>
  <c r="AA99" i="1"/>
  <c r="W99" i="1"/>
  <c r="S156" i="2" l="1"/>
  <c r="W156" i="2" s="1"/>
  <c r="Y156" i="2" s="1"/>
  <c r="R157" i="2"/>
  <c r="Z155" i="2"/>
  <c r="AC155" i="2" s="1"/>
  <c r="Y155" i="2"/>
  <c r="V147" i="1"/>
  <c r="S101" i="1"/>
  <c r="R102" i="1"/>
  <c r="Y99" i="1"/>
  <c r="Z99" i="1"/>
  <c r="AC99" i="1" s="1"/>
  <c r="AA100" i="1"/>
  <c r="W100" i="1"/>
  <c r="Z156" i="2" l="1"/>
  <c r="AC156" i="2" s="1"/>
  <c r="R158" i="2"/>
  <c r="S157" i="2"/>
  <c r="W157" i="2" s="1"/>
  <c r="V148" i="1"/>
  <c r="AA101" i="1"/>
  <c r="W101" i="1"/>
  <c r="Z100" i="1"/>
  <c r="AC100" i="1" s="1"/>
  <c r="Y100" i="1"/>
  <c r="R103" i="1"/>
  <c r="S102" i="1"/>
  <c r="R159" i="2" l="1"/>
  <c r="S158" i="2"/>
  <c r="W158" i="2" s="1"/>
  <c r="Z157" i="2"/>
  <c r="AC157" i="2" s="1"/>
  <c r="Y157" i="2"/>
  <c r="V149" i="1"/>
  <c r="R104" i="1"/>
  <c r="S103" i="1"/>
  <c r="AA102" i="1"/>
  <c r="W102" i="1"/>
  <c r="Z101" i="1"/>
  <c r="AC101" i="1" s="1"/>
  <c r="Y101" i="1"/>
  <c r="R160" i="2" l="1"/>
  <c r="S159" i="2"/>
  <c r="W159" i="2" s="1"/>
  <c r="Z158" i="2"/>
  <c r="AC158" i="2" s="1"/>
  <c r="Y158" i="2"/>
  <c r="V150" i="1"/>
  <c r="S104" i="1"/>
  <c r="R105" i="1"/>
  <c r="Y102" i="1"/>
  <c r="Z102" i="1"/>
  <c r="AC102" i="1" s="1"/>
  <c r="AA103" i="1"/>
  <c r="W103" i="1"/>
  <c r="R161" i="2" l="1"/>
  <c r="S160" i="2"/>
  <c r="W160" i="2" s="1"/>
  <c r="Z159" i="2"/>
  <c r="AC159" i="2" s="1"/>
  <c r="Y159" i="2"/>
  <c r="V151" i="1"/>
  <c r="V152" i="1" s="1"/>
  <c r="V153" i="1" s="1"/>
  <c r="AA104" i="1"/>
  <c r="W104" i="1"/>
  <c r="Z103" i="1"/>
  <c r="AC103" i="1" s="1"/>
  <c r="Y103" i="1"/>
  <c r="R106" i="1"/>
  <c r="S105" i="1"/>
  <c r="S161" i="2" l="1"/>
  <c r="W161" i="2" s="1"/>
  <c r="Y161" i="2" s="1"/>
  <c r="R162" i="2"/>
  <c r="Z160" i="2"/>
  <c r="AC160" i="2" s="1"/>
  <c r="Y160" i="2"/>
  <c r="V154" i="1"/>
  <c r="S106" i="1"/>
  <c r="R107" i="1"/>
  <c r="AA105" i="1"/>
  <c r="W105" i="1"/>
  <c r="Y104" i="1"/>
  <c r="Z104" i="1"/>
  <c r="AC104" i="1" s="1"/>
  <c r="Z161" i="2" l="1"/>
  <c r="AC161" i="2" s="1"/>
  <c r="S162" i="2"/>
  <c r="W162" i="2" s="1"/>
  <c r="R163" i="2"/>
  <c r="V155" i="1"/>
  <c r="S107" i="1"/>
  <c r="W107" i="1" s="1"/>
  <c r="R108" i="1"/>
  <c r="AA106" i="1"/>
  <c r="W106" i="1"/>
  <c r="Z105" i="1"/>
  <c r="AC105" i="1" s="1"/>
  <c r="Y105" i="1"/>
  <c r="AA107" i="1"/>
  <c r="Z162" i="2" l="1"/>
  <c r="AC162" i="2" s="1"/>
  <c r="Y162" i="2"/>
  <c r="S163" i="2"/>
  <c r="W163" i="2" s="1"/>
  <c r="R164" i="2"/>
  <c r="V156" i="1"/>
  <c r="V157" i="1" s="1"/>
  <c r="S108" i="1"/>
  <c r="R109" i="1"/>
  <c r="Y107" i="1"/>
  <c r="Z107" i="1"/>
  <c r="AC107" i="1" s="1"/>
  <c r="Y106" i="1"/>
  <c r="Z106" i="1"/>
  <c r="AC106" i="1" s="1"/>
  <c r="Z163" i="2" l="1"/>
  <c r="AC163" i="2" s="1"/>
  <c r="Y163" i="2"/>
  <c r="S164" i="2"/>
  <c r="W164" i="2" s="1"/>
  <c r="R165" i="2"/>
  <c r="V158" i="1"/>
  <c r="AA108" i="1"/>
  <c r="W108" i="1"/>
  <c r="S109" i="1"/>
  <c r="R110" i="1"/>
  <c r="Z164" i="2" l="1"/>
  <c r="AC164" i="2" s="1"/>
  <c r="Y164" i="2"/>
  <c r="S165" i="2"/>
  <c r="W165" i="2" s="1"/>
  <c r="R166" i="2"/>
  <c r="V159" i="1"/>
  <c r="S110" i="1"/>
  <c r="R111" i="1"/>
  <c r="Z108" i="1"/>
  <c r="AC108" i="1" s="1"/>
  <c r="Y108" i="1"/>
  <c r="AA109" i="1"/>
  <c r="W109" i="1"/>
  <c r="S166" i="2" l="1"/>
  <c r="W166" i="2" s="1"/>
  <c r="Y166" i="2" s="1"/>
  <c r="R167" i="2"/>
  <c r="S167" i="2" s="1"/>
  <c r="W167" i="2" s="1"/>
  <c r="Z165" i="2"/>
  <c r="AC165" i="2" s="1"/>
  <c r="Y165" i="2"/>
  <c r="V160" i="1"/>
  <c r="AA110" i="1"/>
  <c r="W110" i="1"/>
  <c r="Y109" i="1"/>
  <c r="Z109" i="1"/>
  <c r="AC109" i="1" s="1"/>
  <c r="S111" i="1"/>
  <c r="R112" i="1"/>
  <c r="Z166" i="2" l="1"/>
  <c r="AC166" i="2" s="1"/>
  <c r="Z167" i="2"/>
  <c r="AC167" i="2" s="1"/>
  <c r="Y167" i="2"/>
  <c r="V161" i="1"/>
  <c r="V162" i="1" s="1"/>
  <c r="V163" i="1" s="1"/>
  <c r="V164" i="1" s="1"/>
  <c r="V165" i="1" s="1"/>
  <c r="V166" i="1" s="1"/>
  <c r="V167" i="1" s="1"/>
  <c r="R113" i="1"/>
  <c r="S112" i="1"/>
  <c r="Z110" i="1"/>
  <c r="AC110" i="1" s="1"/>
  <c r="Y110" i="1"/>
  <c r="AA111" i="1"/>
  <c r="W111" i="1"/>
  <c r="R114" i="1" l="1"/>
  <c r="S113" i="1"/>
  <c r="Y111" i="1"/>
  <c r="Z111" i="1"/>
  <c r="AC111" i="1" s="1"/>
  <c r="AA112" i="1"/>
  <c r="W112" i="1"/>
  <c r="Y112" i="1" l="1"/>
  <c r="Z112" i="1"/>
  <c r="AC112" i="1" s="1"/>
  <c r="AA113" i="1"/>
  <c r="W113" i="1"/>
  <c r="S114" i="1"/>
  <c r="R115" i="1"/>
  <c r="AA114" i="1" l="1"/>
  <c r="W114" i="1"/>
  <c r="R116" i="1"/>
  <c r="S115" i="1"/>
  <c r="Z113" i="1"/>
  <c r="AC113" i="1" s="1"/>
  <c r="Y113" i="1"/>
  <c r="AA115" i="1" l="1"/>
  <c r="W115" i="1"/>
  <c r="Z114" i="1"/>
  <c r="AC114" i="1" s="1"/>
  <c r="Y114" i="1"/>
  <c r="R117" i="1"/>
  <c r="S116" i="1"/>
  <c r="S117" i="1" l="1"/>
  <c r="W117" i="1" s="1"/>
  <c r="R118" i="1"/>
  <c r="AA116" i="1"/>
  <c r="W116" i="1"/>
  <c r="Y115" i="1"/>
  <c r="Z115" i="1"/>
  <c r="AC115" i="1" s="1"/>
  <c r="AA117" i="1" l="1"/>
  <c r="S118" i="1"/>
  <c r="R119" i="1"/>
  <c r="Y116" i="1"/>
  <c r="Z116" i="1"/>
  <c r="AC116" i="1" s="1"/>
  <c r="Y117" i="1"/>
  <c r="Z117" i="1"/>
  <c r="AC117" i="1" s="1"/>
  <c r="AA118" i="1" l="1"/>
  <c r="W118" i="1"/>
  <c r="S119" i="1"/>
  <c r="R120" i="1"/>
  <c r="AA119" i="1" l="1"/>
  <c r="W119" i="1"/>
  <c r="R121" i="1"/>
  <c r="S120" i="1"/>
  <c r="Z118" i="1"/>
  <c r="AC118" i="1" s="1"/>
  <c r="Y118" i="1"/>
  <c r="S121" i="1" l="1"/>
  <c r="R122" i="1"/>
  <c r="R123" i="1" s="1"/>
  <c r="AA120" i="1"/>
  <c r="W120" i="1"/>
  <c r="Z119" i="1"/>
  <c r="AC119" i="1" s="1"/>
  <c r="Y119" i="1"/>
  <c r="S123" i="1" l="1"/>
  <c r="R124" i="1"/>
  <c r="S122" i="1"/>
  <c r="W122" i="1" s="1"/>
  <c r="AA121" i="1"/>
  <c r="W121" i="1"/>
  <c r="Z120" i="1"/>
  <c r="AC120" i="1" s="1"/>
  <c r="Y120" i="1"/>
  <c r="AA123" i="1" l="1"/>
  <c r="W123" i="1"/>
  <c r="AA122" i="1"/>
  <c r="S124" i="1"/>
  <c r="R125" i="1"/>
  <c r="Y122" i="1"/>
  <c r="Z122" i="1"/>
  <c r="AC122" i="1" s="1"/>
  <c r="Y121" i="1"/>
  <c r="Z121" i="1"/>
  <c r="AC121" i="1" s="1"/>
  <c r="S125" i="1" l="1"/>
  <c r="R126" i="1"/>
  <c r="AA124" i="1"/>
  <c r="W124" i="1"/>
  <c r="Y123" i="1"/>
  <c r="Z123" i="1"/>
  <c r="AC123" i="1" s="1"/>
  <c r="AA125" i="1" l="1"/>
  <c r="W125" i="1"/>
  <c r="Y124" i="1"/>
  <c r="Z124" i="1"/>
  <c r="AC124" i="1" s="1"/>
  <c r="S126" i="1"/>
  <c r="R127" i="1"/>
  <c r="AA126" i="1" l="1"/>
  <c r="W126" i="1"/>
  <c r="R128" i="1"/>
  <c r="S127" i="1"/>
  <c r="Z125" i="1"/>
  <c r="AC125" i="1" s="1"/>
  <c r="Y125" i="1"/>
  <c r="S128" i="1" l="1"/>
  <c r="R129" i="1"/>
  <c r="AA127" i="1"/>
  <c r="W127" i="1"/>
  <c r="Y126" i="1"/>
  <c r="Z126" i="1"/>
  <c r="AC126" i="1" s="1"/>
  <c r="AA128" i="1" l="1"/>
  <c r="W128" i="1"/>
  <c r="Y127" i="1"/>
  <c r="Z127" i="1"/>
  <c r="AC127" i="1" s="1"/>
  <c r="R130" i="1"/>
  <c r="S129" i="1"/>
  <c r="R131" i="1" l="1"/>
  <c r="S130" i="1"/>
  <c r="AA129" i="1"/>
  <c r="W129" i="1"/>
  <c r="Z128" i="1"/>
  <c r="AC128" i="1" s="1"/>
  <c r="Y128" i="1"/>
  <c r="R132" i="1" l="1"/>
  <c r="S131" i="1"/>
  <c r="Y129" i="1"/>
  <c r="Z129" i="1"/>
  <c r="AC129" i="1" s="1"/>
  <c r="AA130" i="1"/>
  <c r="W130" i="1"/>
  <c r="R133" i="1" l="1"/>
  <c r="S132" i="1"/>
  <c r="Y130" i="1"/>
  <c r="Z130" i="1"/>
  <c r="AC130" i="1" s="1"/>
  <c r="AA131" i="1"/>
  <c r="W131" i="1"/>
  <c r="R134" i="1" l="1"/>
  <c r="S133" i="1"/>
  <c r="Y131" i="1"/>
  <c r="Z131" i="1"/>
  <c r="AC131" i="1" s="1"/>
  <c r="AA132" i="1"/>
  <c r="W132" i="1"/>
  <c r="S134" i="1" l="1"/>
  <c r="R135" i="1"/>
  <c r="Z132" i="1"/>
  <c r="AC132" i="1" s="1"/>
  <c r="Y132" i="1"/>
  <c r="AA133" i="1"/>
  <c r="W133" i="1"/>
  <c r="AA134" i="1" l="1"/>
  <c r="W134" i="1"/>
  <c r="Z133" i="1"/>
  <c r="AC133" i="1" s="1"/>
  <c r="Y133" i="1"/>
  <c r="S135" i="1"/>
  <c r="R136" i="1"/>
  <c r="R137" i="1" s="1"/>
  <c r="S137" i="1" l="1"/>
  <c r="R138" i="1"/>
  <c r="S136" i="1"/>
  <c r="W136" i="1" s="1"/>
  <c r="AA135" i="1"/>
  <c r="W135" i="1"/>
  <c r="Y134" i="1"/>
  <c r="Z134" i="1"/>
  <c r="AC134" i="1" s="1"/>
  <c r="AA137" i="1" l="1"/>
  <c r="W137" i="1"/>
  <c r="AA136" i="1"/>
  <c r="S138" i="1"/>
  <c r="R139" i="1"/>
  <c r="Y136" i="1"/>
  <c r="Z136" i="1"/>
  <c r="AC136" i="1" s="1"/>
  <c r="Z135" i="1"/>
  <c r="AC135" i="1" s="1"/>
  <c r="Y135" i="1"/>
  <c r="S139" i="1" l="1"/>
  <c r="R140" i="1"/>
  <c r="AA138" i="1"/>
  <c r="W138" i="1"/>
  <c r="Z137" i="1"/>
  <c r="AC137" i="1" s="1"/>
  <c r="Y137" i="1"/>
  <c r="AA139" i="1" l="1"/>
  <c r="W139" i="1"/>
  <c r="Y138" i="1"/>
  <c r="Z138" i="1"/>
  <c r="AC138" i="1" s="1"/>
  <c r="R141" i="1"/>
  <c r="S140" i="1"/>
  <c r="S141" i="1" l="1"/>
  <c r="R142" i="1"/>
  <c r="AA140" i="1"/>
  <c r="W140" i="1"/>
  <c r="Y139" i="1"/>
  <c r="Z139" i="1"/>
  <c r="AC139" i="1" s="1"/>
  <c r="AA141" i="1" l="1"/>
  <c r="W141" i="1"/>
  <c r="Z140" i="1"/>
  <c r="AC140" i="1" s="1"/>
  <c r="Y140" i="1"/>
  <c r="R143" i="1"/>
  <c r="S142" i="1"/>
  <c r="S143" i="1" l="1"/>
  <c r="R144" i="1"/>
  <c r="AA142" i="1"/>
  <c r="W142" i="1"/>
  <c r="Y141" i="1"/>
  <c r="Z141" i="1"/>
  <c r="AC141" i="1" s="1"/>
  <c r="AA143" i="1" l="1"/>
  <c r="W143" i="1"/>
  <c r="Z142" i="1"/>
  <c r="AC142" i="1" s="1"/>
  <c r="Y142" i="1"/>
  <c r="R145" i="1"/>
  <c r="S144" i="1"/>
  <c r="S145" i="1" l="1"/>
  <c r="R146" i="1"/>
  <c r="AA144" i="1"/>
  <c r="W144" i="1"/>
  <c r="Y143" i="1"/>
  <c r="Z143" i="1"/>
  <c r="AC143" i="1" s="1"/>
  <c r="AA145" i="1" l="1"/>
  <c r="W145" i="1"/>
  <c r="Y144" i="1"/>
  <c r="Z144" i="1"/>
  <c r="AC144" i="1" s="1"/>
  <c r="S146" i="1"/>
  <c r="R147" i="1"/>
  <c r="AA146" i="1" l="1"/>
  <c r="W146" i="1"/>
  <c r="R148" i="1"/>
  <c r="S147" i="1"/>
  <c r="Z145" i="1"/>
  <c r="AC145" i="1" s="1"/>
  <c r="Y145" i="1"/>
  <c r="S148" i="1" l="1"/>
  <c r="R149" i="1"/>
  <c r="AA147" i="1"/>
  <c r="W147" i="1"/>
  <c r="Y146" i="1"/>
  <c r="Z146" i="1"/>
  <c r="AC146" i="1" s="1"/>
  <c r="AA148" i="1" l="1"/>
  <c r="W148" i="1"/>
  <c r="Y147" i="1"/>
  <c r="Z147" i="1"/>
  <c r="AC147" i="1" s="1"/>
  <c r="S149" i="1"/>
  <c r="R150" i="1"/>
  <c r="AA149" i="1" l="1"/>
  <c r="W149" i="1"/>
  <c r="R151" i="1"/>
  <c r="S150" i="1"/>
  <c r="Z148" i="1"/>
  <c r="AC148" i="1" s="1"/>
  <c r="Y148" i="1"/>
  <c r="S151" i="1" l="1"/>
  <c r="W151" i="1" s="1"/>
  <c r="R152" i="1"/>
  <c r="AA151" i="1"/>
  <c r="AA150" i="1"/>
  <c r="W150" i="1"/>
  <c r="Y149" i="1"/>
  <c r="Z149" i="1"/>
  <c r="AC149" i="1" s="1"/>
  <c r="S152" i="1" l="1"/>
  <c r="W152" i="1" s="1"/>
  <c r="R153" i="1"/>
  <c r="Y150" i="1"/>
  <c r="Z150" i="1"/>
  <c r="AC150" i="1" s="1"/>
  <c r="Z151" i="1"/>
  <c r="AC151" i="1" s="1"/>
  <c r="Y151" i="1"/>
  <c r="AA152" i="1" l="1"/>
  <c r="R154" i="1"/>
  <c r="S153" i="1"/>
  <c r="Y152" i="1"/>
  <c r="Z152" i="1"/>
  <c r="AC152" i="1" s="1"/>
  <c r="AA153" i="1" l="1"/>
  <c r="W153" i="1"/>
  <c r="S154" i="1"/>
  <c r="R155" i="1"/>
  <c r="Z153" i="1" l="1"/>
  <c r="AC153" i="1" s="1"/>
  <c r="Y153" i="1"/>
  <c r="R156" i="1"/>
  <c r="S155" i="1"/>
  <c r="AA154" i="1"/>
  <c r="W154" i="1"/>
  <c r="S156" i="1" l="1"/>
  <c r="W156" i="1" s="1"/>
  <c r="R157" i="1"/>
  <c r="Z154" i="1"/>
  <c r="AC154" i="1" s="1"/>
  <c r="Y154" i="1"/>
  <c r="AA155" i="1"/>
  <c r="W155" i="1"/>
  <c r="AA156" i="1" l="1"/>
  <c r="S157" i="1"/>
  <c r="R158" i="1"/>
  <c r="Y155" i="1"/>
  <c r="Z155" i="1"/>
  <c r="AC155" i="1" s="1"/>
  <c r="Y156" i="1"/>
  <c r="Z156" i="1"/>
  <c r="AC156" i="1" s="1"/>
  <c r="AA157" i="1" l="1"/>
  <c r="W157" i="1"/>
  <c r="S158" i="1"/>
  <c r="R159" i="1"/>
  <c r="AA158" i="1" l="1"/>
  <c r="W158" i="1"/>
  <c r="S159" i="1"/>
  <c r="R160" i="1"/>
  <c r="Z157" i="1"/>
  <c r="AC157" i="1" s="1"/>
  <c r="Y157" i="1"/>
  <c r="AA159" i="1" l="1"/>
  <c r="W159" i="1"/>
  <c r="R161" i="1"/>
  <c r="S160" i="1"/>
  <c r="Y158" i="1"/>
  <c r="Z158" i="1"/>
  <c r="AC158" i="1" s="1"/>
  <c r="S161" i="1" l="1"/>
  <c r="W161" i="1" s="1"/>
  <c r="R162" i="1"/>
  <c r="AA160" i="1"/>
  <c r="W160" i="1"/>
  <c r="Y159" i="1"/>
  <c r="Z159" i="1"/>
  <c r="AC159" i="1" s="1"/>
  <c r="AA161" i="1" l="1"/>
  <c r="S162" i="1"/>
  <c r="AA162" i="1" s="1"/>
  <c r="R163" i="1"/>
  <c r="Y160" i="1"/>
  <c r="Z160" i="1"/>
  <c r="AC160" i="1" s="1"/>
  <c r="Z161" i="1"/>
  <c r="AC161" i="1" s="1"/>
  <c r="Y161" i="1"/>
  <c r="S163" i="1" l="1"/>
  <c r="AA163" i="1" s="1"/>
  <c r="R164" i="1"/>
  <c r="W162" i="1"/>
  <c r="R165" i="1" l="1"/>
  <c r="S164" i="1"/>
  <c r="AA164" i="1" s="1"/>
  <c r="Y162" i="1"/>
  <c r="Z162" i="1"/>
  <c r="AC162" i="1" s="1"/>
  <c r="W163" i="1"/>
  <c r="W164" i="1" l="1"/>
  <c r="Y163" i="1"/>
  <c r="Z163" i="1"/>
  <c r="AC163" i="1" s="1"/>
  <c r="S165" i="1"/>
  <c r="AA165" i="1" s="1"/>
  <c r="R166" i="1"/>
  <c r="S166" i="1" l="1"/>
  <c r="AA166" i="1" s="1"/>
  <c r="R167" i="1"/>
  <c r="S167" i="1" s="1"/>
  <c r="W166" i="1"/>
  <c r="Y164" i="1"/>
  <c r="Z164" i="1"/>
  <c r="AC164" i="1" s="1"/>
  <c r="W165" i="1"/>
  <c r="W167" i="1" l="1"/>
  <c r="AA167" i="1"/>
  <c r="Z165" i="1"/>
  <c r="AC165" i="1" s="1"/>
  <c r="Y165" i="1"/>
  <c r="Z166" i="1"/>
  <c r="AC166" i="1" s="1"/>
  <c r="Y166" i="1"/>
  <c r="Z167" i="1" l="1"/>
  <c r="AC167" i="1" s="1"/>
  <c r="Y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<sst xmlns="http://schemas.openxmlformats.org/spreadsheetml/2006/main" count="5295" uniqueCount="2143">
  <si>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</si>
  <si>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</si>
  <si>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</si>
  <si>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</si>
  <si>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</si>
  <si>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</si>
  <si>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</si>
  <si>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</si>
  <si>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</si>
  <si>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</si>
  <si>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</si>
  <si>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</si>
  <si>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</si>
  <si>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</si>
  <si>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</si>
  <si>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</si>
  <si>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</si>
  <si>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</si>
  <si>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</si>
  <si>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</si>
  <si>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</si>
  <si>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</si>
  <si>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</si>
  <si>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</si>
  <si>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</si>
  <si>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</si>
  <si>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</si>
  <si>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</si>
  <si>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</si>
  <si>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</si>
  <si>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</si>
  <si>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</si>
  <si>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</si>
  <si>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</si>
  <si>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</si>
  <si>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</si>
  <si>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</si>
  <si>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</si>
  <si>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</si>
  <si>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</si>
  <si>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</si>
  <si>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</si>
  <si>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</si>
  <si>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</si>
  <si>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</si>
  <si>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</si>
  <si>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</si>
  <si>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</si>
  <si>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</si>
  <si>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</si>
  <si>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</si>
  <si>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</si>
  <si>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</si>
  <si>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</si>
  <si>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</si>
  <si>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</si>
  <si>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</si>
  <si>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</si>
  <si>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</si>
  <si>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</si>
  <si>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</si>
  <si>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</si>
  <si>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</si>
  <si>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</si>
  <si>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</si>
  <si>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</si>
  <si>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</si>
  <si>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</si>
  <si>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</si>
  <si>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</si>
  <si>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</si>
  <si>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</si>
  <si>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</si>
  <si>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</si>
  <si>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</si>
  <si>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</si>
  <si>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</si>
  <si>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</si>
  <si>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</si>
  <si>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</si>
  <si>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</si>
  <si>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</si>
  <si>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</si>
  <si>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</si>
  <si>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</si>
  <si>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</si>
  <si>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</si>
  <si>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</si>
  <si>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</si>
  <si>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</si>
  <si>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</si>
  <si>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</si>
  <si>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</si>
  <si>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</si>
  <si>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</si>
  <si>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</si>
  <si>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</si>
  <si>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</si>
  <si>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</si>
  <si>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</si>
  <si>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</si>
  <si>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</si>
  <si>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</si>
  <si>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</si>
  <si>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</si>
  <si>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</si>
  <si>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</si>
  <si>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</si>
  <si>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</si>
  <si>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</si>
  <si>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</si>
  <si>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</si>
  <si>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</si>
  <si>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</si>
  <si>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</si>
  <si>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</si>
  <si>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</si>
  <si>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</si>
  <si>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</si>
  <si>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</si>
  <si>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</si>
  <si>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</si>
  <si>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</si>
  <si>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</si>
  <si>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</si>
  <si>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</si>
  <si>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</si>
  <si>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</si>
  <si>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</si>
  <si>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</si>
  <si>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</si>
  <si>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</si>
  <si>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</si>
  <si>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</si>
  <si>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</si>
  <si>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</si>
  <si>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</si>
  <si>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</si>
  <si>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</si>
  <si>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</si>
  <si>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</si>
  <si>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</si>
  <si>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</si>
  <si>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</si>
  <si>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</si>
  <si>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</si>
  <si>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</si>
  <si>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</si>
  <si>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</si>
  <si>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</si>
  <si>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</si>
  <si>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</si>
  <si>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</si>
  <si>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</si>
  <si>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</si>
  <si>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</si>
  <si>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</si>
  <si>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</si>
  <si>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</si>
  <si>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</si>
  <si>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</si>
  <si>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</si>
  <si>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</si>
  <si>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</si>
  <si>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</si>
  <si>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</si>
  <si>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</si>
  <si>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</si>
  <si>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</si>
  <si>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</si>
  <si>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</si>
  <si>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</si>
  <si>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</si>
  <si>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</si>
  <si>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</si>
  <si>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</si>
  <si>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</si>
  <si>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</si>
  <si>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</si>
  <si>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</si>
  <si>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</si>
  <si>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</si>
  <si>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</si>
  <si>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</si>
  <si>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</si>
  <si>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</si>
  <si>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</si>
  <si>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</si>
  <si>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</si>
  <si>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</si>
  <si>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</si>
  <si>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</si>
  <si>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</si>
  <si>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</si>
  <si>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</si>
  <si>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</si>
  <si>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</si>
  <si>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</si>
  <si>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</si>
  <si>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</si>
  <si>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</si>
  <si>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</si>
  <si>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</si>
  <si>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</si>
  <si>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</si>
  <si>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</si>
  <si>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</si>
  <si>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</si>
  <si>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</si>
  <si>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</si>
  <si>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</si>
  <si>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</si>
  <si>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</si>
  <si>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</si>
  <si>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</si>
  <si>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</si>
  <si>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</si>
  <si>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</si>
  <si>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</si>
  <si>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</si>
  <si>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</si>
  <si>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</si>
  <si>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</si>
  <si>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</si>
  <si>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</si>
  <si>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</si>
  <si>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</si>
  <si>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</si>
  <si>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</si>
  <si>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</si>
  <si>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</si>
  <si>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</si>
  <si>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</si>
  <si>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</si>
  <si>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</si>
  <si>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</si>
  <si>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</si>
  <si>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</si>
  <si>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</si>
  <si>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</si>
  <si>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</si>
  <si>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</si>
  <si>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</si>
  <si>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</si>
  <si>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</si>
  <si>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</si>
  <si>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</si>
  <si>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</si>
  <si>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</si>
  <si>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</si>
  <si>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</si>
  <si>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</si>
  <si>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</si>
  <si>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</si>
  <si>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</si>
  <si>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</si>
  <si>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</si>
  <si>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</si>
  <si>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</si>
  <si>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</si>
  <si>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</si>
  <si>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</si>
  <si>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</si>
  <si>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</si>
  <si>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</si>
  <si>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</si>
  <si>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</si>
  <si>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</si>
  <si>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</si>
  <si>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</si>
  <si>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</si>
  <si>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</si>
  <si>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</si>
  <si>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</si>
  <si>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</si>
  <si>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</si>
  <si>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</si>
  <si>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</si>
  <si>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</si>
  <si>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</si>
  <si>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</si>
  <si>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</si>
  <si>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</si>
  <si>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</si>
  <si>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</si>
  <si>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</si>
  <si>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</si>
  <si>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</si>
  <si>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</si>
  <si>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</si>
  <si>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</si>
  <si>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</si>
  <si>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</si>
  <si>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</si>
  <si>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</si>
  <si>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</si>
  <si>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</si>
  <si>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</si>
  <si>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</si>
  <si>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</si>
  <si>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</si>
  <si>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</si>
  <si>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</si>
  <si>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</si>
  <si>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</si>
  <si>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</si>
  <si>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</si>
  <si>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</si>
  <si>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</si>
  <si>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</si>
  <si>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</si>
  <si>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</si>
  <si>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</si>
  <si>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</si>
  <si>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</si>
  <si>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</si>
  <si>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</si>
  <si>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</si>
  <si>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</si>
  <si>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</si>
  <si>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</si>
  <si>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</si>
  <si>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</si>
  <si>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</si>
  <si>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</si>
  <si>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</si>
  <si>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</si>
  <si>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</si>
  <si>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</si>
  <si>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</si>
  <si>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</si>
  <si>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</si>
  <si>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</si>
  <si>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</si>
  <si>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</si>
  <si>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</si>
  <si>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</si>
  <si>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</si>
  <si>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</si>
  <si>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</si>
  <si>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</si>
  <si>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</si>
  <si>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</si>
  <si>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</si>
  <si>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</si>
  <si>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</si>
  <si>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</si>
  <si>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</si>
  <si>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</si>
  <si>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</si>
  <si>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</si>
  <si>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</si>
  <si>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</si>
  <si>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</si>
  <si>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</si>
  <si>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</si>
  <si>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</si>
  <si>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</si>
  <si>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</si>
  <si>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</si>
  <si>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</si>
  <si>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</si>
  <si>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</si>
  <si>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</si>
  <si>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</si>
  <si>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</si>
  <si>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</si>
  <si>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</si>
  <si>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</si>
  <si>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</si>
  <si>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</si>
  <si>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</si>
  <si>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</si>
  <si>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</si>
  <si>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</si>
  <si>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</si>
  <si>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</si>
  <si>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</si>
  <si>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</si>
  <si>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</si>
  <si>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</si>
  <si>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</si>
  <si>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</si>
  <si>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</si>
  <si>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</si>
  <si>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</si>
  <si>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</si>
  <si>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</si>
  <si>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</si>
  <si>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</si>
  <si>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</si>
  <si>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</si>
  <si>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</si>
  <si>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</si>
  <si>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</si>
  <si>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</si>
  <si>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</si>
  <si>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</si>
  <si>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</si>
  <si>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</si>
  <si>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</si>
  <si>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</si>
  <si>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</si>
  <si>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</si>
  <si>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</si>
  <si>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</si>
  <si>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</si>
  <si>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</si>
  <si>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</si>
  <si>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</si>
  <si>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</si>
  <si>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</si>
  <si>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</si>
  <si>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</si>
  <si>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</si>
  <si>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</si>
  <si>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</si>
  <si>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</si>
  <si>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</si>
  <si>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</si>
  <si>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</si>
  <si>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</si>
  <si>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</si>
  <si>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</si>
  <si>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</si>
  <si>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</si>
  <si>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</si>
  <si>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</si>
  <si>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</si>
  <si>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</si>
  <si>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</si>
  <si>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</si>
  <si>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</si>
  <si>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</si>
  <si>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</si>
  <si>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</si>
  <si>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</si>
  <si>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</si>
  <si>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</si>
  <si>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</si>
  <si>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</si>
  <si>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</si>
  <si>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</si>
  <si>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</si>
  <si>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</si>
  <si>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</si>
  <si>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</si>
  <si>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</si>
  <si>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</si>
  <si>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</si>
  <si>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</si>
  <si>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</si>
  <si>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</si>
  <si>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</si>
  <si>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</si>
  <si>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</si>
  <si>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</si>
  <si>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</si>
  <si>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</si>
  <si>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</si>
  <si>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</si>
  <si>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</si>
  <si>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</si>
  <si>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</si>
  <si>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</si>
  <si>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</si>
  <si>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</si>
  <si>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</si>
  <si>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</si>
  <si>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</si>
  <si>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</si>
  <si>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</si>
  <si>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</si>
  <si>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</si>
  <si>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</si>
  <si>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</si>
  <si>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</si>
  <si>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</si>
  <si>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</si>
  <si>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</si>
  <si>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</si>
  <si>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</si>
  <si>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</si>
  <si>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</si>
  <si>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</si>
  <si>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</si>
  <si>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</si>
  <si>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</si>
  <si>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</si>
  <si>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</si>
  <si>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</si>
  <si>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</si>
  <si>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</si>
  <si>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</si>
  <si>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</si>
  <si>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</si>
  <si>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</si>
  <si>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</si>
  <si>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</si>
  <si>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</si>
  <si>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</si>
  <si>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</si>
  <si>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</si>
  <si>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</si>
  <si>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</si>
  <si>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</si>
  <si>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</si>
  <si>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</si>
  <si>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</si>
  <si>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</si>
  <si>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</si>
  <si>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</si>
  <si>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</si>
  <si>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</si>
  <si>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</si>
  <si>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</si>
  <si>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</si>
  <si>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</si>
  <si>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</si>
  <si>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</si>
  <si>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</si>
  <si>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</si>
  <si>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</si>
  <si>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</si>
  <si>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</si>
  <si>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</si>
  <si>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</si>
  <si>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</si>
  <si>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</si>
  <si>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</si>
  <si>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</si>
  <si>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</si>
  <si>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</si>
  <si>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</si>
  <si>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</si>
  <si>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</si>
  <si>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</si>
  <si>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</si>
  <si>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</si>
  <si>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</si>
  <si>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</si>
  <si>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</si>
  <si>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</si>
  <si>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</si>
  <si>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</si>
  <si>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</si>
  <si>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</si>
  <si>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</si>
  <si>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</si>
  <si>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</si>
  <si>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</si>
  <si>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</si>
  <si>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</si>
  <si>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</si>
  <si>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</si>
  <si>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</si>
  <si>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</si>
  <si>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</si>
  <si>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</si>
  <si>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</si>
  <si>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</si>
  <si>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</si>
  <si>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</si>
  <si>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</si>
  <si>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</si>
  <si>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</si>
  <si>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</si>
  <si>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</si>
  <si>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</si>
  <si>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</si>
  <si>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</si>
  <si>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</si>
  <si>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</si>
  <si>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</si>
  <si>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</si>
  <si>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</si>
  <si>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</si>
  <si>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</si>
  <si>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</si>
  <si>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</si>
  <si>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</si>
  <si>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</si>
  <si>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</si>
  <si>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</si>
  <si>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</si>
  <si>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</si>
  <si>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</si>
  <si>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</si>
  <si>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</si>
  <si>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</si>
  <si>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</si>
  <si>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</si>
  <si>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</si>
  <si>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</si>
  <si>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</si>
  <si>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</si>
  <si>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</si>
  <si>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</si>
  <si>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</si>
  <si>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</si>
  <si>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</si>
  <si>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</si>
  <si>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</si>
  <si>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</si>
  <si>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</si>
  <si>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</si>
  <si>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</si>
  <si>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</si>
  <si>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</si>
  <si>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</si>
  <si>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</si>
  <si>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</si>
  <si>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</si>
  <si>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</si>
  <si>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</si>
  <si>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</si>
  <si>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</si>
  <si>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</si>
  <si>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</si>
  <si>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</si>
  <si>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</si>
  <si>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</si>
  <si>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</si>
  <si>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</si>
  <si>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</si>
  <si>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</si>
  <si>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</si>
  <si>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</si>
  <si>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</si>
  <si>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</si>
  <si>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</si>
  <si>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</si>
  <si>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</si>
  <si>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</si>
  <si>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</si>
  <si>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</si>
  <si>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</si>
  <si>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</si>
  <si>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</si>
  <si>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</si>
  <si>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</si>
  <si>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</si>
  <si>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</si>
  <si>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</si>
  <si>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</si>
  <si>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</si>
  <si>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</si>
  <si>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</si>
  <si>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</si>
  <si>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</si>
  <si>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</si>
  <si>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</si>
  <si>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</si>
  <si>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</si>
  <si>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</si>
  <si>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</si>
  <si>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</si>
  <si>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</si>
  <si>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</si>
  <si>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</si>
  <si>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</si>
  <si>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</si>
  <si>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</si>
  <si>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</si>
  <si>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</si>
  <si>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</si>
  <si>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</si>
  <si>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</si>
  <si>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</si>
  <si>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</si>
  <si>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</si>
  <si>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</si>
  <si>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</si>
  <si>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</si>
  <si>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</si>
  <si>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</si>
  <si>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</si>
  <si>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</si>
  <si>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</si>
  <si>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</si>
  <si>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</si>
  <si>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</si>
  <si>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</si>
  <si>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</si>
  <si>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</si>
  <si>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</si>
  <si>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</si>
  <si>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</si>
  <si>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</si>
  <si>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</si>
  <si>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</si>
  <si>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</si>
  <si>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</si>
  <si>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</si>
  <si>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</si>
  <si>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</si>
  <si>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</si>
  <si>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</si>
  <si>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</si>
  <si>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</si>
  <si>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</si>
  <si>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</si>
  <si>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</si>
  <si>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</si>
  <si>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</si>
  <si>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</si>
  <si>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</si>
  <si>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</si>
  <si>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</si>
  <si>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</si>
  <si>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</si>
  <si>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</si>
  <si>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</si>
  <si>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</si>
  <si>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</si>
  <si>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</si>
  <si>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</si>
  <si>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</si>
  <si>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</si>
  <si>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</si>
  <si>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</si>
  <si>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</si>
  <si>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</si>
  <si>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</si>
  <si>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</si>
  <si>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</si>
  <si>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</si>
  <si>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</si>
  <si>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</si>
  <si>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</si>
  <si>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</si>
  <si>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</si>
  <si>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</si>
  <si>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</si>
  <si>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</si>
  <si>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</si>
  <si>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</si>
  <si>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</si>
  <si>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</si>
  <si>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</si>
  <si>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</si>
  <si>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</si>
  <si>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</si>
  <si>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</si>
  <si>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</si>
  <si>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</si>
  <si>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</si>
  <si>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</si>
  <si>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</si>
  <si>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</si>
  <si>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</si>
  <si>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</si>
  <si>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</si>
  <si>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</si>
  <si>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</si>
  <si>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</si>
  <si>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</si>
  <si>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</si>
  <si>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</si>
  <si>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</si>
  <si>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</si>
  <si>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</si>
  <si>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</si>
  <si>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</si>
  <si>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</si>
  <si>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</si>
  <si>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</si>
  <si>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</si>
  <si>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</si>
  <si>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</si>
  <si>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</si>
  <si>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</si>
  <si>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</si>
  <si>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</si>
  <si>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</si>
  <si>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</si>
  <si>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</si>
  <si>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</si>
  <si>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</si>
  <si>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</si>
  <si>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</si>
  <si>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</si>
  <si>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</si>
  <si>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</si>
  <si>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</si>
  <si>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</si>
  <si>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</si>
  <si>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</si>
  <si>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</si>
  <si>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</si>
  <si>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</si>
  <si>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</si>
  <si>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</si>
  <si>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</si>
  <si>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</si>
  <si>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</si>
  <si>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</si>
  <si>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</si>
  <si>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</si>
  <si>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</si>
  <si>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</si>
  <si>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</si>
  <si>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</si>
  <si>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</si>
  <si>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</si>
  <si>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</si>
  <si>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</si>
  <si>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</si>
  <si>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</si>
  <si>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</si>
  <si>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</si>
  <si>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</si>
  <si>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</si>
  <si>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</si>
  <si>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</si>
  <si>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</si>
  <si>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</si>
  <si>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</si>
  <si>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</si>
  <si>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</si>
  <si>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</si>
  <si>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</si>
  <si>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</si>
  <si>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</si>
  <si>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</si>
  <si>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</si>
  <si>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</si>
  <si>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</si>
  <si>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</si>
  <si>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</si>
  <si>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</si>
  <si>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</si>
  <si>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</si>
  <si>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</si>
  <si>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</si>
  <si>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</si>
  <si>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</si>
  <si>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</si>
  <si>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</si>
  <si>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</si>
  <si>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</si>
  <si>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</si>
  <si>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</si>
  <si>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</si>
  <si>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</si>
  <si>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</si>
  <si>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</si>
  <si>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</si>
  <si>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</si>
  <si>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</si>
  <si>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</si>
  <si>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</si>
  <si>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</si>
  <si>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</si>
  <si>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</si>
  <si>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</si>
  <si>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</si>
  <si>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</si>
  <si>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</si>
  <si>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</si>
  <si>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</si>
  <si>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</si>
  <si>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</si>
  <si>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</si>
  <si>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</si>
  <si>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</si>
  <si>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</si>
  <si>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</si>
  <si>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</si>
  <si>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</si>
  <si>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</si>
  <si>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</si>
  <si>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</si>
  <si>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</si>
  <si>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</si>
  <si>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</si>
  <si>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</si>
  <si>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</si>
  <si>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</si>
  <si>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</si>
  <si>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</si>
  <si>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</si>
  <si>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</si>
  <si>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</si>
  <si>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</si>
  <si>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</si>
  <si>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</si>
  <si>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</si>
  <si>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</si>
  <si>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</si>
  <si>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</si>
  <si>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</si>
  <si>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</si>
  <si>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</si>
  <si>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</si>
  <si>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</si>
  <si>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</si>
  <si>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</si>
  <si>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</si>
  <si>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</si>
  <si>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</si>
  <si>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</si>
  <si>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</si>
  <si>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</si>
  <si>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</si>
  <si>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</si>
  <si>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</si>
  <si>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</si>
  <si>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</si>
  <si>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</si>
  <si>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</si>
  <si>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</si>
  <si>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</si>
  <si>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</si>
  <si>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</si>
  <si>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</si>
  <si>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</si>
  <si>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</si>
  <si>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</si>
  <si>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</si>
  <si>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</si>
  <si>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</si>
  <si>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</si>
  <si>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</si>
  <si>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</si>
  <si>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</si>
  <si>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</si>
  <si>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</si>
  <si>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</si>
  <si>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</si>
  <si>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</si>
  <si>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</si>
  <si>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</si>
  <si>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</si>
  <si>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</si>
  <si>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</si>
  <si>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</si>
  <si>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</si>
  <si>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</si>
  <si>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</si>
  <si>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</si>
  <si>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</si>
  <si>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</si>
  <si>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</si>
  <si>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</si>
  <si>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</si>
  <si>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</si>
  <si>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</si>
  <si>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</si>
  <si>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</si>
  <si>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</si>
  <si>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</si>
  <si>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</si>
  <si>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</si>
  <si>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</si>
  <si>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</si>
  <si>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</si>
  <si>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</si>
  <si>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</si>
  <si>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</si>
  <si>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</si>
  <si>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</si>
  <si>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</si>
  <si>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</si>
  <si>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</si>
  <si>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</si>
  <si>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</si>
  <si>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</si>
  <si>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</si>
  <si>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</si>
  <si>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</si>
  <si>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</si>
  <si>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</si>
  <si>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</si>
  <si>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</si>
  <si>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</si>
  <si>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</si>
  <si>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</si>
  <si>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</si>
  <si>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</si>
  <si>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</si>
  <si>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</si>
  <si>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</si>
  <si>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</si>
  <si>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</si>
  <si>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</si>
  <si>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</si>
  <si>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</si>
  <si>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</si>
  <si>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</si>
  <si>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</si>
  <si>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</si>
  <si>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</si>
  <si>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</si>
  <si>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</si>
  <si>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</si>
  <si>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</si>
  <si>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</si>
  <si>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</si>
  <si>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</si>
  <si>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</si>
  <si>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</si>
  <si>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</si>
  <si>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</si>
  <si>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</si>
  <si>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</si>
  <si>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</si>
  <si>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</si>
  <si>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</si>
  <si>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</si>
  <si>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</si>
  <si>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</si>
  <si>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</si>
  <si>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</si>
  <si>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</si>
  <si>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</si>
  <si>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</si>
  <si>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</si>
  <si>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</si>
  <si>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</si>
  <si>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</si>
  <si>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</si>
  <si>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</si>
  <si>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</si>
  <si>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</si>
  <si>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</si>
  <si>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</si>
  <si>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</si>
  <si>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</si>
  <si>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</si>
  <si>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</si>
  <si>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</si>
  <si>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</si>
  <si>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</si>
  <si>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</si>
  <si>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</si>
  <si>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</si>
  <si>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</si>
  <si>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</si>
  <si>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</si>
  <si>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</si>
  <si>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</si>
  <si>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</si>
  <si>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</si>
  <si>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</si>
  <si>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</si>
  <si>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</si>
  <si>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</si>
  <si>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</si>
  <si>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</si>
  <si>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</si>
  <si>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</si>
  <si>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</si>
  <si>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</si>
  <si>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</si>
  <si>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</si>
  <si>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</si>
  <si>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</si>
  <si>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</si>
  <si>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</si>
  <si>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</si>
  <si>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</si>
  <si>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</si>
  <si>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</si>
  <si>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</si>
  <si>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</si>
  <si>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</si>
  <si>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</si>
  <si>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</si>
  <si>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</si>
  <si>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</si>
  <si>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</si>
  <si>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</si>
  <si>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</si>
  <si>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</si>
  <si>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</si>
  <si>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</si>
  <si>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</si>
  <si>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</si>
  <si>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</si>
  <si>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</si>
  <si>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</si>
  <si>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</si>
  <si>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</si>
  <si>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</si>
  <si>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</si>
  <si>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</si>
  <si>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</si>
  <si>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</si>
  <si>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</si>
  <si>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</si>
  <si>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</si>
  <si>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</si>
  <si>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</si>
  <si>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</si>
  <si>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</si>
  <si>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</si>
  <si>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</si>
  <si>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</si>
  <si>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</si>
  <si>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</si>
  <si>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</si>
  <si>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</si>
  <si>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</si>
  <si>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</si>
  <si>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</si>
  <si>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</si>
  <si>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</si>
  <si>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</si>
  <si>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</si>
  <si>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</si>
  <si>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</si>
  <si>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</si>
  <si>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</si>
  <si>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</si>
  <si>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</si>
  <si>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</si>
  <si>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</si>
  <si>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</si>
  <si>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</si>
  <si>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</si>
  <si>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</si>
  <si>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</si>
  <si>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</si>
  <si>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</si>
  <si>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</si>
  <si>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</si>
  <si>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</si>
  <si>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</si>
  <si>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</si>
  <si>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</si>
  <si>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</si>
  <si>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</si>
  <si>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</si>
  <si>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</si>
  <si>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</si>
  <si>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</si>
  <si>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</si>
  <si>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</si>
  <si>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</si>
  <si>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</si>
  <si>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</si>
  <si>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</si>
  <si>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</si>
  <si>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</si>
  <si>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</si>
  <si>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</si>
  <si>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</si>
  <si>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</si>
  <si>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</si>
  <si>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</si>
  <si>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</si>
  <si>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</si>
  <si>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</si>
  <si>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</si>
  <si>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</si>
  <si>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</si>
  <si>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</si>
  <si>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</si>
  <si>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</si>
  <si>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</si>
  <si>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</si>
  <si>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</si>
  <si>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</si>
  <si>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</si>
  <si>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</si>
  <si>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</si>
  <si>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</si>
  <si>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</si>
  <si>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</si>
  <si>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</si>
  <si>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</si>
  <si>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</si>
  <si>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</si>
  <si>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</si>
  <si>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</si>
  <si>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</si>
  <si>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</si>
  <si>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</si>
  <si>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</si>
  <si>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</si>
  <si>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</si>
  <si>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</si>
  <si>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</si>
  <si>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</si>
  <si>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</si>
  <si>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</si>
  <si>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</si>
  <si>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</si>
  <si>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</si>
  <si>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</si>
  <si>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</si>
  <si>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</si>
  <si>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</si>
  <si>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</si>
  <si>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</si>
  <si>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</si>
  <si>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</si>
  <si>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</si>
  <si>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</si>
  <si>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</si>
  <si>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</si>
  <si>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</si>
  <si>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</si>
  <si>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</si>
  <si>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</si>
  <si>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</si>
  <si>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</si>
  <si>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</si>
  <si>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</si>
  <si>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</si>
  <si>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</si>
  <si>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</si>
  <si>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</si>
  <si>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</si>
  <si>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</si>
  <si>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</si>
  <si>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</si>
  <si>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</si>
  <si>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</si>
  <si>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</si>
  <si>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</si>
  <si>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</si>
  <si>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</si>
  <si>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</si>
  <si>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</si>
  <si>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</si>
  <si>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</si>
  <si>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</si>
  <si>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</si>
  <si>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</si>
  <si>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</si>
  <si>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</si>
  <si>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</si>
  <si>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</si>
  <si>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</si>
  <si>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</si>
  <si>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</si>
  <si>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</si>
  <si>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</si>
  <si>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</si>
  <si>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</si>
  <si>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</si>
  <si>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</si>
  <si>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</si>
  <si>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</si>
  <si>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</si>
  <si>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</si>
  <si>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</si>
  <si>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</si>
  <si>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</si>
  <si>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</si>
  <si>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</si>
  <si>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</si>
  <si>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</si>
  <si>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</si>
  <si>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</si>
  <si>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</si>
  <si>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</si>
  <si>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</si>
  <si>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</si>
  <si>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</si>
  <si>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</si>
  <si>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</si>
  <si>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</si>
  <si>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</si>
  <si>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</si>
  <si>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</si>
  <si>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</si>
  <si>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</si>
  <si>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</si>
  <si>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</si>
  <si>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</si>
  <si>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</si>
  <si>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</si>
  <si>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</si>
  <si>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</si>
  <si>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</si>
  <si>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</si>
  <si>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</si>
  <si>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</si>
  <si>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</si>
  <si>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</si>
  <si>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</si>
  <si>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</si>
  <si>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</si>
  <si>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</si>
  <si>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</si>
  <si>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</si>
  <si>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</si>
  <si>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</si>
  <si>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</si>
  <si>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</si>
  <si>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</si>
  <si>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</si>
  <si>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</si>
  <si>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</si>
  <si>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</si>
  <si>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</si>
  <si>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</si>
  <si>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</si>
  <si>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</si>
  <si>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</si>
  <si>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</si>
  <si>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</si>
  <si>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</si>
  <si>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</si>
  <si>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</si>
  <si>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</si>
  <si>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</si>
  <si>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</si>
  <si>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</si>
  <si>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</si>
  <si>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</si>
  <si>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</si>
  <si>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</si>
  <si>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</si>
  <si>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</si>
  <si>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</si>
  <si>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</si>
  <si>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</si>
  <si>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</si>
  <si>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</si>
  <si>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</si>
  <si>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</si>
  <si>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</si>
  <si>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</si>
  <si>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</si>
  <si>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</si>
  <si>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</si>
  <si>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</si>
  <si>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</si>
  <si>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</si>
  <si>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</si>
  <si>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</si>
  <si>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</si>
  <si>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</si>
  <si>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</si>
  <si>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</si>
  <si>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</si>
  <si>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</si>
  <si>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</si>
  <si>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</si>
  <si>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</si>
  <si>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</si>
  <si>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</si>
  <si>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</si>
  <si>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</si>
  <si>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</si>
  <si>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</si>
  <si>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</si>
  <si>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</si>
  <si>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</si>
  <si>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</si>
  <si>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</si>
  <si>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</si>
  <si>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</si>
  <si>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</si>
  <si>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</si>
  <si>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</si>
  <si>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</si>
  <si>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</si>
  <si>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</si>
  <si>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</si>
  <si>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</si>
  <si>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</si>
  <si>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</si>
  <si>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</si>
  <si>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</si>
  <si>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</si>
  <si>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</si>
  <si>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</si>
  <si>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</si>
  <si>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</si>
  <si>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</si>
  <si>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</si>
  <si>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</si>
  <si>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</si>
  <si>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</si>
  <si>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</si>
  <si>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</si>
  <si>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</si>
  <si>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</si>
  <si>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</si>
  <si>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</si>
  <si>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</si>
  <si>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</si>
  <si>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</si>
  <si>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</si>
  <si>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</si>
  <si>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</si>
  <si>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</si>
  <si>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</si>
  <si>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</si>
  <si>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</si>
  <si>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</si>
  <si>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</si>
  <si>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</si>
  <si>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</si>
  <si>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</si>
  <si>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</si>
  <si>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</si>
  <si>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</si>
  <si>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</si>
  <si>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</si>
  <si>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</si>
  <si>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</si>
  <si>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</si>
  <si>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</si>
  <si>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</si>
  <si>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</si>
  <si>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</si>
  <si>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</si>
  <si>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</si>
  <si>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</si>
  <si>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</si>
  <si>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</si>
  <si>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</si>
  <si>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</si>
  <si>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</si>
  <si>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</si>
  <si>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</si>
  <si>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</si>
  <si>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</si>
  <si>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</si>
  <si>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</si>
  <si>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</si>
  <si>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</si>
  <si>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</si>
  <si>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</si>
  <si>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</si>
  <si>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</si>
  <si>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</si>
  <si>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</si>
  <si>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</si>
  <si>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</si>
  <si>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</si>
  <si>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</si>
  <si>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</si>
  <si>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</si>
  <si>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</si>
  <si>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</si>
  <si>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</si>
  <si>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</si>
  <si>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</si>
  <si>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</si>
  <si>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</si>
  <si>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</si>
  <si>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</si>
  <si>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</si>
  <si>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</si>
  <si>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</si>
  <si>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</si>
  <si>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</si>
  <si>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</si>
  <si>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</si>
  <si>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</si>
  <si>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</si>
  <si>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</si>
  <si>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</si>
  <si>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</si>
  <si>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</si>
  <si>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</si>
  <si>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</si>
  <si>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</si>
  <si>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</si>
  <si>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</si>
  <si>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</si>
  <si>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</si>
  <si>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</si>
  <si>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</si>
  <si>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</si>
  <si>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</si>
  <si>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</si>
  <si>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</si>
  <si>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</si>
  <si>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</si>
  <si>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</si>
  <si>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</si>
  <si>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</si>
  <si>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</si>
  <si>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</si>
  <si>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</si>
  <si>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</si>
  <si>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</si>
  <si>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</si>
  <si>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</si>
  <si>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</si>
  <si>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</si>
  <si>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</si>
  <si>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</si>
  <si>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</si>
  <si>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</si>
  <si>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</si>
  <si>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</si>
  <si>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</si>
  <si>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</si>
  <si>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</si>
  <si>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</si>
  <si>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</si>
  <si>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</si>
  <si>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</si>
  <si>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</si>
  <si>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</si>
  <si>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</si>
  <si>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</si>
  <si>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</si>
  <si>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</si>
  <si>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</si>
  <si>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</si>
  <si>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</si>
  <si>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</si>
  <si>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</si>
  <si>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</si>
  <si>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</si>
  <si>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</si>
  <si>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</si>
  <si>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</si>
  <si>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</si>
  <si>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</si>
  <si>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</si>
  <si>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</si>
  <si>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</si>
  <si>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</si>
  <si>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</si>
  <si>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</si>
  <si>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</si>
  <si>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</si>
  <si>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</si>
  <si>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</si>
  <si>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</si>
  <si>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</si>
  <si>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</si>
  <si>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</si>
  <si>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</si>
  <si>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</si>
  <si>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</si>
  <si>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</si>
  <si>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</si>
  <si>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</si>
  <si>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</si>
  <si>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</si>
  <si>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</si>
  <si>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</si>
  <si>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</si>
  <si>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</si>
  <si>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</si>
  <si>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</si>
  <si>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</si>
  <si>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</si>
  <si>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</si>
  <si>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</si>
  <si>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</si>
  <si>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</si>
  <si>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</si>
  <si>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</si>
  <si>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</si>
  <si>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</si>
  <si>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</si>
  <si>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</si>
  <si>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</si>
  <si>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</si>
  <si>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</si>
  <si>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</si>
  <si>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</si>
  <si>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</si>
  <si>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</si>
  <si>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</si>
  <si>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</si>
  <si>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</si>
  <si>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</si>
  <si>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</si>
  <si>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</si>
  <si>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</si>
  <si>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</si>
  <si>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</si>
  <si>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</si>
  <si>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</si>
  <si>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</si>
  <si>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</si>
  <si>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</si>
  <si>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</si>
  <si>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</si>
  <si>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</si>
  <si>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</si>
  <si>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</si>
  <si>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</si>
  <si>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</si>
  <si>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</si>
  <si>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</si>
  <si>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</si>
  <si>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</si>
  <si>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</si>
  <si>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</si>
  <si>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</si>
  <si>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</si>
  <si>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</si>
  <si>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</si>
  <si>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</si>
  <si>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</si>
  <si>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</si>
  <si>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</si>
  <si>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</si>
  <si>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</si>
  <si>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</si>
  <si>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</si>
  <si>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</si>
  <si>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</si>
  <si>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</si>
  <si>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</si>
  <si>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</si>
  <si>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</si>
  <si>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</si>
  <si>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</si>
  <si>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</si>
  <si>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</si>
  <si>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</si>
  <si>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</si>
  <si>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</si>
  <si>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</si>
  <si>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</si>
  <si>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</si>
  <si>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</si>
  <si>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</si>
  <si>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</si>
  <si>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</si>
  <si>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</si>
  <si>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</si>
  <si>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</si>
  <si>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</si>
  <si>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</si>
  <si>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</si>
  <si>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</si>
  <si>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</si>
  <si>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</si>
  <si>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</si>
  <si>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</si>
  <si>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</si>
  <si>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</si>
  <si>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</si>
  <si>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</si>
  <si>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</si>
  <si>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</si>
  <si>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</si>
  <si>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</si>
  <si>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</si>
  <si>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</si>
  <si>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</si>
  <si>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</si>
  <si>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</si>
  <si>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</si>
  <si>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</si>
  <si>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</si>
  <si>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</si>
  <si>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</si>
  <si>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</si>
  <si>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</si>
  <si>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</si>
  <si>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</si>
  <si>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</si>
  <si>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</si>
  <si>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</si>
  <si>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</si>
  <si>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</si>
  <si>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</si>
  <si>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</si>
  <si>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</si>
  <si>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</si>
  <si>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</si>
  <si>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</si>
  <si>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</si>
  <si>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</si>
  <si>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</si>
  <si>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</si>
  <si>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</si>
  <si>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</si>
  <si>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</si>
  <si>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</si>
  <si>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</si>
  <si>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</si>
  <si>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</si>
  <si>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</si>
  <si>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</si>
  <si>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</si>
  <si>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</si>
  <si>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</si>
  <si>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</si>
  <si>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</si>
  <si>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</si>
  <si>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</si>
  <si>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</si>
  <si>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</si>
  <si>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</si>
  <si>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</si>
  <si>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</si>
  <si>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</si>
  <si>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</si>
  <si>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</si>
  <si>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</si>
  <si>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</si>
  <si>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</si>
  <si>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</si>
  <si>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</si>
  <si>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</si>
  <si>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</si>
  <si>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</si>
  <si>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</si>
  <si>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</si>
  <si>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</si>
  <si>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</si>
  <si>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</si>
  <si>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</si>
  <si>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</si>
  <si>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</si>
  <si>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</si>
  <si>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</si>
  <si>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</si>
  <si>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</si>
  <si>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</si>
  <si>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</si>
  <si>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</si>
  <si>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</si>
  <si>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</si>
  <si>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</si>
  <si>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</si>
  <si>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</si>
  <si>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</si>
  <si>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</si>
  <si>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</si>
  <si>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</si>
  <si>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</si>
  <si>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</si>
  <si>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</si>
  <si>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</si>
  <si>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</si>
  <si>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</si>
  <si>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</si>
  <si>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</si>
  <si>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</si>
  <si>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</si>
  <si>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</si>
  <si>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</si>
  <si>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</si>
  <si>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</si>
  <si>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</si>
  <si>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</si>
  <si>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</si>
  <si>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</si>
  <si>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</si>
  <si>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</si>
  <si>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</si>
  <si>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</si>
  <si>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</si>
  <si>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</si>
  <si>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</si>
  <si>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</si>
  <si>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</si>
  <si>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</si>
  <si>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</si>
  <si>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</si>
  <si>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</si>
  <si>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</si>
  <si>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</si>
  <si>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</si>
  <si>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</si>
  <si>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</si>
  <si>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</si>
  <si>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</si>
  <si>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</si>
  <si>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</si>
  <si>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</si>
  <si>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</si>
  <si>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</si>
  <si>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</si>
  <si>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</si>
  <si>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</si>
  <si>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</si>
  <si>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</si>
  <si>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</si>
  <si>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</si>
  <si>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</si>
  <si>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</si>
  <si>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</si>
  <si>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</si>
  <si>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</si>
  <si>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</si>
  <si>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</si>
  <si>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</si>
  <si>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</si>
  <si>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</si>
  <si>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</si>
  <si>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</si>
  <si>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</si>
  <si>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</si>
  <si>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</si>
  <si>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</si>
  <si>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</si>
  <si>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</si>
  <si>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</si>
  <si>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</si>
  <si>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</si>
  <si>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</si>
  <si>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</si>
  <si>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</si>
  <si>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</si>
  <si>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</si>
  <si>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</si>
  <si>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</si>
  <si>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</si>
  <si>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</si>
  <si>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</si>
  <si>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</si>
  <si>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</si>
  <si>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</si>
  <si>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</si>
  <si>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</si>
  <si>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</si>
  <si>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</si>
  <si>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</si>
  <si>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</si>
  <si>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</si>
  <si>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</si>
  <si>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</si>
  <si>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</si>
  <si>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</si>
  <si>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</si>
  <si>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</si>
  <si>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</si>
  <si>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</si>
  <si>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</si>
  <si>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</si>
  <si>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</si>
  <si>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</si>
  <si>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</si>
  <si>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</si>
  <si>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</si>
  <si>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</si>
  <si>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</si>
  <si>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</si>
  <si>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</si>
  <si>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</si>
  <si>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</si>
  <si>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</si>
  <si>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</si>
  <si>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</si>
  <si>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</si>
  <si>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</si>
  <si>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</si>
  <si>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</si>
  <si>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</si>
  <si>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</si>
  <si>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</si>
  <si>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</si>
  <si>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</si>
  <si>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</si>
  <si>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</si>
  <si>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</si>
  <si>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</si>
  <si>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</si>
  <si>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</si>
  <si>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</si>
  <si>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</si>
  <si>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</si>
  <si>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</si>
  <si>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</si>
  <si>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</si>
  <si>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</si>
  <si>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</si>
  <si>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</si>
  <si>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</si>
  <si>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</si>
  <si>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</si>
  <si>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</si>
  <si>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</si>
  <si>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</si>
  <si>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</si>
  <si>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</si>
  <si>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</si>
  <si>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</si>
  <si>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</si>
  <si>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</si>
  <si>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</si>
  <si>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</si>
  <si>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</si>
  <si>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</si>
  <si>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</si>
  <si>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</si>
  <si>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</si>
  <si>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</si>
  <si>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</si>
  <si>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</si>
  <si>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</si>
  <si>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</si>
  <si>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</si>
  <si>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</si>
  <si>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</si>
  <si>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</si>
  <si>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</si>
  <si>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</si>
  <si>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</si>
  <si>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</si>
  <si>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</si>
  <si>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</si>
  <si>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</si>
  <si>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</si>
  <si>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</si>
  <si>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</si>
  <si>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</si>
  <si>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</si>
  <si>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</si>
  <si>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</si>
  <si>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</si>
  <si>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</si>
  <si>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</si>
  <si>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</si>
  <si>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</si>
  <si>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</si>
  <si>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</si>
  <si>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</si>
  <si>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</si>
  <si>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</si>
  <si>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</si>
  <si>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</si>
  <si>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</si>
  <si>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</si>
  <si>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</si>
  <si>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</si>
  <si>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</si>
  <si>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</si>
  <si>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</si>
  <si>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</si>
  <si>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</si>
  <si>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</si>
  <si>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</si>
  <si>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</si>
  <si>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</si>
  <si>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</si>
  <si>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</si>
  <si>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</si>
  <si>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</si>
  <si>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</si>
  <si>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</si>
  <si>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</si>
  <si>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</si>
  <si>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</si>
  <si>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</si>
  <si>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</si>
  <si>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</si>
  <si>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</si>
  <si>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</si>
  <si>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</si>
  <si>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</si>
  <si>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</si>
  <si>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</si>
  <si>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</si>
  <si>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</si>
  <si>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</si>
  <si>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</si>
  <si>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</si>
  <si>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</si>
  <si>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</si>
  <si>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</si>
  <si>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</si>
  <si>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</si>
  <si>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</si>
  <si>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</si>
  <si>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</si>
  <si>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</si>
  <si>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</si>
  <si>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</si>
  <si>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</si>
  <si>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</si>
  <si>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</si>
  <si>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</si>
  <si>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</si>
  <si>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</si>
  <si>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</si>
  <si>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</si>
  <si>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</si>
  <si>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</si>
  <si>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</si>
  <si>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</si>
  <si>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</si>
  <si>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</si>
  <si>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</si>
  <si>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</si>
  <si>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</si>
  <si>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</si>
  <si>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</si>
  <si>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</si>
  <si>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</si>
  <si>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</si>
  <si>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</si>
  <si>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</si>
  <si>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</si>
  <si>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</si>
  <si>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</si>
  <si>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</si>
  <si>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</si>
  <si>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</si>
  <si>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</si>
  <si>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</si>
  <si>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</si>
  <si>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</si>
  <si>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</si>
  <si>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</si>
  <si>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</si>
  <si>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</si>
  <si>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</si>
  <si>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</si>
  <si>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</si>
  <si>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</si>
  <si>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</si>
  <si>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</si>
  <si>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</si>
  <si>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</si>
  <si>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</si>
  <si>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</si>
  <si>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</si>
  <si>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</si>
  <si>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</si>
  <si>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</si>
  <si>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</si>
  <si>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</si>
  <si>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</si>
  <si>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</si>
  <si>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</si>
  <si>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</si>
  <si>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</si>
  <si>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</si>
  <si>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</si>
  <si>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</si>
  <si>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</si>
  <si>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</si>
  <si>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</si>
  <si>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</si>
  <si>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</si>
  <si>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</si>
  <si>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</si>
  <si>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</si>
  <si>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</si>
  <si>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</si>
  <si>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</si>
  <si>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</si>
  <si>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</si>
  <si>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</si>
  <si>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</si>
  <si>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</si>
  <si>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</si>
  <si>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</si>
  <si>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</si>
  <si>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</si>
  <si>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</si>
  <si>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</si>
  <si>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</si>
  <si>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</si>
  <si>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</si>
  <si>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</si>
  <si>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</si>
  <si>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</si>
  <si>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</si>
  <si>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</si>
  <si>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</si>
  <si>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</si>
  <si>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</si>
  <si>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</si>
  <si>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</si>
  <si>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</si>
  <si>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</si>
  <si>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</si>
  <si>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</si>
  <si>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</si>
  <si>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</si>
  <si>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</si>
  <si>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</si>
  <si>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</si>
  <si>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</si>
  <si>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</si>
  <si>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</si>
  <si>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</si>
  <si>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</si>
  <si>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</si>
  <si>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</si>
  <si>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</si>
  <si>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</si>
  <si>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</si>
  <si>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</si>
  <si>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</si>
  <si>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</si>
  <si>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</si>
  <si>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</si>
  <si>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</si>
  <si>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</si>
  <si>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</si>
  <si>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</si>
  <si>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</si>
  <si>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</si>
  <si>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</si>
  <si>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</si>
  <si>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</si>
  <si>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</si>
  <si>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</si>
  <si>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</si>
  <si>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</si>
  <si>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</si>
  <si>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</si>
  <si>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</si>
  <si>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</si>
  <si>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</si>
  <si>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</si>
  <si>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</si>
  <si>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</si>
  <si>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</si>
  <si>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</si>
  <si>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</si>
  <si>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</si>
  <si>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</si>
  <si>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</si>
  <si>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</si>
  <si>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</si>
  <si>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</si>
  <si>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</si>
  <si>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</si>
  <si>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</si>
  <si>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</si>
  <si>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</si>
  <si>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</si>
  <si>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</si>
  <si>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</si>
  <si>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</si>
  <si>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</si>
  <si>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</si>
  <si>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</si>
  <si>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</si>
  <si>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</si>
  <si>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</si>
  <si>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</si>
  <si>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</si>
  <si>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</si>
  <si>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</si>
  <si>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</si>
  <si>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DT_ZZ500_20210220</t>
  </si>
  <si>
    <t>20210220购入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</si>
</sst>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2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7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13" sqref="F13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7" width="9.25" style="185" customWidth="1"/>
    <col min="28" max="29" width="6.625" style="185" customWidth="1"/>
    <col min="30" max="30" width="7.375" style="9" customWidth="1"/>
    <col min="31" max="1025" width="8.875" style="2" customWidth="1"/>
  </cols>
  <sheetData>
    <row r="1" spans="1:1025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ROUND(SUM(H2:H19471),2)&amp;"盈利"</f>
        <v>2926.34盈利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TEXT(ROUND(SUM(H2:H19471)/SUM(M2:M19471)*365,4),"0.00%" &amp;  " 
年化")</f>
        <v>42.70%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82" t="s">
        <v>25</v>
      </c>
      <c r="AD1" s="129" t="s">
        <v>26</v>
      </c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  <c r="AMK1" s="124"/>
    </row>
    <row r="2" spans="1:1025">
      <c r="A2" s="144" t="s">
        <v>941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957</v>
      </c>
      <c r="J2" s="152" t="s">
        <v>1777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9.4943508817243449E-2</v>
      </c>
      <c r="AB2" s="219">
        <v>9.6147249393203404E-2</v>
      </c>
      <c r="AC2" s="219">
        <v>-1.570027394821949E-2</v>
      </c>
      <c r="AD2" s="164" t="s">
        <v>954</v>
      </c>
    </row>
    <row r="3" spans="1:1025">
      <c r="A3" s="144" t="s">
        <v>943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957</v>
      </c>
      <c r="J3" s="152" t="s">
        <v>1778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9.5563780674012611E-2</v>
      </c>
      <c r="AB3" s="219">
        <v>9.6812741966716409E-2</v>
      </c>
      <c r="AC3" s="219">
        <v>-1.5800467332324208E-2</v>
      </c>
      <c r="AD3" s="164" t="s">
        <v>954</v>
      </c>
    </row>
    <row r="4" spans="1:1025">
      <c r="A4" s="144" t="s">
        <v>945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957</v>
      </c>
      <c r="J4" s="152" t="s">
        <v>1779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0.10260708627669857</v>
      </c>
      <c r="AB4" s="219">
        <v>0.10391167813317193</v>
      </c>
      <c r="AC4" s="219">
        <v>-1.6886151840675323E-2</v>
      </c>
      <c r="AD4" s="164" t="s">
        <v>954</v>
      </c>
    </row>
    <row r="5" spans="1:1025">
      <c r="A5" s="144" t="s">
        <v>947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957</v>
      </c>
      <c r="J5" s="152" t="s">
        <v>1780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0.1169002382955826</v>
      </c>
      <c r="AB5" s="219">
        <v>0.11827589455311416</v>
      </c>
      <c r="AC5" s="219">
        <v>-1.9079645621425945E-2</v>
      </c>
      <c r="AD5" s="164" t="s">
        <v>954</v>
      </c>
    </row>
    <row r="6" spans="1:1025">
      <c r="A6" s="144" t="s">
        <v>971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957</v>
      </c>
      <c r="J6" s="152" t="s">
        <v>1781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0.1179169833478706</v>
      </c>
      <c r="AB6" s="219">
        <v>0.1193480423169262</v>
      </c>
      <c r="AC6" s="219">
        <v>-1.9240793757502317E-2</v>
      </c>
      <c r="AD6" s="164" t="s">
        <v>954</v>
      </c>
    </row>
    <row r="7" spans="1:1025">
      <c r="A7" s="144" t="s">
        <v>972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957</v>
      </c>
      <c r="J7" s="152" t="s">
        <v>1851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0.12256564932607361</v>
      </c>
      <c r="AB7" s="219">
        <v>5.136629371293E-2</v>
      </c>
      <c r="AC7" s="219">
        <v>5.2737371217729478E-2</v>
      </c>
      <c r="AD7" s="164" t="s">
        <v>954</v>
      </c>
    </row>
    <row r="8" spans="1:1025">
      <c r="A8" s="144" t="s">
        <v>973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1853</v>
      </c>
      <c r="J8" s="152" t="s">
        <v>1856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0.1282811718918504</v>
      </c>
      <c r="AB8" s="219">
        <v>5.6640757869961922E-2</v>
      </c>
      <c r="AC8" s="219">
        <v>5.2369416458396323E-2</v>
      </c>
      <c r="AD8" s="164" t="s">
        <v>954</v>
      </c>
    </row>
    <row r="9" spans="1:1025">
      <c r="A9" s="144" t="s">
        <v>1098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957</v>
      </c>
      <c r="J9" s="152" t="s">
        <v>1852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0.12037745085291163</v>
      </c>
      <c r="AB9" s="219">
        <v>4.9198407238762343E-2</v>
      </c>
      <c r="AC9" s="219">
        <v>5.3143832792993173E-2</v>
      </c>
      <c r="AD9" s="164" t="s">
        <v>954</v>
      </c>
    </row>
    <row r="10" spans="1:1025">
      <c r="A10" s="144" t="s">
        <v>1099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1853</v>
      </c>
      <c r="J10" s="152" t="s">
        <v>1857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0.13482720872882115</v>
      </c>
      <c r="AB10" s="219">
        <v>6.2628607008398562E-2</v>
      </c>
      <c r="AC10" s="219">
        <v>5.2052475731110714E-2</v>
      </c>
      <c r="AD10" s="164" t="s">
        <v>954</v>
      </c>
    </row>
    <row r="11" spans="1:1025">
      <c r="A11" s="144" t="s">
        <v>1100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957</v>
      </c>
      <c r="J11" s="152" t="s">
        <v>1940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0.1696663961455549</v>
      </c>
      <c r="AB11" s="219">
        <v>8.2213505862068992E-2</v>
      </c>
      <c r="AC11" s="219">
        <v>5.0136197503837465E-2</v>
      </c>
      <c r="AD11" s="164" t="s">
        <v>954</v>
      </c>
    </row>
    <row r="12" spans="1:1025">
      <c r="A12" s="144" t="s">
        <v>1101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957</v>
      </c>
      <c r="J12" s="152" t="s">
        <v>1955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0.2099836196107745</v>
      </c>
      <c r="AB12" s="219">
        <v>0.10315106746506997</v>
      </c>
      <c r="AC12" s="219">
        <v>4.679530404506993E-2</v>
      </c>
      <c r="AD12" s="164" t="s">
        <v>954</v>
      </c>
    </row>
    <row r="13" spans="1:1025">
      <c r="A13" s="144" t="s">
        <v>1102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957</v>
      </c>
      <c r="J13" s="152" t="s">
        <v>1956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0.2556499027709298</v>
      </c>
      <c r="AB13" s="219">
        <v>0.12248120962082654</v>
      </c>
      <c r="AC13" s="219">
        <v>4.2560293255953008E-2</v>
      </c>
      <c r="AD13" s="164" t="s">
        <v>954</v>
      </c>
    </row>
    <row r="14" spans="1:1025">
      <c r="A14" s="144" t="s">
        <v>1432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2069</v>
      </c>
      <c r="J14" s="152" t="s">
        <v>2113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0.51311993924534915</v>
      </c>
      <c r="AB14" s="219">
        <v>0.19233224528710813</v>
      </c>
      <c r="AC14" s="219">
        <v>1.6545958512343528E-2</v>
      </c>
      <c r="AD14" s="164">
        <v>4.4444444444458053E-4</v>
      </c>
    </row>
    <row r="15" spans="1:1025">
      <c r="A15" s="144" t="s">
        <v>1434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2069</v>
      </c>
      <c r="J15" s="152" t="s">
        <v>2114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0.58207954607495238</v>
      </c>
      <c r="AB15" s="219">
        <v>0.19420216390977507</v>
      </c>
      <c r="AC15" s="219">
        <v>1.5780473370412551E-2</v>
      </c>
      <c r="AD15" s="164" t="s">
        <v>1854</v>
      </c>
    </row>
    <row r="16" spans="1:1025">
      <c r="A16" s="144" t="s">
        <v>1436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957</v>
      </c>
      <c r="J16" s="152" t="s">
        <v>2090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1.0289102275766298</v>
      </c>
      <c r="AB16" s="219">
        <v>0.21075575094071786</v>
      </c>
      <c r="AC16" s="219">
        <v>6.7358144393994124E-3</v>
      </c>
      <c r="AD16" s="164" t="s">
        <v>1854</v>
      </c>
    </row>
    <row r="17" spans="1:30">
      <c r="A17" s="31" t="s">
        <v>1438</v>
      </c>
      <c r="B17" s="2">
        <v>120</v>
      </c>
      <c r="C17" s="175">
        <v>70.84</v>
      </c>
      <c r="D17" s="176">
        <v>1.6920999999999999</v>
      </c>
      <c r="E17" s="32">
        <f t="shared" ref="E17:E20" si="0">10%*Q17+13%</f>
        <v>0.21000000000000002</v>
      </c>
      <c r="F17" s="13">
        <f t="shared" ref="F17:F20" si="1">IF(G17="",($F$1*C17-B17)/B17,H17/B17)</f>
        <v>0.16183503333333343</v>
      </c>
      <c r="H17" s="5">
        <f t="shared" ref="H17:H20" si="2">IF(G17="",$F$1*C17-B17,G17-B17)</f>
        <v>19.420204000000012</v>
      </c>
      <c r="I17" s="2" t="s">
        <v>66</v>
      </c>
      <c r="J17" s="33" t="s">
        <v>1439</v>
      </c>
      <c r="K17" s="34">
        <f t="shared" ref="K17:K20" si="3">DATE(MID(J17,1,4),MID(J17,5,2),MID(J17,7,2))</f>
        <v>44021</v>
      </c>
      <c r="L17" s="34" t="str">
        <f ca="1">IF(LEN(J17) &gt; 15,DATE(MID(J17,12,4),MID(J17,16,2),MID(J17,18,2)),TEXT(TODAY(),"yyyy-mm-dd"))</f>
        <v>2021-02-22</v>
      </c>
      <c r="M17" s="18">
        <f ca="1">(L17-K17+1)*B17</f>
        <v>27480</v>
      </c>
      <c r="N17" s="19">
        <f ca="1">H17/M17*365</f>
        <v>0.25794666885007295</v>
      </c>
      <c r="O17" s="35">
        <f t="shared" ref="O17:O20" si="4">D17*C17</f>
        <v>119.868364</v>
      </c>
      <c r="P17" s="35">
        <f t="shared" ref="P17:P20" si="5">B17-O17</f>
        <v>0.13163600000000031</v>
      </c>
      <c r="Q17" s="36">
        <f t="shared" ref="Q17:Q20" si="6">B17/150</f>
        <v>0.8</v>
      </c>
      <c r="R17" s="37">
        <f t="shared" ref="R17:R20" si="7">R16+C17-T17</f>
        <v>11096.300000000005</v>
      </c>
      <c r="S17" s="38">
        <f t="shared" ref="S17:S20" si="8">R17*D17</f>
        <v>18776.049230000008</v>
      </c>
      <c r="T17" s="38">
        <v>2152.0300000000002</v>
      </c>
      <c r="U17" s="38">
        <v>3623.24</v>
      </c>
      <c r="V17" s="39">
        <f t="shared" ref="V17:V20" si="9">V16+U17</f>
        <v>44079.42</v>
      </c>
      <c r="W17" s="39">
        <f t="shared" ref="W17:W20" si="10">V17+S17</f>
        <v>62855.469230000002</v>
      </c>
      <c r="X17" s="1">
        <f t="shared" ref="X17:X20" si="11">X16+B17</f>
        <v>51420</v>
      </c>
      <c r="Y17" s="37">
        <f t="shared" ref="Y17:Y20" si="12">W17-X17</f>
        <v>11435.469230000002</v>
      </c>
      <c r="Z17" s="183">
        <f t="shared" ref="Z17:Z20" si="13">W17/X17-1</f>
        <v>0.22239341170750682</v>
      </c>
      <c r="AA17" s="183">
        <f t="shared" ref="AA17:AA20" si="14">S17/(X17-V17)-1</f>
        <v>1.5578427358601097</v>
      </c>
      <c r="AB17" s="183">
        <f>SUM($C$2:C17)*D17/SUM($B$2:B17)-1</f>
        <v>0.12669858581560289</v>
      </c>
      <c r="AC17" s="183">
        <f t="shared" ref="AC17:AC20" si="15">Z17-AB17</f>
        <v>9.5694825891903923E-2</v>
      </c>
      <c r="AD17" s="40">
        <f t="shared" ref="AD17:AD20" si="16">IF(E17-F17&lt;0,"达成",E17-F17)</f>
        <v>4.8164966666666587E-2</v>
      </c>
    </row>
    <row r="18" spans="1:30">
      <c r="A18" s="144" t="s">
        <v>1440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957</v>
      </c>
      <c r="J18" s="152" t="s">
        <v>2091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1.4943934183401297</v>
      </c>
      <c r="AB18" s="219">
        <v>0.20472501270506172</v>
      </c>
      <c r="AC18" s="219">
        <v>1.1593218746238421E-2</v>
      </c>
      <c r="AD18" s="164" t="s">
        <v>1854</v>
      </c>
    </row>
    <row r="19" spans="1:30">
      <c r="A19" s="31" t="s">
        <v>1498</v>
      </c>
      <c r="B19" s="2">
        <v>120</v>
      </c>
      <c r="C19" s="175">
        <v>70.48</v>
      </c>
      <c r="D19" s="176">
        <v>1.7005999999999999</v>
      </c>
      <c r="E19" s="32">
        <f t="shared" si="0"/>
        <v>0.21000000000000002</v>
      </c>
      <c r="F19" s="13">
        <f t="shared" si="1"/>
        <v>0.1559307333333334</v>
      </c>
      <c r="H19" s="5">
        <f t="shared" si="2"/>
        <v>18.711688000000009</v>
      </c>
      <c r="I19" s="2" t="s">
        <v>66</v>
      </c>
      <c r="J19" s="33" t="s">
        <v>1499</v>
      </c>
      <c r="K19" s="34">
        <f t="shared" si="3"/>
        <v>44025</v>
      </c>
      <c r="L19" s="34" t="str">
        <f ca="1">IF(LEN(J19) &gt; 15,DATE(MID(J19,12,4),MID(J19,16,2),MID(J19,18,2)),TEXT(TODAY(),"yyyy-mm-dd"))</f>
        <v>2021-02-22</v>
      </c>
      <c r="M19" s="18">
        <f ca="1">(L19-K19+1)*B19</f>
        <v>27000</v>
      </c>
      <c r="N19" s="19">
        <f ca="1">H19/M19*365</f>
        <v>0.25295430074074088</v>
      </c>
      <c r="O19" s="35">
        <f t="shared" si="4"/>
        <v>119.858288</v>
      </c>
      <c r="P19" s="35">
        <f t="shared" si="5"/>
        <v>0.14171199999999828</v>
      </c>
      <c r="Q19" s="36">
        <f t="shared" si="6"/>
        <v>0.8</v>
      </c>
      <c r="R19" s="37">
        <f t="shared" si="7"/>
        <v>9599.9900000000052</v>
      </c>
      <c r="S19" s="38">
        <f t="shared" si="8"/>
        <v>16325.742994000007</v>
      </c>
      <c r="T19" s="38">
        <v>1638.72</v>
      </c>
      <c r="U19" s="38">
        <v>2772.88</v>
      </c>
      <c r="V19" s="39">
        <f t="shared" si="9"/>
        <v>46852.299999999996</v>
      </c>
      <c r="W19" s="39">
        <f t="shared" si="10"/>
        <v>63178.042994000003</v>
      </c>
      <c r="X19" s="1">
        <f t="shared" si="11"/>
        <v>51660</v>
      </c>
      <c r="Y19" s="37">
        <f t="shared" si="12"/>
        <v>11518.042994000003</v>
      </c>
      <c r="Z19" s="183">
        <f t="shared" si="13"/>
        <v>0.22295863325590415</v>
      </c>
      <c r="AA19" s="183">
        <f t="shared" si="14"/>
        <v>2.3957491095534231</v>
      </c>
      <c r="AB19" s="183">
        <f>SUM($C$2:C19)*D19/SUM($B$2:B19)-1</f>
        <v>0.1197963566878979</v>
      </c>
      <c r="AC19" s="183">
        <f t="shared" si="15"/>
        <v>0.10316227656800625</v>
      </c>
      <c r="AD19" s="40">
        <f t="shared" si="16"/>
        <v>5.4069266666666616E-2</v>
      </c>
    </row>
    <row r="20" spans="1:30">
      <c r="A20" s="31" t="s">
        <v>1500</v>
      </c>
      <c r="B20" s="2">
        <v>120</v>
      </c>
      <c r="C20" s="175">
        <v>71.099999999999994</v>
      </c>
      <c r="D20" s="176">
        <v>1.6859</v>
      </c>
      <c r="E20" s="32">
        <f t="shared" si="0"/>
        <v>0.21000000000000002</v>
      </c>
      <c r="F20" s="13">
        <f t="shared" si="1"/>
        <v>0.16609924999999989</v>
      </c>
      <c r="H20" s="5">
        <f t="shared" si="2"/>
        <v>19.931909999999988</v>
      </c>
      <c r="I20" s="2" t="s">
        <v>66</v>
      </c>
      <c r="J20" s="33" t="s">
        <v>1501</v>
      </c>
      <c r="K20" s="34">
        <f t="shared" si="3"/>
        <v>44026</v>
      </c>
      <c r="L20" s="34" t="str">
        <f ca="1">IF(LEN(J20) &gt; 15,DATE(MID(J20,12,4),MID(J20,16,2),MID(J20,18,2)),TEXT(TODAY(),"yyyy-mm-dd"))</f>
        <v>2021-02-22</v>
      </c>
      <c r="M20" s="18">
        <f ca="1">(L20-K20+1)*B20</f>
        <v>26880</v>
      </c>
      <c r="N20" s="19">
        <f ca="1">H20/M20*365</f>
        <v>0.27065279575892842</v>
      </c>
      <c r="O20" s="35">
        <f t="shared" si="4"/>
        <v>119.86748999999999</v>
      </c>
      <c r="P20" s="35">
        <f t="shared" si="5"/>
        <v>0.13251000000001056</v>
      </c>
      <c r="Q20" s="36">
        <f t="shared" si="6"/>
        <v>0.8</v>
      </c>
      <c r="R20" s="37">
        <f t="shared" si="7"/>
        <v>9671.0900000000056</v>
      </c>
      <c r="S20" s="38">
        <f t="shared" si="8"/>
        <v>16304.49063100001</v>
      </c>
      <c r="T20" s="38"/>
      <c r="U20" s="38"/>
      <c r="V20" s="39">
        <f t="shared" si="9"/>
        <v>46852.299999999996</v>
      </c>
      <c r="W20" s="39">
        <f t="shared" si="10"/>
        <v>63156.790631000003</v>
      </c>
      <c r="X20" s="1">
        <f t="shared" si="11"/>
        <v>51780</v>
      </c>
      <c r="Y20" s="37">
        <f t="shared" si="12"/>
        <v>11376.790631000003</v>
      </c>
      <c r="Z20" s="183">
        <f t="shared" si="13"/>
        <v>0.21971399441869455</v>
      </c>
      <c r="AA20" s="183">
        <f t="shared" si="14"/>
        <v>2.3087425433772339</v>
      </c>
      <c r="AB20" s="183">
        <f>SUM($C$2:C20)*D20/SUM($B$2:B20)-1</f>
        <v>0.10472429090909086</v>
      </c>
      <c r="AC20" s="183">
        <f t="shared" si="15"/>
        <v>0.11498970350960369</v>
      </c>
      <c r="AD20" s="40">
        <f t="shared" si="16"/>
        <v>4.3900750000000127E-2</v>
      </c>
    </row>
    <row r="21" spans="1:30">
      <c r="A21" s="144" t="s">
        <v>1502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957</v>
      </c>
      <c r="J21" s="152" t="s">
        <v>2092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2.2224058799056987</v>
      </c>
      <c r="AB21" s="219">
        <v>0.20170575893769227</v>
      </c>
      <c r="AC21" s="219">
        <v>1.4441411775217183E-2</v>
      </c>
      <c r="AD21" s="164" t="s">
        <v>1854</v>
      </c>
    </row>
    <row r="22" spans="1:30">
      <c r="A22" s="144" t="s">
        <v>1504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957</v>
      </c>
      <c r="J22" s="152" t="s">
        <v>1957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2.0284272655146385</v>
      </c>
      <c r="AB22" s="219">
        <v>0.14229021582733847</v>
      </c>
      <c r="AC22" s="219">
        <v>5.9215043303765036E-2</v>
      </c>
      <c r="AD22" s="164" t="s">
        <v>954</v>
      </c>
    </row>
    <row r="23" spans="1:30">
      <c r="A23" s="144" t="s">
        <v>1506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957</v>
      </c>
      <c r="J23" s="152" t="s">
        <v>1959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1.9969382090255907</v>
      </c>
      <c r="AB23" s="219">
        <v>0.14902093719576759</v>
      </c>
      <c r="AC23" s="219">
        <v>5.4011643400531995E-2</v>
      </c>
      <c r="AD23" s="164" t="s">
        <v>954</v>
      </c>
    </row>
    <row r="24" spans="1:30">
      <c r="A24" s="144" t="s">
        <v>1513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2069</v>
      </c>
      <c r="J24" s="152" t="s">
        <v>2115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2.0359892405997013</v>
      </c>
      <c r="AB24" s="219">
        <v>0.1838545514608243</v>
      </c>
      <c r="AC24" s="219">
        <v>2.734695700402523E-2</v>
      </c>
      <c r="AD24" s="164">
        <v>1.9166666666667054E-3</v>
      </c>
    </row>
    <row r="25" spans="1:30">
      <c r="A25" s="144" t="s">
        <v>1515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2069</v>
      </c>
      <c r="J25" s="152" t="s">
        <v>2116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1.9989033330326378</v>
      </c>
      <c r="AB25" s="219">
        <v>0.18516725797101574</v>
      </c>
      <c r="AC25" s="219">
        <v>2.6290352564340758E-2</v>
      </c>
      <c r="AD25" s="164">
        <v>4.7500000000000597E-3</v>
      </c>
    </row>
    <row r="26" spans="1:30">
      <c r="A26" s="144" t="s">
        <v>1517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957</v>
      </c>
      <c r="J26" s="152" t="s">
        <v>2093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1.9733761068041753</v>
      </c>
      <c r="AB26" s="219">
        <v>0.19045846156862867</v>
      </c>
      <c r="AC26" s="219">
        <v>2.2330967737284269E-2</v>
      </c>
      <c r="AD26" s="164" t="s">
        <v>1854</v>
      </c>
    </row>
    <row r="27" spans="1:30">
      <c r="A27" s="144" t="s">
        <v>1519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957</v>
      </c>
      <c r="J27" s="152" t="s">
        <v>2094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1.9327521474397784</v>
      </c>
      <c r="AB27" s="219">
        <v>0.18910952665369751</v>
      </c>
      <c r="AC27" s="219">
        <v>2.3230662251023881E-2</v>
      </c>
      <c r="AD27" s="164" t="s">
        <v>1854</v>
      </c>
    </row>
    <row r="28" spans="1:30">
      <c r="A28" s="144" t="s">
        <v>1521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957</v>
      </c>
      <c r="J28" s="152" t="s">
        <v>1958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1.7741332102258296</v>
      </c>
      <c r="AB28" s="219">
        <v>0.13659372820512883</v>
      </c>
      <c r="AC28" s="219">
        <v>6.1912121477365911E-2</v>
      </c>
      <c r="AD28" s="164" t="s">
        <v>954</v>
      </c>
    </row>
    <row r="29" spans="1:30">
      <c r="A29" s="144" t="s">
        <v>1529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957</v>
      </c>
      <c r="J29" s="152" t="s">
        <v>1960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1.7468496644417582</v>
      </c>
      <c r="AB29" s="219">
        <v>0.1408123026737973</v>
      </c>
      <c r="AC29" s="219">
        <v>5.8600709596953404E-2</v>
      </c>
      <c r="AD29" s="164" t="s">
        <v>954</v>
      </c>
    </row>
    <row r="30" spans="1:30">
      <c r="A30" s="144" t="s">
        <v>1531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957</v>
      </c>
      <c r="J30" s="152" t="s">
        <v>1961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1.7305852544267504</v>
      </c>
      <c r="AB30" s="219">
        <v>0.1491058427921097</v>
      </c>
      <c r="AC30" s="219">
        <v>5.2353536745844309E-2</v>
      </c>
      <c r="AD30" s="164" t="s">
        <v>954</v>
      </c>
    </row>
    <row r="31" spans="1:30">
      <c r="A31" s="144" t="s">
        <v>1533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2069</v>
      </c>
      <c r="J31" s="152" t="s">
        <v>2117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1.7597391229519923</v>
      </c>
      <c r="AB31" s="219">
        <v>0.17600670313873312</v>
      </c>
      <c r="AC31" s="219">
        <v>3.2357402214545861E-2</v>
      </c>
      <c r="AD31" s="164">
        <v>3.7500000000000311E-3</v>
      </c>
    </row>
    <row r="32" spans="1:30">
      <c r="A32" s="144" t="s">
        <v>1535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2069</v>
      </c>
      <c r="J32" s="152" t="s">
        <v>2118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1.7145007475790237</v>
      </c>
      <c r="AB32" s="219">
        <v>0.16938629258567084</v>
      </c>
      <c r="AC32" s="219">
        <v>3.7026529042039735E-2</v>
      </c>
      <c r="AD32" s="164" t="s">
        <v>1854</v>
      </c>
    </row>
    <row r="33" spans="1:30">
      <c r="A33" s="144" t="s">
        <v>1537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957</v>
      </c>
      <c r="J33" s="152" t="s">
        <v>2095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1.7045237182175832</v>
      </c>
      <c r="AB33" s="219">
        <v>0.17750261595547423</v>
      </c>
      <c r="AC33" s="219">
        <v>3.1079234639262321E-2</v>
      </c>
      <c r="AD33" s="164" t="s">
        <v>1854</v>
      </c>
    </row>
    <row r="34" spans="1:30">
      <c r="A34" s="31" t="s">
        <v>1547</v>
      </c>
      <c r="B34" s="2">
        <v>120</v>
      </c>
      <c r="C34" s="175">
        <v>71.180000000000007</v>
      </c>
      <c r="D34" s="176">
        <v>1.6839999999999999</v>
      </c>
      <c r="E34" s="32">
        <f t="shared" ref="E34:E68" si="17">10%*Q34+13%</f>
        <v>0.21000000000000002</v>
      </c>
      <c r="F34" s="13">
        <f t="shared" ref="F34:F68" si="18">IF(G34="",($F$1*C34-B34)/B34,H34/B34)</f>
        <v>0.1674113166666667</v>
      </c>
      <c r="H34" s="5">
        <f t="shared" ref="H34:H68" si="19">IF(G34="",$F$1*C34-B34,G34-B34)</f>
        <v>20.089358000000004</v>
      </c>
      <c r="I34" s="2" t="s">
        <v>66</v>
      </c>
      <c r="J34" s="33" t="s">
        <v>1548</v>
      </c>
      <c r="K34" s="34">
        <f t="shared" ref="K34:K68" si="20">DATE(MID(J34,1,4),MID(J34,5,2),MID(J34,7,2))</f>
        <v>44046</v>
      </c>
      <c r="L34" s="34" t="str">
        <f ca="1">IF(LEN(J34) &gt; 15,DATE(MID(J34,12,4),MID(J34,16,2),MID(J34,18,2)),TEXT(TODAY(),"yyyy-mm-dd"))</f>
        <v>2021-02-22</v>
      </c>
      <c r="M34" s="18">
        <f ca="1">(L34-K34+1)*B34</f>
        <v>24480</v>
      </c>
      <c r="N34" s="19">
        <f ca="1">H34/M34*365</f>
        <v>0.29953495383986939</v>
      </c>
      <c r="O34" s="35">
        <f t="shared" ref="O34:O68" si="21">D34*C34</f>
        <v>119.86712000000001</v>
      </c>
      <c r="P34" s="35">
        <f t="shared" ref="P34:P68" si="22">B34-O34</f>
        <v>0.1328799999999859</v>
      </c>
      <c r="Q34" s="36">
        <f t="shared" ref="Q34:Q68" si="23">B34/150</f>
        <v>0.8</v>
      </c>
      <c r="R34" s="37">
        <f t="shared" ref="R34:R68" si="24">R33+C34-T34</f>
        <v>10722.80000000001</v>
      </c>
      <c r="S34" s="38">
        <f t="shared" ref="S34:S68" si="25">R34*D34</f>
        <v>18057.195200000016</v>
      </c>
      <c r="T34" s="38"/>
      <c r="U34" s="38"/>
      <c r="V34" s="39">
        <f t="shared" ref="V34:V68" si="26">V33+U34</f>
        <v>46852.299999999996</v>
      </c>
      <c r="W34" s="39">
        <f t="shared" ref="W34:W68" si="27">V34+S34</f>
        <v>64909.495200000012</v>
      </c>
      <c r="X34" s="1">
        <f t="shared" ref="X34:X68" si="28">X33+B34</f>
        <v>53505</v>
      </c>
      <c r="Y34" s="37">
        <f t="shared" ref="Y34:Y68" si="29">W34-X34</f>
        <v>11404.495200000012</v>
      </c>
      <c r="Z34" s="183">
        <f t="shared" ref="Z34:Z68" si="30">W34/X34-1</f>
        <v>0.21314821418559027</v>
      </c>
      <c r="AA34" s="183">
        <f t="shared" ref="AA34:AA68" si="31">S34/(X34-V34)-1</f>
        <v>1.7142656665714679</v>
      </c>
      <c r="AB34" s="183">
        <f>SUM($C$2:C34)*D34/SUM($B$2:B34)-1</f>
        <v>7.1950200000000297E-2</v>
      </c>
      <c r="AC34" s="183">
        <f t="shared" ref="AC34:AC68" si="32">Z34-AB34</f>
        <v>0.14119801418558997</v>
      </c>
      <c r="AD34" s="40">
        <f t="shared" ref="AD34:AD68" si="33">IF(E34-F34&lt;0,"达成",E34-F34)</f>
        <v>4.2588683333333321E-2</v>
      </c>
    </row>
    <row r="35" spans="1:30">
      <c r="A35" s="31" t="s">
        <v>1549</v>
      </c>
      <c r="B35" s="2">
        <v>120</v>
      </c>
      <c r="C35" s="175">
        <v>71.11</v>
      </c>
      <c r="D35" s="176">
        <v>1.6855</v>
      </c>
      <c r="E35" s="32">
        <f t="shared" si="17"/>
        <v>0.21000000000000002</v>
      </c>
      <c r="F35" s="13">
        <f t="shared" si="18"/>
        <v>0.16626325833333339</v>
      </c>
      <c r="H35" s="5">
        <f t="shared" si="19"/>
        <v>19.951591000000008</v>
      </c>
      <c r="I35" s="2" t="s">
        <v>66</v>
      </c>
      <c r="J35" s="33" t="s">
        <v>1550</v>
      </c>
      <c r="K35" s="34">
        <f t="shared" si="20"/>
        <v>44047</v>
      </c>
      <c r="L35" s="34" t="str">
        <f ca="1">IF(LEN(J35) &gt; 15,DATE(MID(J35,12,4),MID(J35,16,2),MID(J35,18,2)),TEXT(TODAY(),"yyyy-mm-dd"))</f>
        <v>2021-02-22</v>
      </c>
      <c r="M35" s="18">
        <f ca="1">(L35-K35+1)*B35</f>
        <v>24360</v>
      </c>
      <c r="N35" s="19">
        <f ca="1">H35/M35*365</f>
        <v>0.29894625266830882</v>
      </c>
      <c r="O35" s="35">
        <f t="shared" si="21"/>
        <v>119.85590499999999</v>
      </c>
      <c r="P35" s="35">
        <f t="shared" si="22"/>
        <v>0.14409500000000719</v>
      </c>
      <c r="Q35" s="36">
        <f t="shared" si="23"/>
        <v>0.8</v>
      </c>
      <c r="R35" s="37">
        <f t="shared" si="24"/>
        <v>10793.910000000011</v>
      </c>
      <c r="S35" s="38">
        <f t="shared" si="25"/>
        <v>18193.135305000018</v>
      </c>
      <c r="T35" s="38"/>
      <c r="U35" s="38"/>
      <c r="V35" s="39">
        <f t="shared" si="26"/>
        <v>46852.299999999996</v>
      </c>
      <c r="W35" s="39">
        <f t="shared" si="27"/>
        <v>65045.435305000014</v>
      </c>
      <c r="X35" s="1">
        <f t="shared" si="28"/>
        <v>53625</v>
      </c>
      <c r="Y35" s="37">
        <f t="shared" si="29"/>
        <v>11420.435305000014</v>
      </c>
      <c r="Z35" s="183">
        <f t="shared" si="30"/>
        <v>0.21296849053613087</v>
      </c>
      <c r="AA35" s="183">
        <f t="shared" si="31"/>
        <v>1.6862455601163502</v>
      </c>
      <c r="AB35" s="183">
        <f>SUM($C$2:C35)*D35/SUM($B$2:B35)-1</f>
        <v>7.0846530092592896E-2</v>
      </c>
      <c r="AC35" s="183">
        <f t="shared" si="32"/>
        <v>0.14212196044353798</v>
      </c>
      <c r="AD35" s="40">
        <f t="shared" si="33"/>
        <v>4.3736741666666634E-2</v>
      </c>
    </row>
    <row r="36" spans="1:30">
      <c r="A36" s="31" t="s">
        <v>1551</v>
      </c>
      <c r="B36" s="2">
        <v>120</v>
      </c>
      <c r="C36" s="175">
        <v>71.099999999999994</v>
      </c>
      <c r="D36" s="176">
        <v>1.6858</v>
      </c>
      <c r="E36" s="32">
        <f t="shared" si="17"/>
        <v>0.21000000000000002</v>
      </c>
      <c r="F36" s="13">
        <f t="shared" si="18"/>
        <v>0.16609924999999989</v>
      </c>
      <c r="H36" s="5">
        <f t="shared" si="19"/>
        <v>19.931909999999988</v>
      </c>
      <c r="I36" s="2" t="s">
        <v>66</v>
      </c>
      <c r="J36" s="33" t="s">
        <v>1552</v>
      </c>
      <c r="K36" s="34">
        <f t="shared" si="20"/>
        <v>44048</v>
      </c>
      <c r="L36" s="34" t="str">
        <f ca="1">IF(LEN(J36) &gt; 15,DATE(MID(J36,12,4),MID(J36,16,2),MID(J36,18,2)),TEXT(TODAY(),"yyyy-mm-dd"))</f>
        <v>2021-02-22</v>
      </c>
      <c r="M36" s="18">
        <f ca="1">(L36-K36+1)*B36</f>
        <v>24240</v>
      </c>
      <c r="N36" s="19">
        <f ca="1">H36/M36*365</f>
        <v>0.30012983292079193</v>
      </c>
      <c r="O36" s="35">
        <f t="shared" si="21"/>
        <v>119.86037999999999</v>
      </c>
      <c r="P36" s="35">
        <f t="shared" si="22"/>
        <v>0.13962000000000785</v>
      </c>
      <c r="Q36" s="36">
        <f t="shared" si="23"/>
        <v>0.8</v>
      </c>
      <c r="R36" s="37">
        <f t="shared" si="24"/>
        <v>10865.010000000011</v>
      </c>
      <c r="S36" s="38">
        <f t="shared" si="25"/>
        <v>18316.233858000018</v>
      </c>
      <c r="T36" s="38"/>
      <c r="U36" s="38"/>
      <c r="V36" s="39">
        <f t="shared" si="26"/>
        <v>46852.299999999996</v>
      </c>
      <c r="W36" s="39">
        <f t="shared" si="27"/>
        <v>65168.53385800001</v>
      </c>
      <c r="X36" s="1">
        <f t="shared" si="28"/>
        <v>53745</v>
      </c>
      <c r="Y36" s="37">
        <f t="shared" si="29"/>
        <v>11423.53385800001</v>
      </c>
      <c r="Z36" s="183">
        <f t="shared" si="30"/>
        <v>0.21255063462647716</v>
      </c>
      <c r="AA36" s="183">
        <f t="shared" si="31"/>
        <v>1.6573380327012646</v>
      </c>
      <c r="AB36" s="183">
        <f>SUM($C$2:C36)*D36/SUM($B$2:B36)-1</f>
        <v>6.9085760360360737E-2</v>
      </c>
      <c r="AC36" s="183">
        <f t="shared" si="32"/>
        <v>0.14346487426611643</v>
      </c>
      <c r="AD36" s="40">
        <f t="shared" si="33"/>
        <v>4.3900750000000127E-2</v>
      </c>
    </row>
    <row r="37" spans="1:30">
      <c r="A37" s="144" t="s">
        <v>1553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957</v>
      </c>
      <c r="J37" s="152" t="s">
        <v>2129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1.621057485847107</v>
      </c>
      <c r="AB37" s="219">
        <v>0.18746350732732853</v>
      </c>
      <c r="AC37" s="219">
        <v>2.3582437739041451E-2</v>
      </c>
      <c r="AD37" s="164">
        <v>5.1666666666665695E-3</v>
      </c>
    </row>
    <row r="38" spans="1:30">
      <c r="A38" s="144" t="s">
        <v>1555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957</v>
      </c>
      <c r="J38" s="152" t="s">
        <v>2096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1.5663190864609482</v>
      </c>
      <c r="AB38" s="219">
        <v>0.17355704305307218</v>
      </c>
      <c r="AC38" s="219">
        <v>3.3390889668980517E-2</v>
      </c>
      <c r="AD38" s="164" t="s">
        <v>1854</v>
      </c>
    </row>
    <row r="39" spans="1:30">
      <c r="A39" s="144" t="s">
        <v>1562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957</v>
      </c>
      <c r="J39" s="152" t="s">
        <v>2097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1.5494902345333474</v>
      </c>
      <c r="AB39" s="219">
        <v>0.17651980864416927</v>
      </c>
      <c r="AC39" s="219">
        <v>3.1187202242070722E-2</v>
      </c>
      <c r="AD39" s="164" t="s">
        <v>1854</v>
      </c>
    </row>
    <row r="40" spans="1:30">
      <c r="A40" s="144" t="s">
        <v>1564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2069</v>
      </c>
      <c r="J40" s="152" t="s">
        <v>2119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1.5029104374245539</v>
      </c>
      <c r="AB40" s="219">
        <v>0.16532573368606829</v>
      </c>
      <c r="AC40" s="219">
        <v>3.9017425041456111E-2</v>
      </c>
      <c r="AD40" s="164">
        <v>5.00000000000006E-3</v>
      </c>
    </row>
    <row r="41" spans="1:30">
      <c r="A41" s="144" t="s">
        <v>1566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2069</v>
      </c>
      <c r="J41" s="152" t="s">
        <v>2120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1.4620023373416804</v>
      </c>
      <c r="AB41" s="219">
        <v>0.15625676981903203</v>
      </c>
      <c r="AC41" s="219">
        <v>4.531365824242739E-2</v>
      </c>
      <c r="AD41" s="164" t="s">
        <v>1854</v>
      </c>
    </row>
    <row r="42" spans="1:30">
      <c r="A42" s="144" t="s">
        <v>1568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2069</v>
      </c>
      <c r="J42" s="152" t="s">
        <v>2121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1.4346624288360252</v>
      </c>
      <c r="AB42" s="219">
        <v>0.15313558400000127</v>
      </c>
      <c r="AC42" s="219">
        <v>4.7390527668042859E-2</v>
      </c>
      <c r="AD42" s="164" t="s">
        <v>1854</v>
      </c>
    </row>
    <row r="43" spans="1:30">
      <c r="A43" s="144" t="s">
        <v>1570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957</v>
      </c>
      <c r="J43" s="152" t="s">
        <v>2098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1.4473024958940615</v>
      </c>
      <c r="AB43" s="219">
        <v>0.16875443546344382</v>
      </c>
      <c r="AC43" s="219">
        <v>3.6275444723421035E-2</v>
      </c>
      <c r="AD43" s="164" t="s">
        <v>1854</v>
      </c>
    </row>
    <row r="44" spans="1:30">
      <c r="A44" s="31" t="s">
        <v>1584</v>
      </c>
      <c r="B44" s="2">
        <v>120</v>
      </c>
      <c r="C44" s="175">
        <v>70.44</v>
      </c>
      <c r="D44" s="176">
        <v>1.7015</v>
      </c>
      <c r="E44" s="32">
        <f t="shared" si="17"/>
        <v>0.21000000000000002</v>
      </c>
      <c r="F44" s="13">
        <f t="shared" si="18"/>
        <v>0.1552746999999999</v>
      </c>
      <c r="H44" s="5">
        <f t="shared" si="19"/>
        <v>18.632963999999987</v>
      </c>
      <c r="I44" s="2" t="s">
        <v>66</v>
      </c>
      <c r="J44" s="33" t="s">
        <v>1585</v>
      </c>
      <c r="K44" s="34">
        <f t="shared" si="20"/>
        <v>44060</v>
      </c>
      <c r="L44" s="34" t="str">
        <f ca="1">IF(LEN(J44) &gt; 15,DATE(MID(J44,12,4),MID(J44,16,2),MID(J44,18,2)),TEXT(TODAY(),"yyyy-mm-dd"))</f>
        <v>2021-02-22</v>
      </c>
      <c r="M44" s="18">
        <f ca="1">(L44-K44+1)*B44</f>
        <v>22800</v>
      </c>
      <c r="N44" s="19">
        <f ca="1">H44/M44*365</f>
        <v>0.29829087105263136</v>
      </c>
      <c r="O44" s="35">
        <f t="shared" si="21"/>
        <v>119.85365999999999</v>
      </c>
      <c r="P44" s="35">
        <f t="shared" si="22"/>
        <v>0.14634000000000924</v>
      </c>
      <c r="Q44" s="36">
        <f t="shared" si="23"/>
        <v>0.8</v>
      </c>
      <c r="R44" s="37">
        <f t="shared" si="24"/>
        <v>11344.420000000013</v>
      </c>
      <c r="S44" s="38">
        <f t="shared" si="25"/>
        <v>19302.530630000023</v>
      </c>
      <c r="T44" s="38">
        <v>96.72</v>
      </c>
      <c r="U44" s="38">
        <v>163.75</v>
      </c>
      <c r="V44" s="39">
        <f t="shared" si="26"/>
        <v>47016.049999999996</v>
      </c>
      <c r="W44" s="39">
        <f t="shared" si="27"/>
        <v>66318.580630000011</v>
      </c>
      <c r="X44" s="1">
        <f t="shared" si="28"/>
        <v>54705</v>
      </c>
      <c r="Y44" s="37">
        <f t="shared" si="29"/>
        <v>11613.580630000011</v>
      </c>
      <c r="Z44" s="183">
        <f t="shared" si="30"/>
        <v>0.21229468293574638</v>
      </c>
      <c r="AA44" s="183">
        <f t="shared" si="31"/>
        <v>1.5104247823174832</v>
      </c>
      <c r="AB44" s="183">
        <f>SUM($C$2:C44)*D44/SUM($B$2:B44)-1</f>
        <v>6.8746810185185581E-2</v>
      </c>
      <c r="AC44" s="183">
        <f t="shared" si="32"/>
        <v>0.1435478727505608</v>
      </c>
      <c r="AD44" s="40">
        <f t="shared" si="33"/>
        <v>5.4725300000000116E-2</v>
      </c>
    </row>
    <row r="45" spans="1:30">
      <c r="A45" s="31" t="s">
        <v>1586</v>
      </c>
      <c r="B45" s="2">
        <v>120</v>
      </c>
      <c r="C45" s="175">
        <v>70.48</v>
      </c>
      <c r="D45" s="176">
        <v>1.7007000000000001</v>
      </c>
      <c r="E45" s="32">
        <f t="shared" si="17"/>
        <v>0.21000000000000002</v>
      </c>
      <c r="F45" s="13">
        <f t="shared" si="18"/>
        <v>0.1559307333333334</v>
      </c>
      <c r="H45" s="5">
        <f t="shared" si="19"/>
        <v>18.711688000000009</v>
      </c>
      <c r="I45" s="2" t="s">
        <v>66</v>
      </c>
      <c r="J45" s="33" t="s">
        <v>1587</v>
      </c>
      <c r="K45" s="34">
        <f t="shared" si="20"/>
        <v>44061</v>
      </c>
      <c r="L45" s="34" t="str">
        <f ca="1">IF(LEN(J45) &gt; 15,DATE(MID(J45,12,4),MID(J45,16,2),MID(J45,18,2)),TEXT(TODAY(),"yyyy-mm-dd"))</f>
        <v>2021-02-22</v>
      </c>
      <c r="M45" s="18">
        <f ca="1">(L45-K45+1)*B45</f>
        <v>22680</v>
      </c>
      <c r="N45" s="19">
        <f ca="1">H45/M45*365</f>
        <v>0.30113607231040579</v>
      </c>
      <c r="O45" s="35">
        <f t="shared" si="21"/>
        <v>119.86533600000001</v>
      </c>
      <c r="P45" s="35">
        <f t="shared" si="22"/>
        <v>0.13466399999998657</v>
      </c>
      <c r="Q45" s="36">
        <f t="shared" si="23"/>
        <v>0.8</v>
      </c>
      <c r="R45" s="37">
        <f t="shared" si="24"/>
        <v>11414.900000000012</v>
      </c>
      <c r="S45" s="38">
        <f t="shared" si="25"/>
        <v>19413.320430000022</v>
      </c>
      <c r="T45" s="38"/>
      <c r="U45" s="38"/>
      <c r="V45" s="39">
        <f t="shared" si="26"/>
        <v>47016.049999999996</v>
      </c>
      <c r="W45" s="39">
        <f t="shared" si="27"/>
        <v>66429.37043000001</v>
      </c>
      <c r="X45" s="1">
        <f t="shared" si="28"/>
        <v>54825</v>
      </c>
      <c r="Y45" s="37">
        <f t="shared" si="29"/>
        <v>11604.37043000001</v>
      </c>
      <c r="Z45" s="183">
        <f t="shared" si="30"/>
        <v>0.21166202334701345</v>
      </c>
      <c r="AA45" s="183">
        <f t="shared" si="31"/>
        <v>1.4860346691936828</v>
      </c>
      <c r="AB45" s="183">
        <f>SUM($C$2:C45)*D45/SUM($B$2:B45)-1</f>
        <v>6.6736346195652718E-2</v>
      </c>
      <c r="AC45" s="183">
        <f t="shared" si="32"/>
        <v>0.14492567715136073</v>
      </c>
      <c r="AD45" s="40">
        <f t="shared" si="33"/>
        <v>5.4069266666666616E-2</v>
      </c>
    </row>
    <row r="46" spans="1:30">
      <c r="A46" s="144" t="s">
        <v>1588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957</v>
      </c>
      <c r="J46" s="152" t="s">
        <v>2099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1.4295513437466512</v>
      </c>
      <c r="AB46" s="219">
        <v>0.17391986672306947</v>
      </c>
      <c r="AC46" s="219">
        <v>3.2374448082645779E-2</v>
      </c>
      <c r="AD46" s="164">
        <v>4.7500000000000597E-3</v>
      </c>
    </row>
    <row r="47" spans="1:30">
      <c r="A47" s="144" t="s">
        <v>1590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957</v>
      </c>
      <c r="J47" s="152" t="s">
        <v>2100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1.379394405357222</v>
      </c>
      <c r="AB47" s="219">
        <v>0.15869848117647178</v>
      </c>
      <c r="AC47" s="219">
        <v>4.2930077781124121E-2</v>
      </c>
      <c r="AD47" s="164" t="s">
        <v>1854</v>
      </c>
    </row>
    <row r="48" spans="1:30">
      <c r="A48" s="144" t="s">
        <v>1592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957</v>
      </c>
      <c r="J48" s="152" t="s">
        <v>2101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1.3777920844172149</v>
      </c>
      <c r="AB48" s="219">
        <v>0.16680044841402464</v>
      </c>
      <c r="AC48" s="219">
        <v>3.7151977933715052E-2</v>
      </c>
      <c r="AD48" s="164" t="s">
        <v>1854</v>
      </c>
    </row>
    <row r="49" spans="1:30">
      <c r="A49" s="31" t="s">
        <v>1594</v>
      </c>
      <c r="B49" s="2">
        <v>120</v>
      </c>
      <c r="C49" s="175">
        <v>71.16</v>
      </c>
      <c r="D49" s="176">
        <v>1.6843999999999999</v>
      </c>
      <c r="E49" s="32">
        <f t="shared" si="17"/>
        <v>0.21000000000000002</v>
      </c>
      <c r="F49" s="13">
        <f t="shared" si="18"/>
        <v>0.16708329999999993</v>
      </c>
      <c r="H49" s="5">
        <f t="shared" si="19"/>
        <v>20.049995999999993</v>
      </c>
      <c r="I49" s="2" t="s">
        <v>66</v>
      </c>
      <c r="J49" s="33" t="s">
        <v>1595</v>
      </c>
      <c r="K49" s="34">
        <f t="shared" si="20"/>
        <v>44067</v>
      </c>
      <c r="L49" s="34" t="str">
        <f ca="1">IF(LEN(J49) &gt; 15,DATE(MID(J49,12,4),MID(J49,16,2),MID(J49,18,2)),TEXT(TODAY(),"yyyy-mm-dd"))</f>
        <v>2021-02-22</v>
      </c>
      <c r="M49" s="18">
        <f ca="1">(L49-K49+1)*B49</f>
        <v>21960</v>
      </c>
      <c r="N49" s="19">
        <f ca="1">H49/M49*365</f>
        <v>0.33325357650273213</v>
      </c>
      <c r="O49" s="35">
        <f t="shared" si="21"/>
        <v>119.86190399999998</v>
      </c>
      <c r="P49" s="35">
        <f t="shared" si="22"/>
        <v>0.13809600000001865</v>
      </c>
      <c r="Q49" s="36">
        <f t="shared" si="23"/>
        <v>0.8</v>
      </c>
      <c r="R49" s="37">
        <f t="shared" si="24"/>
        <v>11701.640000000012</v>
      </c>
      <c r="S49" s="38">
        <f t="shared" si="25"/>
        <v>19710.242416000019</v>
      </c>
      <c r="T49" s="38"/>
      <c r="U49" s="38"/>
      <c r="V49" s="39">
        <f t="shared" si="26"/>
        <v>47016.049999999996</v>
      </c>
      <c r="W49" s="39">
        <f t="shared" si="27"/>
        <v>66726.292416000011</v>
      </c>
      <c r="X49" s="1">
        <f t="shared" si="28"/>
        <v>55305</v>
      </c>
      <c r="Y49" s="37">
        <f t="shared" si="29"/>
        <v>11421.292416000011</v>
      </c>
      <c r="Z49" s="183">
        <f t="shared" si="30"/>
        <v>0.20651464453485247</v>
      </c>
      <c r="AA49" s="183">
        <f t="shared" si="31"/>
        <v>1.3778937520433843</v>
      </c>
      <c r="AB49" s="183">
        <f>SUM($C$2:C49)*D49/SUM($B$2:B49)-1</f>
        <v>5.2488918000000107E-2</v>
      </c>
      <c r="AC49" s="183">
        <f t="shared" si="32"/>
        <v>0.15402572653485236</v>
      </c>
      <c r="AD49" s="40">
        <f t="shared" si="33"/>
        <v>4.2916700000000085E-2</v>
      </c>
    </row>
    <row r="50" spans="1:30">
      <c r="A50" s="31" t="s">
        <v>1596</v>
      </c>
      <c r="B50" s="2">
        <v>120</v>
      </c>
      <c r="C50" s="175">
        <v>71.069999999999993</v>
      </c>
      <c r="D50" s="176">
        <v>1.6866000000000001</v>
      </c>
      <c r="E50" s="32">
        <f t="shared" si="17"/>
        <v>0.21000000000000002</v>
      </c>
      <c r="F50" s="13">
        <f t="shared" si="18"/>
        <v>0.16560722499999989</v>
      </c>
      <c r="H50" s="5">
        <f t="shared" si="19"/>
        <v>19.872866999999985</v>
      </c>
      <c r="I50" s="2" t="s">
        <v>66</v>
      </c>
      <c r="J50" s="33" t="s">
        <v>1597</v>
      </c>
      <c r="K50" s="34">
        <f t="shared" si="20"/>
        <v>44068</v>
      </c>
      <c r="L50" s="34" t="str">
        <f ca="1">IF(LEN(J50) &gt; 15,DATE(MID(J50,12,4),MID(J50,16,2),MID(J50,18,2)),TEXT(TODAY(),"yyyy-mm-dd"))</f>
        <v>2021-02-22</v>
      </c>
      <c r="M50" s="18">
        <f ca="1">(L50-K50+1)*B50</f>
        <v>21840</v>
      </c>
      <c r="N50" s="19">
        <f ca="1">H50/M50*365</f>
        <v>0.33212437980769205</v>
      </c>
      <c r="O50" s="35">
        <f t="shared" si="21"/>
        <v>119.86666199999999</v>
      </c>
      <c r="P50" s="35">
        <f t="shared" si="22"/>
        <v>0.13333800000000906</v>
      </c>
      <c r="Q50" s="36">
        <f t="shared" si="23"/>
        <v>0.8</v>
      </c>
      <c r="R50" s="37">
        <f t="shared" si="24"/>
        <v>11772.710000000012</v>
      </c>
      <c r="S50" s="38">
        <f t="shared" si="25"/>
        <v>19855.85268600002</v>
      </c>
      <c r="T50" s="38"/>
      <c r="U50" s="38"/>
      <c r="V50" s="39">
        <f t="shared" si="26"/>
        <v>47016.049999999996</v>
      </c>
      <c r="W50" s="39">
        <f t="shared" si="27"/>
        <v>66871.902686000016</v>
      </c>
      <c r="X50" s="1">
        <f t="shared" si="28"/>
        <v>55425</v>
      </c>
      <c r="Y50" s="37">
        <f t="shared" si="29"/>
        <v>11446.902686000016</v>
      </c>
      <c r="Z50" s="183">
        <f t="shared" si="30"/>
        <v>0.20652959289129491</v>
      </c>
      <c r="AA50" s="183">
        <f t="shared" si="31"/>
        <v>1.3612761029617264</v>
      </c>
      <c r="AB50" s="183">
        <f>SUM($C$2:C50)*D50/SUM($B$2:B50)-1</f>
        <v>5.278564117647111E-2</v>
      </c>
      <c r="AC50" s="183">
        <f t="shared" si="32"/>
        <v>0.1537439517148238</v>
      </c>
      <c r="AD50" s="40">
        <f t="shared" si="33"/>
        <v>4.4392775000000134E-2</v>
      </c>
    </row>
    <row r="51" spans="1:30">
      <c r="A51" s="144" t="s">
        <v>1598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957</v>
      </c>
      <c r="J51" s="152" t="s">
        <v>2102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1.316433178761748</v>
      </c>
      <c r="AB51" s="219">
        <v>0.16192807201309445</v>
      </c>
      <c r="AC51" s="219">
        <v>4.0210604015351148E-2</v>
      </c>
      <c r="AD51" s="164" t="s">
        <v>1854</v>
      </c>
    </row>
    <row r="52" spans="1:30">
      <c r="A52" s="144" t="s">
        <v>1600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957</v>
      </c>
      <c r="J52" s="152" t="s">
        <v>2103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1.309518281525504</v>
      </c>
      <c r="AB52" s="219">
        <v>0.1666112179403807</v>
      </c>
      <c r="AC52" s="219">
        <v>3.6855199754760148E-2</v>
      </c>
      <c r="AD52" s="164">
        <v>4.3333333333333002E-3</v>
      </c>
    </row>
    <row r="53" spans="1:30">
      <c r="A53" s="31" t="s">
        <v>1602</v>
      </c>
      <c r="B53" s="2">
        <v>120</v>
      </c>
      <c r="C53" s="175">
        <v>69.91</v>
      </c>
      <c r="D53" s="176">
        <v>1.7144999999999999</v>
      </c>
      <c r="E53" s="32">
        <f t="shared" si="17"/>
        <v>0.21000000000000002</v>
      </c>
      <c r="F53" s="13">
        <f t="shared" si="18"/>
        <v>0.14658225833333324</v>
      </c>
      <c r="H53" s="5">
        <f t="shared" si="19"/>
        <v>17.589870999999988</v>
      </c>
      <c r="I53" s="2" t="s">
        <v>66</v>
      </c>
      <c r="J53" s="33" t="s">
        <v>1603</v>
      </c>
      <c r="K53" s="34">
        <f t="shared" si="20"/>
        <v>44071</v>
      </c>
      <c r="L53" s="34" t="str">
        <f ca="1">IF(LEN(J53) &gt; 15,DATE(MID(J53,12,4),MID(J53,16,2),MID(J53,18,2)),TEXT(TODAY(),"yyyy-mm-dd"))</f>
        <v>2021-02-22</v>
      </c>
      <c r="M53" s="18">
        <f ca="1">(L53-K53+1)*B53</f>
        <v>21480</v>
      </c>
      <c r="N53" s="19">
        <f ca="1">H53/M53*365</f>
        <v>0.29889678375232753</v>
      </c>
      <c r="O53" s="35">
        <f t="shared" si="21"/>
        <v>119.86069499999999</v>
      </c>
      <c r="P53" s="35">
        <f t="shared" si="22"/>
        <v>0.13930500000000734</v>
      </c>
      <c r="Q53" s="36">
        <f t="shared" si="23"/>
        <v>0.8</v>
      </c>
      <c r="R53" s="37">
        <f t="shared" si="24"/>
        <v>10286.770000000011</v>
      </c>
      <c r="S53" s="38">
        <f t="shared" si="25"/>
        <v>17636.667165000017</v>
      </c>
      <c r="T53" s="38">
        <v>1699.21</v>
      </c>
      <c r="U53" s="38">
        <v>2898.73</v>
      </c>
      <c r="V53" s="39">
        <f t="shared" si="26"/>
        <v>49914.78</v>
      </c>
      <c r="W53" s="39">
        <f t="shared" si="27"/>
        <v>67551.44716500002</v>
      </c>
      <c r="X53" s="1">
        <f t="shared" si="28"/>
        <v>55785</v>
      </c>
      <c r="Y53" s="37">
        <f t="shared" si="29"/>
        <v>11766.44716500002</v>
      </c>
      <c r="Z53" s="183">
        <f t="shared" si="30"/>
        <v>0.21092492901317583</v>
      </c>
      <c r="AA53" s="183">
        <f t="shared" si="31"/>
        <v>2.0044303561024992</v>
      </c>
      <c r="AB53" s="183">
        <f>SUM($C$2:C53)*D53/SUM($B$2:B53)-1</f>
        <v>6.7173062500000214E-2</v>
      </c>
      <c r="AC53" s="183">
        <f t="shared" si="32"/>
        <v>0.14375186651317562</v>
      </c>
      <c r="AD53" s="40">
        <f t="shared" si="33"/>
        <v>6.3417741666666777E-2</v>
      </c>
    </row>
    <row r="54" spans="1:30">
      <c r="A54" s="31" t="s">
        <v>1604</v>
      </c>
      <c r="B54" s="2">
        <v>120</v>
      </c>
      <c r="C54" s="175">
        <v>70.290000000000006</v>
      </c>
      <c r="D54" s="176">
        <v>1.7053</v>
      </c>
      <c r="E54" s="32">
        <f t="shared" si="17"/>
        <v>0.21000000000000002</v>
      </c>
      <c r="F54" s="13">
        <f t="shared" si="18"/>
        <v>0.15281457500000001</v>
      </c>
      <c r="H54" s="5">
        <f t="shared" si="19"/>
        <v>18.337749000000002</v>
      </c>
      <c r="I54" s="2" t="s">
        <v>66</v>
      </c>
      <c r="J54" s="33" t="s">
        <v>1605</v>
      </c>
      <c r="K54" s="34">
        <f t="shared" si="20"/>
        <v>44074</v>
      </c>
      <c r="L54" s="34" t="str">
        <f ca="1">IF(LEN(J54) &gt; 15,DATE(MID(J54,12,4),MID(J54,16,2),MID(J54,18,2)),TEXT(TODAY(),"yyyy-mm-dd"))</f>
        <v>2021-02-22</v>
      </c>
      <c r="M54" s="18">
        <f ca="1">(L54-K54+1)*B54</f>
        <v>21120</v>
      </c>
      <c r="N54" s="19">
        <f ca="1">H54/M54*365</f>
        <v>0.3169165901988637</v>
      </c>
      <c r="O54" s="35">
        <f t="shared" si="21"/>
        <v>119.86553700000002</v>
      </c>
      <c r="P54" s="35">
        <f t="shared" si="22"/>
        <v>0.13446299999998246</v>
      </c>
      <c r="Q54" s="36">
        <f t="shared" si="23"/>
        <v>0.8</v>
      </c>
      <c r="R54" s="37">
        <f t="shared" si="24"/>
        <v>10357.060000000012</v>
      </c>
      <c r="S54" s="38">
        <f t="shared" si="25"/>
        <v>17661.894418000022</v>
      </c>
      <c r="T54" s="38"/>
      <c r="U54" s="38"/>
      <c r="V54" s="39">
        <f t="shared" si="26"/>
        <v>49914.78</v>
      </c>
      <c r="W54" s="39">
        <f t="shared" si="27"/>
        <v>67576.674418000024</v>
      </c>
      <c r="X54" s="1">
        <f t="shared" si="28"/>
        <v>55905</v>
      </c>
      <c r="Y54" s="37">
        <f t="shared" si="29"/>
        <v>11671.674418000024</v>
      </c>
      <c r="Z54" s="183">
        <f t="shared" si="30"/>
        <v>0.20877693261783437</v>
      </c>
      <c r="AA54" s="183">
        <f t="shared" si="31"/>
        <v>1.9484550514004524</v>
      </c>
      <c r="AB54" s="183">
        <f>SUM($C$2:C54)*D54/SUM($B$2:B54)-1</f>
        <v>6.0309031818182257E-2</v>
      </c>
      <c r="AC54" s="183">
        <f t="shared" si="32"/>
        <v>0.14846790079965211</v>
      </c>
      <c r="AD54" s="40">
        <f t="shared" si="33"/>
        <v>5.7185425000000012E-2</v>
      </c>
    </row>
    <row r="55" spans="1:30">
      <c r="A55" s="31" t="s">
        <v>1634</v>
      </c>
      <c r="B55" s="2">
        <v>120</v>
      </c>
      <c r="C55" s="175">
        <v>69.930000000000007</v>
      </c>
      <c r="D55" s="176">
        <v>1.714</v>
      </c>
      <c r="E55" s="32">
        <f t="shared" si="17"/>
        <v>0.21000000000000002</v>
      </c>
      <c r="F55" s="13">
        <f t="shared" si="18"/>
        <v>0.14691027500000001</v>
      </c>
      <c r="H55" s="5">
        <f t="shared" si="19"/>
        <v>17.629232999999999</v>
      </c>
      <c r="I55" s="2" t="s">
        <v>66</v>
      </c>
      <c r="J55" s="33" t="s">
        <v>1635</v>
      </c>
      <c r="K55" s="34">
        <f t="shared" si="20"/>
        <v>44075</v>
      </c>
      <c r="L55" s="34" t="str">
        <f ca="1">IF(LEN(J55) &gt; 15,DATE(MID(J55,12,4),MID(J55,16,2),MID(J55,18,2)),TEXT(TODAY(),"yyyy-mm-dd"))</f>
        <v>2021-02-22</v>
      </c>
      <c r="M55" s="18">
        <f ca="1">(L55-K55+1)*B55</f>
        <v>21000</v>
      </c>
      <c r="N55" s="19">
        <f ca="1">H55/M55*365</f>
        <v>0.30641285928571427</v>
      </c>
      <c r="O55" s="35">
        <f t="shared" si="21"/>
        <v>119.86002000000001</v>
      </c>
      <c r="P55" s="35">
        <f t="shared" si="22"/>
        <v>0.13997999999999422</v>
      </c>
      <c r="Q55" s="36">
        <f t="shared" si="23"/>
        <v>0.8</v>
      </c>
      <c r="R55" s="37">
        <f t="shared" si="24"/>
        <v>10426.990000000013</v>
      </c>
      <c r="S55" s="38">
        <f t="shared" si="25"/>
        <v>17871.860860000023</v>
      </c>
      <c r="T55" s="38"/>
      <c r="U55" s="38"/>
      <c r="V55" s="39">
        <f t="shared" si="26"/>
        <v>49914.78</v>
      </c>
      <c r="W55" s="39">
        <f t="shared" si="27"/>
        <v>67786.640860000014</v>
      </c>
      <c r="X55" s="1">
        <f t="shared" si="28"/>
        <v>56025</v>
      </c>
      <c r="Y55" s="37">
        <f t="shared" si="29"/>
        <v>11761.640860000014</v>
      </c>
      <c r="Z55" s="183">
        <f t="shared" si="30"/>
        <v>0.20993557983043298</v>
      </c>
      <c r="AA55" s="183">
        <f t="shared" si="31"/>
        <v>1.9249128280160157</v>
      </c>
      <c r="AB55" s="183">
        <f>SUM($C$2:C55)*D55/SUM($B$2:B55)-1</f>
        <v>6.452408035714341E-2</v>
      </c>
      <c r="AC55" s="183">
        <f t="shared" si="32"/>
        <v>0.14541149947328957</v>
      </c>
      <c r="AD55" s="40">
        <f t="shared" si="33"/>
        <v>6.3089725000000013E-2</v>
      </c>
    </row>
    <row r="56" spans="1:30">
      <c r="A56" s="31" t="s">
        <v>1636</v>
      </c>
      <c r="B56" s="2">
        <v>120</v>
      </c>
      <c r="C56" s="175">
        <v>69.900000000000006</v>
      </c>
      <c r="D56" s="176">
        <v>1.7146999999999999</v>
      </c>
      <c r="E56" s="32">
        <f t="shared" si="17"/>
        <v>0.21000000000000002</v>
      </c>
      <c r="F56" s="13">
        <f t="shared" si="18"/>
        <v>0.14641824999999997</v>
      </c>
      <c r="H56" s="5">
        <f t="shared" si="19"/>
        <v>17.570189999999997</v>
      </c>
      <c r="I56" s="2" t="s">
        <v>66</v>
      </c>
      <c r="J56" s="33" t="s">
        <v>1637</v>
      </c>
      <c r="K56" s="34">
        <f t="shared" si="20"/>
        <v>44076</v>
      </c>
      <c r="L56" s="34" t="str">
        <f ca="1">IF(LEN(J56) &gt; 15,DATE(MID(J56,12,4),MID(J56,16,2),MID(J56,18,2)),TEXT(TODAY(),"yyyy-mm-dd"))</f>
        <v>2021-02-22</v>
      </c>
      <c r="M56" s="18">
        <f ca="1">(L56-K56+1)*B56</f>
        <v>20880</v>
      </c>
      <c r="N56" s="19">
        <f ca="1">H56/M56*365</f>
        <v>0.30714173132183903</v>
      </c>
      <c r="O56" s="35">
        <f t="shared" si="21"/>
        <v>119.85753</v>
      </c>
      <c r="P56" s="35">
        <f t="shared" si="22"/>
        <v>0.14247000000000298</v>
      </c>
      <c r="Q56" s="36">
        <f t="shared" si="23"/>
        <v>0.8</v>
      </c>
      <c r="R56" s="37">
        <f t="shared" si="24"/>
        <v>10496.890000000012</v>
      </c>
      <c r="S56" s="38">
        <f t="shared" si="25"/>
        <v>17999.017283000019</v>
      </c>
      <c r="T56" s="38"/>
      <c r="U56" s="38"/>
      <c r="V56" s="39">
        <f t="shared" si="26"/>
        <v>49914.78</v>
      </c>
      <c r="W56" s="39">
        <f t="shared" si="27"/>
        <v>67913.797283000022</v>
      </c>
      <c r="X56" s="1">
        <f t="shared" si="28"/>
        <v>56145</v>
      </c>
      <c r="Y56" s="37">
        <f t="shared" si="29"/>
        <v>11768.797283000022</v>
      </c>
      <c r="Z56" s="183">
        <f t="shared" si="30"/>
        <v>0.20961434291566516</v>
      </c>
      <c r="AA56" s="183">
        <f t="shared" si="31"/>
        <v>1.8889858276272773</v>
      </c>
      <c r="AB56" s="183">
        <f>SUM($C$2:C56)*D56/SUM($B$2:B56)-1</f>
        <v>6.3798375877193392E-2</v>
      </c>
      <c r="AC56" s="183">
        <f t="shared" si="32"/>
        <v>0.14581596703847177</v>
      </c>
      <c r="AD56" s="40">
        <f t="shared" si="33"/>
        <v>6.3581750000000048E-2</v>
      </c>
    </row>
    <row r="57" spans="1:30">
      <c r="A57" s="31" t="s">
        <v>1638</v>
      </c>
      <c r="B57" s="2">
        <v>120</v>
      </c>
      <c r="C57" s="175">
        <v>70.27</v>
      </c>
      <c r="D57" s="176">
        <v>1.7058</v>
      </c>
      <c r="E57" s="32">
        <f t="shared" si="17"/>
        <v>0.21000000000000002</v>
      </c>
      <c r="F57" s="13">
        <f t="shared" si="18"/>
        <v>0.15248655833333327</v>
      </c>
      <c r="H57" s="5">
        <f t="shared" si="19"/>
        <v>18.298386999999991</v>
      </c>
      <c r="I57" s="2" t="s">
        <v>66</v>
      </c>
      <c r="J57" s="33" t="s">
        <v>1639</v>
      </c>
      <c r="K57" s="34">
        <f t="shared" si="20"/>
        <v>44077</v>
      </c>
      <c r="L57" s="34" t="str">
        <f ca="1">IF(LEN(J57) &gt; 15,DATE(MID(J57,12,4),MID(J57,16,2),MID(J57,18,2)),TEXT(TODAY(),"yyyy-mm-dd"))</f>
        <v>2021-02-22</v>
      </c>
      <c r="M57" s="18">
        <f ca="1">(L57-K57+1)*B57</f>
        <v>20760</v>
      </c>
      <c r="N57" s="19">
        <f ca="1">H57/M57*365</f>
        <v>0.3217201953275528</v>
      </c>
      <c r="O57" s="35">
        <f t="shared" si="21"/>
        <v>119.86656599999999</v>
      </c>
      <c r="P57" s="35">
        <f t="shared" si="22"/>
        <v>0.13343400000000827</v>
      </c>
      <c r="Q57" s="36">
        <f t="shared" si="23"/>
        <v>0.8</v>
      </c>
      <c r="R57" s="37">
        <f t="shared" si="24"/>
        <v>10567.160000000013</v>
      </c>
      <c r="S57" s="38">
        <f t="shared" si="25"/>
        <v>18025.461528000022</v>
      </c>
      <c r="T57" s="38"/>
      <c r="U57" s="38"/>
      <c r="V57" s="39">
        <f t="shared" si="26"/>
        <v>49914.78</v>
      </c>
      <c r="W57" s="39">
        <f t="shared" si="27"/>
        <v>67940.241528000013</v>
      </c>
      <c r="X57" s="1">
        <f t="shared" si="28"/>
        <v>56265</v>
      </c>
      <c r="Y57" s="37">
        <f t="shared" si="29"/>
        <v>11675.241528000013</v>
      </c>
      <c r="Z57" s="183">
        <f t="shared" si="30"/>
        <v>0.20750451484937371</v>
      </c>
      <c r="AA57" s="183">
        <f t="shared" si="31"/>
        <v>1.8385570150325528</v>
      </c>
      <c r="AB57" s="183">
        <f>SUM($C$2:C57)*D57/SUM($B$2:B57)-1</f>
        <v>5.7252879310345284E-2</v>
      </c>
      <c r="AC57" s="183">
        <f t="shared" si="32"/>
        <v>0.15025163553902843</v>
      </c>
      <c r="AD57" s="40">
        <f t="shared" si="33"/>
        <v>5.7513441666666748E-2</v>
      </c>
    </row>
    <row r="58" spans="1:30">
      <c r="A58" s="31" t="s">
        <v>1640</v>
      </c>
      <c r="B58" s="2">
        <v>120</v>
      </c>
      <c r="C58" s="175">
        <v>70.91</v>
      </c>
      <c r="D58" s="176">
        <v>1.6902999999999999</v>
      </c>
      <c r="E58" s="32">
        <f t="shared" si="17"/>
        <v>0.21000000000000002</v>
      </c>
      <c r="F58" s="13">
        <f t="shared" si="18"/>
        <v>0.1629830916666665</v>
      </c>
      <c r="H58" s="5">
        <f t="shared" si="19"/>
        <v>19.557970999999981</v>
      </c>
      <c r="I58" s="2" t="s">
        <v>66</v>
      </c>
      <c r="J58" s="33" t="s">
        <v>1641</v>
      </c>
      <c r="K58" s="34">
        <f t="shared" si="20"/>
        <v>44078</v>
      </c>
      <c r="L58" s="34" t="str">
        <f ca="1">IF(LEN(J58) &gt; 15,DATE(MID(J58,12,4),MID(J58,16,2),MID(J58,18,2)),TEXT(TODAY(),"yyyy-mm-dd"))</f>
        <v>2021-02-22</v>
      </c>
      <c r="M58" s="18">
        <f ca="1">(L58-K58+1)*B58</f>
        <v>20640</v>
      </c>
      <c r="N58" s="19">
        <f ca="1">H58/M58*365</f>
        <v>0.34586528173449577</v>
      </c>
      <c r="O58" s="35">
        <f t="shared" si="21"/>
        <v>119.85917299999998</v>
      </c>
      <c r="P58" s="35">
        <f t="shared" si="22"/>
        <v>0.1408270000000158</v>
      </c>
      <c r="Q58" s="36">
        <f t="shared" si="23"/>
        <v>0.8</v>
      </c>
      <c r="R58" s="37">
        <f t="shared" si="24"/>
        <v>10638.070000000012</v>
      </c>
      <c r="S58" s="38">
        <f t="shared" si="25"/>
        <v>17981.529721000021</v>
      </c>
      <c r="T58" s="38"/>
      <c r="U58" s="38"/>
      <c r="V58" s="39">
        <f t="shared" si="26"/>
        <v>49914.78</v>
      </c>
      <c r="W58" s="39">
        <f t="shared" si="27"/>
        <v>67896.309721000027</v>
      </c>
      <c r="X58" s="1">
        <f t="shared" si="28"/>
        <v>56385</v>
      </c>
      <c r="Y58" s="37">
        <f t="shared" si="29"/>
        <v>11511.309721000027</v>
      </c>
      <c r="Z58" s="183">
        <f t="shared" si="30"/>
        <v>0.20415553287221821</v>
      </c>
      <c r="AA58" s="183">
        <f t="shared" si="31"/>
        <v>1.7791218414520706</v>
      </c>
      <c r="AB58" s="183">
        <f>SUM($C$2:C58)*D58/SUM($B$2:B58)-1</f>
        <v>4.681854703389865E-2</v>
      </c>
      <c r="AC58" s="183">
        <f t="shared" si="32"/>
        <v>0.15733698583831957</v>
      </c>
      <c r="AD58" s="40">
        <f t="shared" si="33"/>
        <v>4.7016908333333524E-2</v>
      </c>
    </row>
    <row r="59" spans="1:30">
      <c r="A59" s="144" t="s">
        <v>1642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957</v>
      </c>
      <c r="J59" s="152" t="s">
        <v>2104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1.6924674463068028</v>
      </c>
      <c r="AB59" s="219">
        <v>0.14515243602903194</v>
      </c>
      <c r="AC59" s="219">
        <v>5.2241295746917382E-2</v>
      </c>
      <c r="AD59" s="164" t="s">
        <v>1854</v>
      </c>
    </row>
    <row r="60" spans="1:30">
      <c r="A60" s="144" t="s">
        <v>1644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957</v>
      </c>
      <c r="J60" s="152" t="s">
        <v>2130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1.6718471871552185</v>
      </c>
      <c r="AB60" s="219">
        <v>0.14990134471042582</v>
      </c>
      <c r="AC60" s="219">
        <v>4.8607485444941867E-2</v>
      </c>
      <c r="AD60" s="164">
        <v>4.0000000000000591E-3</v>
      </c>
    </row>
    <row r="61" spans="1:30">
      <c r="A61" s="144" t="s">
        <v>1646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2069</v>
      </c>
      <c r="J61" s="152" t="s">
        <v>2122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1.5808800598231572</v>
      </c>
      <c r="AB61" s="219">
        <v>0.1235520626789377</v>
      </c>
      <c r="AC61" s="219">
        <v>6.7468368919477495E-2</v>
      </c>
      <c r="AD61" s="164" t="s">
        <v>1854</v>
      </c>
    </row>
    <row r="62" spans="1:30">
      <c r="A62" s="144" t="s">
        <v>1648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2069</v>
      </c>
      <c r="J62" s="152" t="s">
        <v>2123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1.5492595550961967</v>
      </c>
      <c r="AB62" s="219">
        <v>0.12221723533891948</v>
      </c>
      <c r="AC62" s="219">
        <v>6.8213469721702946E-2</v>
      </c>
      <c r="AD62" s="164" t="s">
        <v>1854</v>
      </c>
    </row>
    <row r="63" spans="1:30">
      <c r="A63" s="144" t="s">
        <v>1650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2069</v>
      </c>
      <c r="J63" s="152" t="s">
        <v>2124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1.5429538359265238</v>
      </c>
      <c r="AB63" s="219">
        <v>0.13164936838124186</v>
      </c>
      <c r="AC63" s="219">
        <v>6.1208906664774743E-2</v>
      </c>
      <c r="AD63" s="164">
        <v>6.1481481481481526E-3</v>
      </c>
    </row>
    <row r="64" spans="1:30">
      <c r="A64" s="144" t="s">
        <v>1665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957</v>
      </c>
      <c r="J64" s="152" t="s">
        <v>2105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1.5261136980022654</v>
      </c>
      <c r="AB64" s="219">
        <v>0.13608916874530541</v>
      </c>
      <c r="AC64" s="219">
        <v>5.7816948096248044E-2</v>
      </c>
      <c r="AD64" s="164" t="s">
        <v>1854</v>
      </c>
    </row>
    <row r="65" spans="1:30">
      <c r="A65" s="144" t="s">
        <v>1667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957</v>
      </c>
      <c r="J65" s="152" t="s">
        <v>2106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1.5171872301093776</v>
      </c>
      <c r="AB65" s="219">
        <v>0.14378315835821009</v>
      </c>
      <c r="AC65" s="219">
        <v>5.2108306075184796E-2</v>
      </c>
      <c r="AD65" s="164">
        <v>4.4444444444445286E-3</v>
      </c>
    </row>
    <row r="66" spans="1:30">
      <c r="A66" s="144" t="s">
        <v>1669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957</v>
      </c>
      <c r="J66" s="152" t="s">
        <v>2107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1.4760104927261599</v>
      </c>
      <c r="AB66" s="219">
        <v>0.13639371732147376</v>
      </c>
      <c r="AC66" s="219">
        <v>5.720182288740383E-2</v>
      </c>
      <c r="AD66" s="164" t="s">
        <v>1854</v>
      </c>
    </row>
    <row r="67" spans="1:30">
      <c r="A67" s="144" t="s">
        <v>1671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957</v>
      </c>
      <c r="J67" s="152" t="s">
        <v>2108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1.4389779928085522</v>
      </c>
      <c r="AB67" s="219">
        <v>0.13036161217476772</v>
      </c>
      <c r="AC67" s="219">
        <v>6.1307707613371898E-2</v>
      </c>
      <c r="AD67" s="164" t="s">
        <v>1854</v>
      </c>
    </row>
    <row r="68" spans="1:30">
      <c r="A68" s="31" t="s">
        <v>1673</v>
      </c>
      <c r="B68" s="2">
        <v>135</v>
      </c>
      <c r="C68" s="175">
        <v>80.209999999999994</v>
      </c>
      <c r="D68" s="176">
        <v>1.6811</v>
      </c>
      <c r="E68" s="32">
        <f t="shared" si="17"/>
        <v>0.22000000000000003</v>
      </c>
      <c r="F68" s="13">
        <f t="shared" si="18"/>
        <v>0.16934297037037035</v>
      </c>
      <c r="H68" s="5">
        <f t="shared" si="19"/>
        <v>22.861300999999997</v>
      </c>
      <c r="I68" s="2" t="s">
        <v>66</v>
      </c>
      <c r="J68" s="33" t="s">
        <v>1674</v>
      </c>
      <c r="K68" s="34">
        <f t="shared" si="20"/>
        <v>44092</v>
      </c>
      <c r="L68" s="34" t="str">
        <f ca="1">IF(LEN(J68) &gt; 15,DATE(MID(J68,12,4),MID(J68,16,2),MID(J68,18,2)),TEXT(TODAY(),"yyyy-mm-dd"))</f>
        <v>2021-02-22</v>
      </c>
      <c r="M68" s="18">
        <f ca="1">(L68-K68+1)*B68</f>
        <v>21330</v>
      </c>
      <c r="N68" s="19">
        <f ca="1">H68/M68*365</f>
        <v>0.39120369737458977</v>
      </c>
      <c r="O68" s="35">
        <f t="shared" si="21"/>
        <v>134.84103099999999</v>
      </c>
      <c r="P68" s="35">
        <f t="shared" si="22"/>
        <v>0.15896900000001324</v>
      </c>
      <c r="Q68" s="36">
        <f t="shared" si="23"/>
        <v>0.9</v>
      </c>
      <c r="R68" s="37">
        <f t="shared" si="24"/>
        <v>11445.64000000001</v>
      </c>
      <c r="S68" s="38">
        <f t="shared" si="25"/>
        <v>19241.265404000016</v>
      </c>
      <c r="T68" s="38"/>
      <c r="U68" s="38"/>
      <c r="V68" s="39">
        <f t="shared" si="26"/>
        <v>49914.78</v>
      </c>
      <c r="W68" s="39">
        <f t="shared" si="27"/>
        <v>69156.045404000019</v>
      </c>
      <c r="X68" s="1">
        <f t="shared" si="28"/>
        <v>57720</v>
      </c>
      <c r="Y68" s="37">
        <f t="shared" si="29"/>
        <v>11436.045404000019</v>
      </c>
      <c r="Z68" s="183">
        <f t="shared" si="30"/>
        <v>0.19812968475398507</v>
      </c>
      <c r="AA68" s="183">
        <f t="shared" si="31"/>
        <v>1.4651791242271215</v>
      </c>
      <c r="AB68" s="183">
        <f>SUM($C$2:C68)*D68/SUM($B$2:B68)-1</f>
        <v>3.7283649197861424E-2</v>
      </c>
      <c r="AC68" s="183">
        <f t="shared" si="32"/>
        <v>0.16084603555612365</v>
      </c>
      <c r="AD68" s="40">
        <f t="shared" si="33"/>
        <v>5.0657029629629674E-2</v>
      </c>
    </row>
    <row r="69" spans="1:30">
      <c r="A69" s="144" t="s">
        <v>1675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957</v>
      </c>
      <c r="J69" s="152" t="s">
        <v>2109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1.421313230169007</v>
      </c>
      <c r="AB69" s="219">
        <v>0.14230966443636439</v>
      </c>
      <c r="AC69" s="219">
        <v>5.243826153182396E-2</v>
      </c>
      <c r="AD69" s="164" t="s">
        <v>1854</v>
      </c>
    </row>
    <row r="70" spans="1:30">
      <c r="A70" s="144" t="s">
        <v>1677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957</v>
      </c>
      <c r="J70" s="152" t="s">
        <v>2110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1.3710524516700557</v>
      </c>
      <c r="AB70" s="219">
        <v>0.12877504566474096</v>
      </c>
      <c r="AC70" s="219">
        <v>6.1841330221417135E-2</v>
      </c>
      <c r="AD70" s="164" t="s">
        <v>1854</v>
      </c>
    </row>
    <row r="71" spans="1:30">
      <c r="A71" s="144" t="s">
        <v>1679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957</v>
      </c>
      <c r="J71" s="152" t="s">
        <v>2111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1.3563731218930077</v>
      </c>
      <c r="AB71" s="219">
        <v>0.13174693601340115</v>
      </c>
      <c r="AC71" s="219">
        <v>5.9541588096046816E-2</v>
      </c>
      <c r="AD71" s="164" t="s">
        <v>1854</v>
      </c>
    </row>
    <row r="72" spans="1:30">
      <c r="A72" s="144" t="s">
        <v>1681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957</v>
      </c>
      <c r="J72" s="152" t="s">
        <v>1995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1.2927268355457611</v>
      </c>
      <c r="AB72" s="219">
        <v>0.11069247384688619</v>
      </c>
      <c r="AC72" s="219">
        <v>7.4193764285142683E-2</v>
      </c>
      <c r="AD72" s="164">
        <v>4.2962962962962981E-3</v>
      </c>
    </row>
    <row r="73" spans="1:30">
      <c r="A73" s="144" t="s">
        <v>1683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2069</v>
      </c>
      <c r="J73" s="152" t="s">
        <v>2125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1.2752887797363819</v>
      </c>
      <c r="AB73" s="219">
        <v>0.11154252218284988</v>
      </c>
      <c r="AC73" s="219">
        <v>7.33769722330464E-2</v>
      </c>
      <c r="AD73" s="164" t="s">
        <v>1854</v>
      </c>
    </row>
    <row r="74" spans="1:30">
      <c r="A74" s="144" t="s">
        <v>1700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2069</v>
      </c>
      <c r="J74" s="152" t="s">
        <v>2126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1.2614507078888697</v>
      </c>
      <c r="AB74" s="219">
        <v>0.11388525352112766</v>
      </c>
      <c r="AC74" s="219">
        <v>7.1515987306010942E-2</v>
      </c>
      <c r="AD74" s="164" t="s">
        <v>1854</v>
      </c>
    </row>
    <row r="75" spans="1:30">
      <c r="A75" s="144" t="s">
        <v>1701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2069</v>
      </c>
      <c r="J75" s="152" t="s">
        <v>2127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1.2465810993884543</v>
      </c>
      <c r="AB75" s="219">
        <v>0.11546917182178773</v>
      </c>
      <c r="AC75" s="219">
        <v>7.0194257862782106E-2</v>
      </c>
      <c r="AD75" s="164" t="s">
        <v>1854</v>
      </c>
    </row>
    <row r="76" spans="1:30">
      <c r="A76" s="144" t="s">
        <v>1706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2069</v>
      </c>
      <c r="J76" s="152" t="s">
        <v>2128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1.2252881213769236</v>
      </c>
      <c r="AB76" s="219">
        <v>0.11358540194714961</v>
      </c>
      <c r="AC76" s="219">
        <v>7.1301477358796106E-2</v>
      </c>
      <c r="AD76" s="164" t="s">
        <v>1854</v>
      </c>
    </row>
    <row r="77" spans="1:30">
      <c r="A77" s="144" t="s">
        <v>1708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957</v>
      </c>
      <c r="J77" s="152" t="s">
        <v>2112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1.2485371362387609</v>
      </c>
      <c r="AB77" s="219">
        <v>0.13389247270214333</v>
      </c>
      <c r="AC77" s="219">
        <v>5.6931552925827189E-2</v>
      </c>
      <c r="AD77" s="164">
        <v>4.592592592592537E-3</v>
      </c>
    </row>
    <row r="78" spans="1:30">
      <c r="A78" s="31" t="s">
        <v>1710</v>
      </c>
      <c r="B78" s="2">
        <v>135</v>
      </c>
      <c r="C78" s="175">
        <v>78.83</v>
      </c>
      <c r="D78" s="176">
        <v>1.7105999999999999</v>
      </c>
      <c r="E78" s="32">
        <f t="shared" ref="E78:E104" si="34">10%*Q78+13%</f>
        <v>0.22000000000000003</v>
      </c>
      <c r="F78" s="13">
        <f t="shared" ref="F78:F104" si="35">IF(G78="",($F$1*C78-B78)/B78,H78/B78)</f>
        <v>0.14922461481481475</v>
      </c>
      <c r="H78" s="5">
        <f t="shared" ref="H78:H104" si="36">IF(G78="",$F$1*C78-B78,G78-B78)</f>
        <v>20.145322999999991</v>
      </c>
      <c r="I78" s="2" t="s">
        <v>66</v>
      </c>
      <c r="J78" s="33" t="s">
        <v>1711</v>
      </c>
      <c r="K78" s="34">
        <f t="shared" ref="K78:K104" si="37">DATE(MID(J78,1,4),MID(J78,5,2),MID(J78,7,2))</f>
        <v>44116</v>
      </c>
      <c r="L78" s="34" t="str">
        <f ca="1">IF(LEN(J78) &gt; 15,DATE(MID(J78,12,4),MID(J78,16,2),MID(J78,18,2)),TEXT(TODAY(),"yyyy-mm-dd"))</f>
        <v>2021-02-22</v>
      </c>
      <c r="M78" s="18">
        <f ca="1">(L78-K78+1)*B78</f>
        <v>18090</v>
      </c>
      <c r="N78" s="19">
        <f ca="1">H78/M78*365</f>
        <v>0.4064700328910999</v>
      </c>
      <c r="O78" s="35">
        <f t="shared" ref="O78:O104" si="38">D78*C78</f>
        <v>134.846598</v>
      </c>
      <c r="P78" s="35">
        <f t="shared" ref="P78:P104" si="39">B78-O78</f>
        <v>0.15340199999999982</v>
      </c>
      <c r="Q78" s="36">
        <f t="shared" ref="Q78:Q104" si="40">B78/150</f>
        <v>0.9</v>
      </c>
      <c r="R78" s="37">
        <f t="shared" ref="R78:R104" si="41">R77+C78-T78</f>
        <v>12254.760000000011</v>
      </c>
      <c r="S78" s="38">
        <f t="shared" ref="S78:S104" si="42">R78*D78</f>
        <v>20962.992456000018</v>
      </c>
      <c r="T78" s="38"/>
      <c r="U78" s="38"/>
      <c r="V78" s="39">
        <f t="shared" ref="V78:V104" si="43">V77+U78</f>
        <v>49914.78</v>
      </c>
      <c r="W78" s="39">
        <f t="shared" ref="W78:W104" si="44">V78+S78</f>
        <v>70877.772456000021</v>
      </c>
      <c r="X78" s="1">
        <f t="shared" ref="X78:X104" si="45">X77+B78</f>
        <v>59055</v>
      </c>
      <c r="Y78" s="37">
        <f t="shared" ref="Y78:Y104" si="46">W78-X78</f>
        <v>11822.772456000021</v>
      </c>
      <c r="Z78" s="183">
        <f t="shared" ref="Z78:Z104" si="47">W78/X78-1</f>
        <v>0.20019934732029498</v>
      </c>
      <c r="AA78" s="183">
        <f t="shared" ref="AA78:AA104" si="48">S78/(X78-V78)-1</f>
        <v>1.293488828058845</v>
      </c>
      <c r="AB78" s="183">
        <f>SUM($C$2:C78)*D78/SUM($B$2:B78)-1</f>
        <v>5.2922547692308086E-2</v>
      </c>
      <c r="AC78" s="183">
        <f t="shared" ref="AC78:AC104" si="49">Z78-AB78</f>
        <v>0.1472767996279869</v>
      </c>
      <c r="AD78" s="40">
        <f t="shared" ref="AD78:AD104" si="50">IF(E78-F78&lt;0,"达成",E78-F78)</f>
        <v>7.077538518518528E-2</v>
      </c>
    </row>
    <row r="79" spans="1:30">
      <c r="A79" s="31" t="s">
        <v>1712</v>
      </c>
      <c r="B79" s="2">
        <v>120</v>
      </c>
      <c r="C79" s="175">
        <v>69.84</v>
      </c>
      <c r="D79" s="176">
        <v>1.7161999999999999</v>
      </c>
      <c r="E79" s="32">
        <f t="shared" si="34"/>
        <v>0.21000000000000002</v>
      </c>
      <c r="F79" s="13">
        <f t="shared" si="35"/>
        <v>0.14543419999999993</v>
      </c>
      <c r="H79" s="5">
        <f t="shared" si="36"/>
        <v>17.452103999999991</v>
      </c>
      <c r="I79" s="2" t="s">
        <v>66</v>
      </c>
      <c r="J79" s="33" t="s">
        <v>1713</v>
      </c>
      <c r="K79" s="34">
        <f t="shared" si="37"/>
        <v>44117</v>
      </c>
      <c r="L79" s="34" t="str">
        <f ca="1">IF(LEN(J79) &gt; 15,DATE(MID(J79,12,4),MID(J79,16,2),MID(J79,18,2)),TEXT(TODAY(),"yyyy-mm-dd"))</f>
        <v>2021-02-22</v>
      </c>
      <c r="M79" s="18">
        <f ca="1">(L79-K79+1)*B79</f>
        <v>15960</v>
      </c>
      <c r="N79" s="19">
        <f ca="1">H79/M79*365</f>
        <v>0.39912393233082688</v>
      </c>
      <c r="O79" s="35">
        <f t="shared" si="38"/>
        <v>119.859408</v>
      </c>
      <c r="P79" s="35">
        <f t="shared" si="39"/>
        <v>0.14059199999999805</v>
      </c>
      <c r="Q79" s="36">
        <f t="shared" si="40"/>
        <v>0.8</v>
      </c>
      <c r="R79" s="37">
        <f t="shared" si="41"/>
        <v>11676.290000000012</v>
      </c>
      <c r="S79" s="38">
        <f t="shared" si="42"/>
        <v>20038.848898000018</v>
      </c>
      <c r="T79" s="38">
        <v>648.30999999999995</v>
      </c>
      <c r="U79" s="38">
        <v>1107.07</v>
      </c>
      <c r="V79" s="39">
        <f t="shared" si="43"/>
        <v>51021.85</v>
      </c>
      <c r="W79" s="39">
        <f t="shared" si="44"/>
        <v>71060.698898000017</v>
      </c>
      <c r="X79" s="1">
        <f t="shared" si="45"/>
        <v>59175</v>
      </c>
      <c r="Y79" s="37">
        <f t="shared" si="46"/>
        <v>11885.698898000017</v>
      </c>
      <c r="Z79" s="183">
        <f t="shared" si="47"/>
        <v>0.20085676211237891</v>
      </c>
      <c r="AA79" s="183">
        <f t="shared" si="48"/>
        <v>1.4578045170271632</v>
      </c>
      <c r="AB79" s="183">
        <f>SUM($C$2:C79)*D79/SUM($B$2:B79)-1</f>
        <v>5.5669917730496898E-2</v>
      </c>
      <c r="AC79" s="183">
        <f t="shared" si="49"/>
        <v>0.14518684438188201</v>
      </c>
      <c r="AD79" s="40">
        <f t="shared" si="50"/>
        <v>6.456580000000009E-2</v>
      </c>
    </row>
    <row r="80" spans="1:30">
      <c r="A80" s="31" t="s">
        <v>1721</v>
      </c>
      <c r="B80" s="2">
        <v>120</v>
      </c>
      <c r="C80" s="175">
        <v>70.28</v>
      </c>
      <c r="D80" s="176">
        <v>1.7055</v>
      </c>
      <c r="E80" s="32">
        <f t="shared" si="34"/>
        <v>0.21000000000000002</v>
      </c>
      <c r="F80" s="13">
        <f t="shared" si="35"/>
        <v>0.15265056666666676</v>
      </c>
      <c r="H80" s="5">
        <f t="shared" si="36"/>
        <v>18.318068000000011</v>
      </c>
      <c r="I80" s="2" t="s">
        <v>66</v>
      </c>
      <c r="J80" s="33" t="s">
        <v>1722</v>
      </c>
      <c r="K80" s="34">
        <f t="shared" si="37"/>
        <v>44118</v>
      </c>
      <c r="L80" s="34" t="str">
        <f ca="1">IF(LEN(J80) &gt; 15,DATE(MID(J80,12,4),MID(J80,16,2),MID(J80,18,2)),TEXT(TODAY(),"yyyy-mm-dd"))</f>
        <v>2021-02-22</v>
      </c>
      <c r="M80" s="18">
        <f ca="1">(L80-K80+1)*B80</f>
        <v>15840</v>
      </c>
      <c r="N80" s="19">
        <f ca="1">H80/M80*365</f>
        <v>0.42210194570707099</v>
      </c>
      <c r="O80" s="35">
        <f t="shared" si="38"/>
        <v>119.86254000000001</v>
      </c>
      <c r="P80" s="35">
        <f t="shared" si="39"/>
        <v>0.13745999999999015</v>
      </c>
      <c r="Q80" s="36">
        <f t="shared" si="40"/>
        <v>0.8</v>
      </c>
      <c r="R80" s="37">
        <f t="shared" si="41"/>
        <v>11746.570000000012</v>
      </c>
      <c r="S80" s="38">
        <f t="shared" si="42"/>
        <v>20033.775135000022</v>
      </c>
      <c r="T80" s="38"/>
      <c r="U80" s="38"/>
      <c r="V80" s="39">
        <f t="shared" si="43"/>
        <v>51021.85</v>
      </c>
      <c r="W80" s="39">
        <f t="shared" si="44"/>
        <v>71055.625135000024</v>
      </c>
      <c r="X80" s="1">
        <f t="shared" si="45"/>
        <v>59295</v>
      </c>
      <c r="Y80" s="37">
        <f t="shared" si="46"/>
        <v>11760.625135000024</v>
      </c>
      <c r="Z80" s="183">
        <f t="shared" si="47"/>
        <v>0.1983409247828658</v>
      </c>
      <c r="AA80" s="183">
        <f t="shared" si="48"/>
        <v>1.4215413881048957</v>
      </c>
      <c r="AB80" s="183">
        <f>SUM($C$2:C80)*D80/SUM($B$2:B80)-1</f>
        <v>4.8484720720721075E-2</v>
      </c>
      <c r="AC80" s="183">
        <f t="shared" si="49"/>
        <v>0.14985620406214473</v>
      </c>
      <c r="AD80" s="40">
        <f t="shared" si="50"/>
        <v>5.7349433333333255E-2</v>
      </c>
    </row>
    <row r="81" spans="1:30">
      <c r="A81" s="31" t="s">
        <v>1723</v>
      </c>
      <c r="B81" s="2">
        <v>120</v>
      </c>
      <c r="C81" s="175">
        <v>70.34</v>
      </c>
      <c r="D81" s="176">
        <v>1.7039</v>
      </c>
      <c r="E81" s="32">
        <f t="shared" si="34"/>
        <v>0.21000000000000002</v>
      </c>
      <c r="F81" s="13">
        <f t="shared" si="35"/>
        <v>0.15363461666666681</v>
      </c>
      <c r="H81" s="5">
        <f t="shared" si="36"/>
        <v>18.436154000000016</v>
      </c>
      <c r="I81" s="2" t="s">
        <v>66</v>
      </c>
      <c r="J81" s="33" t="s">
        <v>1724</v>
      </c>
      <c r="K81" s="34">
        <f t="shared" si="37"/>
        <v>44119</v>
      </c>
      <c r="L81" s="34" t="str">
        <f ca="1">IF(LEN(J81) &gt; 15,DATE(MID(J81,12,4),MID(J81,16,2),MID(J81,18,2)),TEXT(TODAY(),"yyyy-mm-dd"))</f>
        <v>2021-02-22</v>
      </c>
      <c r="M81" s="18">
        <f ca="1">(L81-K81+1)*B81</f>
        <v>15720</v>
      </c>
      <c r="N81" s="19">
        <f ca="1">H81/M81*365</f>
        <v>0.42806591666666705</v>
      </c>
      <c r="O81" s="35">
        <f t="shared" si="38"/>
        <v>119.85232600000001</v>
      </c>
      <c r="P81" s="35">
        <f t="shared" si="39"/>
        <v>0.14767399999999498</v>
      </c>
      <c r="Q81" s="36">
        <f t="shared" si="40"/>
        <v>0.8</v>
      </c>
      <c r="R81" s="37">
        <f t="shared" si="41"/>
        <v>11816.910000000013</v>
      </c>
      <c r="S81" s="38">
        <f t="shared" si="42"/>
        <v>20134.832949000021</v>
      </c>
      <c r="T81" s="38"/>
      <c r="U81" s="38"/>
      <c r="V81" s="39">
        <f t="shared" si="43"/>
        <v>51021.85</v>
      </c>
      <c r="W81" s="39">
        <f t="shared" si="44"/>
        <v>71156.682949000024</v>
      </c>
      <c r="X81" s="1">
        <f t="shared" si="45"/>
        <v>59415</v>
      </c>
      <c r="Y81" s="37">
        <f t="shared" si="46"/>
        <v>11741.682949000024</v>
      </c>
      <c r="Z81" s="183">
        <f t="shared" si="47"/>
        <v>0.19762152569216562</v>
      </c>
      <c r="AA81" s="183">
        <f t="shared" si="48"/>
        <v>1.3989602174392233</v>
      </c>
      <c r="AB81" s="183">
        <f>SUM($C$2:C81)*D81/SUM($B$2:B81)-1</f>
        <v>4.6922675964391924E-2</v>
      </c>
      <c r="AC81" s="183">
        <f t="shared" si="49"/>
        <v>0.1506988497277737</v>
      </c>
      <c r="AD81" s="40">
        <f t="shared" si="50"/>
        <v>5.6365383333333213E-2</v>
      </c>
    </row>
    <row r="82" spans="1:30">
      <c r="A82" s="31" t="s">
        <v>1725</v>
      </c>
      <c r="B82" s="2">
        <v>120</v>
      </c>
      <c r="C82" s="175">
        <v>70.44</v>
      </c>
      <c r="D82" s="176">
        <v>1.7015</v>
      </c>
      <c r="E82" s="32">
        <f t="shared" si="34"/>
        <v>0.21000000000000002</v>
      </c>
      <c r="F82" s="13">
        <f t="shared" si="35"/>
        <v>0.1552746999999999</v>
      </c>
      <c r="H82" s="5">
        <f t="shared" si="36"/>
        <v>18.632963999999987</v>
      </c>
      <c r="I82" s="2" t="s">
        <v>66</v>
      </c>
      <c r="J82" s="33" t="s">
        <v>1726</v>
      </c>
      <c r="K82" s="34">
        <f t="shared" si="37"/>
        <v>44120</v>
      </c>
      <c r="L82" s="34" t="str">
        <f ca="1">IF(LEN(J82) &gt; 15,DATE(MID(J82,12,4),MID(J82,16,2),MID(J82,18,2)),TEXT(TODAY(),"yyyy-mm-dd"))</f>
        <v>2021-02-22</v>
      </c>
      <c r="M82" s="18">
        <f ca="1">(L82-K82+1)*B82</f>
        <v>15600</v>
      </c>
      <c r="N82" s="19">
        <f ca="1">H82/M82*365</f>
        <v>0.43596358076923047</v>
      </c>
      <c r="O82" s="35">
        <f t="shared" si="38"/>
        <v>119.85365999999999</v>
      </c>
      <c r="P82" s="35">
        <f t="shared" si="39"/>
        <v>0.14634000000000924</v>
      </c>
      <c r="Q82" s="36">
        <f t="shared" si="40"/>
        <v>0.8</v>
      </c>
      <c r="R82" s="37">
        <f t="shared" si="41"/>
        <v>11887.350000000013</v>
      </c>
      <c r="S82" s="38">
        <f t="shared" si="42"/>
        <v>20226.326025000024</v>
      </c>
      <c r="T82" s="38"/>
      <c r="U82" s="38"/>
      <c r="V82" s="39">
        <f t="shared" si="43"/>
        <v>51021.85</v>
      </c>
      <c r="W82" s="39">
        <f t="shared" si="44"/>
        <v>71248.176025000022</v>
      </c>
      <c r="X82" s="1">
        <f t="shared" si="45"/>
        <v>59535</v>
      </c>
      <c r="Y82" s="37">
        <f t="shared" si="46"/>
        <v>11713.176025000022</v>
      </c>
      <c r="Z82" s="183">
        <f t="shared" si="47"/>
        <v>0.19674436927857597</v>
      </c>
      <c r="AA82" s="183">
        <f t="shared" si="48"/>
        <v>1.3758921227747685</v>
      </c>
      <c r="AB82" s="183">
        <f>SUM($C$2:C82)*D82/SUM($B$2:B82)-1</f>
        <v>4.4900630498533989E-2</v>
      </c>
      <c r="AC82" s="183">
        <f t="shared" si="49"/>
        <v>0.15184373878004198</v>
      </c>
      <c r="AD82" s="40">
        <f t="shared" si="50"/>
        <v>5.4725300000000116E-2</v>
      </c>
    </row>
    <row r="83" spans="1:30">
      <c r="A83" s="31" t="s">
        <v>1727</v>
      </c>
      <c r="B83" s="2">
        <v>120</v>
      </c>
      <c r="C83" s="175">
        <v>70.959999999999994</v>
      </c>
      <c r="D83" s="176">
        <v>1.6892</v>
      </c>
      <c r="E83" s="32">
        <f t="shared" si="34"/>
        <v>0.21000000000000002</v>
      </c>
      <c r="F83" s="13">
        <f t="shared" si="35"/>
        <v>0.1638031333333333</v>
      </c>
      <c r="H83" s="5">
        <f t="shared" si="36"/>
        <v>19.656375999999995</v>
      </c>
      <c r="I83" s="2" t="s">
        <v>66</v>
      </c>
      <c r="J83" s="33" t="s">
        <v>1728</v>
      </c>
      <c r="K83" s="34">
        <f t="shared" si="37"/>
        <v>44123</v>
      </c>
      <c r="L83" s="34" t="str">
        <f ca="1">IF(LEN(J83) &gt; 15,DATE(MID(J83,12,4),MID(J83,16,2),MID(J83,18,2)),TEXT(TODAY(),"yyyy-mm-dd"))</f>
        <v>2021-02-22</v>
      </c>
      <c r="M83" s="18">
        <f ca="1">(L83-K83+1)*B83</f>
        <v>15240</v>
      </c>
      <c r="N83" s="19">
        <f ca="1">H83/M83*365</f>
        <v>0.47077278477690276</v>
      </c>
      <c r="O83" s="35">
        <f t="shared" si="38"/>
        <v>119.86563199999999</v>
      </c>
      <c r="P83" s="35">
        <f t="shared" si="39"/>
        <v>0.13436800000000915</v>
      </c>
      <c r="Q83" s="36">
        <f t="shared" si="40"/>
        <v>0.8</v>
      </c>
      <c r="R83" s="37">
        <f t="shared" si="41"/>
        <v>11958.310000000012</v>
      </c>
      <c r="S83" s="38">
        <f t="shared" si="42"/>
        <v>20199.977252000022</v>
      </c>
      <c r="T83" s="38"/>
      <c r="U83" s="38"/>
      <c r="V83" s="39">
        <f t="shared" si="43"/>
        <v>51021.85</v>
      </c>
      <c r="W83" s="39">
        <f t="shared" si="44"/>
        <v>71221.827252000017</v>
      </c>
      <c r="X83" s="1">
        <f t="shared" si="45"/>
        <v>59655</v>
      </c>
      <c r="Y83" s="37">
        <f t="shared" si="46"/>
        <v>11566.827252000017</v>
      </c>
      <c r="Z83" s="183">
        <f t="shared" si="47"/>
        <v>0.1938953524767415</v>
      </c>
      <c r="AA83" s="183">
        <f t="shared" si="48"/>
        <v>1.3398153920643123</v>
      </c>
      <c r="AB83" s="183">
        <f>SUM($C$2:C83)*D83/SUM($B$2:B83)-1</f>
        <v>3.6901139323671783E-2</v>
      </c>
      <c r="AC83" s="183">
        <f t="shared" si="49"/>
        <v>0.15699421315306972</v>
      </c>
      <c r="AD83" s="40">
        <f t="shared" si="50"/>
        <v>4.6196866666666725E-2</v>
      </c>
    </row>
    <row r="84" spans="1:30">
      <c r="A84" s="31" t="s">
        <v>1729</v>
      </c>
      <c r="B84" s="2">
        <v>135</v>
      </c>
      <c r="C84" s="175">
        <v>79.22</v>
      </c>
      <c r="D84" s="176">
        <v>1.702</v>
      </c>
      <c r="E84" s="32">
        <f t="shared" si="34"/>
        <v>0.22000000000000003</v>
      </c>
      <c r="F84" s="13">
        <f t="shared" si="35"/>
        <v>0.15491023703703702</v>
      </c>
      <c r="H84" s="5">
        <f t="shared" si="36"/>
        <v>20.912881999999996</v>
      </c>
      <c r="I84" s="2" t="s">
        <v>66</v>
      </c>
      <c r="J84" s="33" t="s">
        <v>1730</v>
      </c>
      <c r="K84" s="34">
        <f t="shared" si="37"/>
        <v>44124</v>
      </c>
      <c r="L84" s="34" t="str">
        <f ca="1">IF(LEN(J84) &gt; 15,DATE(MID(J84,12,4),MID(J84,16,2),MID(J84,18,2)),TEXT(TODAY(),"yyyy-mm-dd"))</f>
        <v>2021-02-22</v>
      </c>
      <c r="M84" s="18">
        <f ca="1">(L84-K84+1)*B84</f>
        <v>17010</v>
      </c>
      <c r="N84" s="19">
        <f ca="1">H84/M84*365</f>
        <v>0.44874790887713101</v>
      </c>
      <c r="O84" s="35">
        <f t="shared" si="38"/>
        <v>134.83243999999999</v>
      </c>
      <c r="P84" s="35">
        <f t="shared" si="39"/>
        <v>0.16756000000000881</v>
      </c>
      <c r="Q84" s="36">
        <f t="shared" si="40"/>
        <v>0.9</v>
      </c>
      <c r="R84" s="37">
        <f t="shared" si="41"/>
        <v>12037.530000000012</v>
      </c>
      <c r="S84" s="38">
        <f t="shared" si="42"/>
        <v>20487.876060000021</v>
      </c>
      <c r="T84" s="38"/>
      <c r="U84" s="38"/>
      <c r="V84" s="39">
        <f t="shared" si="43"/>
        <v>51021.85</v>
      </c>
      <c r="W84" s="39">
        <f t="shared" si="44"/>
        <v>71509.726060000015</v>
      </c>
      <c r="X84" s="1">
        <f t="shared" si="45"/>
        <v>59790</v>
      </c>
      <c r="Y84" s="37">
        <f t="shared" si="46"/>
        <v>11719.726060000015</v>
      </c>
      <c r="Z84" s="183">
        <f t="shared" si="47"/>
        <v>0.19601481953503952</v>
      </c>
      <c r="AA84" s="183">
        <f t="shared" si="48"/>
        <v>1.3366247224328984</v>
      </c>
      <c r="AB84" s="183">
        <f>SUM($C$2:C84)*D84/SUM($B$2:B84)-1</f>
        <v>4.4166042918455162E-2</v>
      </c>
      <c r="AC84" s="183">
        <f t="shared" si="49"/>
        <v>0.15184877661658436</v>
      </c>
      <c r="AD84" s="40">
        <f t="shared" si="50"/>
        <v>6.508976296296301E-2</v>
      </c>
    </row>
    <row r="85" spans="1:30">
      <c r="A85" s="31" t="s">
        <v>1731</v>
      </c>
      <c r="B85" s="2">
        <v>120</v>
      </c>
      <c r="C85" s="175">
        <v>70.44</v>
      </c>
      <c r="D85" s="176">
        <v>1.7016</v>
      </c>
      <c r="E85" s="32">
        <f t="shared" si="34"/>
        <v>0.21000000000000002</v>
      </c>
      <c r="F85" s="13">
        <f t="shared" si="35"/>
        <v>0.1552746999999999</v>
      </c>
      <c r="H85" s="5">
        <f t="shared" si="36"/>
        <v>18.632963999999987</v>
      </c>
      <c r="I85" s="2" t="s">
        <v>66</v>
      </c>
      <c r="J85" s="33" t="s">
        <v>1732</v>
      </c>
      <c r="K85" s="34">
        <f t="shared" si="37"/>
        <v>44125</v>
      </c>
      <c r="L85" s="34" t="str">
        <f ca="1">IF(LEN(J85) &gt; 15,DATE(MID(J85,12,4),MID(J85,16,2),MID(J85,18,2)),TEXT(TODAY(),"yyyy-mm-dd"))</f>
        <v>2021-02-22</v>
      </c>
      <c r="M85" s="18">
        <f ca="1">(L85-K85+1)*B85</f>
        <v>15000</v>
      </c>
      <c r="N85" s="19">
        <f ca="1">H85/M85*365</f>
        <v>0.45340212399999968</v>
      </c>
      <c r="O85" s="35">
        <f t="shared" si="38"/>
        <v>119.860704</v>
      </c>
      <c r="P85" s="35">
        <f t="shared" si="39"/>
        <v>0.13929600000000164</v>
      </c>
      <c r="Q85" s="36">
        <f t="shared" si="40"/>
        <v>0.8</v>
      </c>
      <c r="R85" s="37">
        <f t="shared" si="41"/>
        <v>12107.970000000012</v>
      </c>
      <c r="S85" s="38">
        <f t="shared" si="42"/>
        <v>20602.92175200002</v>
      </c>
      <c r="T85" s="38"/>
      <c r="U85" s="38"/>
      <c r="V85" s="39">
        <f t="shared" si="43"/>
        <v>51021.85</v>
      </c>
      <c r="W85" s="39">
        <f t="shared" si="44"/>
        <v>71624.771752000015</v>
      </c>
      <c r="X85" s="1">
        <f t="shared" si="45"/>
        <v>59910</v>
      </c>
      <c r="Y85" s="37">
        <f t="shared" si="46"/>
        <v>11714.771752000015</v>
      </c>
      <c r="Z85" s="183">
        <f t="shared" si="47"/>
        <v>0.19553950512435336</v>
      </c>
      <c r="AA85" s="183">
        <f t="shared" si="48"/>
        <v>1.3180213826274327</v>
      </c>
      <c r="AB85" s="183">
        <f>SUM($C$2:C85)*D85/SUM($B$2:B85)-1</f>
        <v>4.3410530127298674E-2</v>
      </c>
      <c r="AC85" s="183">
        <f t="shared" si="49"/>
        <v>0.15212897499705469</v>
      </c>
      <c r="AD85" s="40">
        <f t="shared" si="50"/>
        <v>5.4725300000000116E-2</v>
      </c>
    </row>
    <row r="86" spans="1:30">
      <c r="A86" s="31" t="s">
        <v>1733</v>
      </c>
      <c r="B86" s="2">
        <v>120</v>
      </c>
      <c r="C86" s="175">
        <v>70.64</v>
      </c>
      <c r="D86" s="176">
        <v>1.6968000000000001</v>
      </c>
      <c r="E86" s="32">
        <f t="shared" si="34"/>
        <v>0.21000000000000002</v>
      </c>
      <c r="F86" s="13">
        <f t="shared" si="35"/>
        <v>0.15855486666666654</v>
      </c>
      <c r="H86" s="5">
        <f t="shared" si="36"/>
        <v>19.026583999999986</v>
      </c>
      <c r="I86" s="2" t="s">
        <v>66</v>
      </c>
      <c r="J86" s="33" t="s">
        <v>1734</v>
      </c>
      <c r="K86" s="34">
        <f t="shared" si="37"/>
        <v>44126</v>
      </c>
      <c r="L86" s="34" t="str">
        <f ca="1">IF(LEN(J86) &gt; 15,DATE(MID(J86,12,4),MID(J86,16,2),MID(J86,18,2)),TEXT(TODAY(),"yyyy-mm-dd"))</f>
        <v>2021-02-22</v>
      </c>
      <c r="M86" s="18">
        <f ca="1">(L86-K86+1)*B86</f>
        <v>14880</v>
      </c>
      <c r="N86" s="19">
        <f ca="1">H86/M86*365</f>
        <v>0.46671392204301038</v>
      </c>
      <c r="O86" s="35">
        <f t="shared" si="38"/>
        <v>119.861952</v>
      </c>
      <c r="P86" s="35">
        <f t="shared" si="39"/>
        <v>0.13804799999999773</v>
      </c>
      <c r="Q86" s="36">
        <f t="shared" si="40"/>
        <v>0.8</v>
      </c>
      <c r="R86" s="37">
        <f t="shared" si="41"/>
        <v>12178.610000000011</v>
      </c>
      <c r="S86" s="38">
        <f t="shared" si="42"/>
        <v>20664.665448000022</v>
      </c>
      <c r="T86" s="38"/>
      <c r="U86" s="38"/>
      <c r="V86" s="39">
        <f t="shared" si="43"/>
        <v>51021.85</v>
      </c>
      <c r="W86" s="39">
        <f t="shared" si="44"/>
        <v>71686.51544800002</v>
      </c>
      <c r="X86" s="1">
        <f t="shared" si="45"/>
        <v>60030</v>
      </c>
      <c r="Y86" s="37">
        <f t="shared" si="46"/>
        <v>11656.51544800002</v>
      </c>
      <c r="Z86" s="183">
        <f t="shared" si="47"/>
        <v>0.1941781683824757</v>
      </c>
      <c r="AA86" s="183">
        <f t="shared" si="48"/>
        <v>1.293996597303555</v>
      </c>
      <c r="AB86" s="183">
        <f>SUM($C$2:C86)*D86/SUM($B$2:B86)-1</f>
        <v>4.0001548531468867E-2</v>
      </c>
      <c r="AC86" s="183">
        <f t="shared" si="49"/>
        <v>0.15417661985100684</v>
      </c>
      <c r="AD86" s="40">
        <f t="shared" si="50"/>
        <v>5.1445133333333476E-2</v>
      </c>
    </row>
    <row r="87" spans="1:30">
      <c r="A87" s="31" t="s">
        <v>1735</v>
      </c>
      <c r="B87" s="2">
        <v>135</v>
      </c>
      <c r="C87" s="175">
        <v>80.400000000000006</v>
      </c>
      <c r="D87" s="176">
        <v>1.6771</v>
      </c>
      <c r="E87" s="32">
        <f t="shared" si="34"/>
        <v>0.22000000000000003</v>
      </c>
      <c r="F87" s="13">
        <f t="shared" si="35"/>
        <v>0.17211288888888893</v>
      </c>
      <c r="H87" s="5">
        <f t="shared" si="36"/>
        <v>23.235240000000005</v>
      </c>
      <c r="I87" s="2" t="s">
        <v>66</v>
      </c>
      <c r="J87" s="33" t="s">
        <v>1736</v>
      </c>
      <c r="K87" s="34">
        <f t="shared" si="37"/>
        <v>44127</v>
      </c>
      <c r="L87" s="34" t="str">
        <f ca="1">IF(LEN(J87) &gt; 15,DATE(MID(J87,12,4),MID(J87,16,2),MID(J87,18,2)),TEXT(TODAY(),"yyyy-mm-dd"))</f>
        <v>2021-02-22</v>
      </c>
      <c r="M87" s="18">
        <f ca="1">(L87-K87+1)*B87</f>
        <v>16605</v>
      </c>
      <c r="N87" s="19">
        <f ca="1">H87/M87*365</f>
        <v>0.51074149954832893</v>
      </c>
      <c r="O87" s="35">
        <f t="shared" si="38"/>
        <v>134.83884</v>
      </c>
      <c r="P87" s="35">
        <f t="shared" si="39"/>
        <v>0.16115999999999531</v>
      </c>
      <c r="Q87" s="36">
        <f t="shared" si="40"/>
        <v>0.9</v>
      </c>
      <c r="R87" s="37">
        <f t="shared" si="41"/>
        <v>12259.010000000011</v>
      </c>
      <c r="S87" s="38">
        <f t="shared" si="42"/>
        <v>20559.585671000019</v>
      </c>
      <c r="T87" s="38"/>
      <c r="U87" s="38"/>
      <c r="V87" s="39">
        <f t="shared" si="43"/>
        <v>51021.85</v>
      </c>
      <c r="W87" s="39">
        <f t="shared" si="44"/>
        <v>71581.435671000014</v>
      </c>
      <c r="X87" s="1">
        <f t="shared" si="45"/>
        <v>60165</v>
      </c>
      <c r="Y87" s="37">
        <f t="shared" si="46"/>
        <v>11416.435671000014</v>
      </c>
      <c r="Z87" s="183">
        <f t="shared" si="47"/>
        <v>0.18975210954874111</v>
      </c>
      <c r="AA87" s="183">
        <f t="shared" si="48"/>
        <v>1.2486326562508561</v>
      </c>
      <c r="AB87" s="183">
        <f>SUM($C$2:C87)*D87/SUM($B$2:B87)-1</f>
        <v>2.7565038305709333E-2</v>
      </c>
      <c r="AC87" s="183">
        <f t="shared" si="49"/>
        <v>0.16218707124303178</v>
      </c>
      <c r="AD87" s="40">
        <f t="shared" si="50"/>
        <v>4.7887111111111103E-2</v>
      </c>
    </row>
    <row r="88" spans="1:30">
      <c r="A88" s="144" t="s">
        <v>1737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957</v>
      </c>
      <c r="J88" s="152" t="s">
        <v>2131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1.2185551110943469</v>
      </c>
      <c r="AB88" s="219">
        <v>0.12806915425601129</v>
      </c>
      <c r="AC88" s="219">
        <v>5.9425656755597522E-2</v>
      </c>
      <c r="AD88" s="164">
        <v>6.2962962962963553E-3</v>
      </c>
    </row>
    <row r="89" spans="1:30">
      <c r="A89" s="31" t="s">
        <v>1739</v>
      </c>
      <c r="B89" s="2">
        <v>135</v>
      </c>
      <c r="C89" s="175">
        <v>80.69</v>
      </c>
      <c r="D89" s="176">
        <v>1.671</v>
      </c>
      <c r="E89" s="32">
        <f t="shared" si="34"/>
        <v>0.22000000000000003</v>
      </c>
      <c r="F89" s="13">
        <f t="shared" si="35"/>
        <v>0.17634065925925912</v>
      </c>
      <c r="H89" s="5">
        <f t="shared" si="36"/>
        <v>23.805988999999983</v>
      </c>
      <c r="I89" s="2" t="s">
        <v>66</v>
      </c>
      <c r="J89" s="33" t="s">
        <v>1740</v>
      </c>
      <c r="K89" s="34">
        <f t="shared" si="37"/>
        <v>44131</v>
      </c>
      <c r="L89" s="34" t="str">
        <f ca="1">IF(LEN(J89) &gt; 15,DATE(MID(J89,12,4),MID(J89,16,2),MID(J89,18,2)),TEXT(TODAY(),"yyyy-mm-dd"))</f>
        <v>2021-02-22</v>
      </c>
      <c r="M89" s="18">
        <f ca="1">(L89-K89+1)*B89</f>
        <v>16065</v>
      </c>
      <c r="N89" s="19">
        <f ca="1">H89/M89*365</f>
        <v>0.54087681201369397</v>
      </c>
      <c r="O89" s="35">
        <f t="shared" si="38"/>
        <v>134.83299</v>
      </c>
      <c r="P89" s="35">
        <f t="shared" si="39"/>
        <v>0.16701000000000477</v>
      </c>
      <c r="Q89" s="36">
        <f t="shared" si="40"/>
        <v>0.9</v>
      </c>
      <c r="R89" s="37">
        <f t="shared" si="41"/>
        <v>12420.530000000012</v>
      </c>
      <c r="S89" s="38">
        <f t="shared" si="42"/>
        <v>20754.705630000019</v>
      </c>
      <c r="T89" s="38"/>
      <c r="U89" s="38"/>
      <c r="V89" s="39">
        <f t="shared" si="43"/>
        <v>51021.85</v>
      </c>
      <c r="W89" s="39">
        <f t="shared" si="44"/>
        <v>71776.555630000017</v>
      </c>
      <c r="X89" s="1">
        <f t="shared" si="45"/>
        <v>60435</v>
      </c>
      <c r="Y89" s="37">
        <f t="shared" si="46"/>
        <v>11341.555630000017</v>
      </c>
      <c r="Z89" s="183">
        <f t="shared" si="47"/>
        <v>0.18766535335484424</v>
      </c>
      <c r="AA89" s="183">
        <f t="shared" si="48"/>
        <v>1.2048629449227959</v>
      </c>
      <c r="AB89" s="183">
        <f>SUM($C$2:C89)*D89/SUM($B$2:B89)-1</f>
        <v>2.3240528301887053E-2</v>
      </c>
      <c r="AC89" s="183">
        <f t="shared" si="49"/>
        <v>0.16442482505295719</v>
      </c>
      <c r="AD89" s="40">
        <f t="shared" si="50"/>
        <v>4.3659340740740904E-2</v>
      </c>
    </row>
    <row r="90" spans="1:30">
      <c r="A90" s="31" t="s">
        <v>1741</v>
      </c>
      <c r="B90" s="2">
        <v>135</v>
      </c>
      <c r="C90" s="175">
        <v>80.069999999999993</v>
      </c>
      <c r="D90" s="176">
        <v>1.6839999999999999</v>
      </c>
      <c r="E90" s="32">
        <f t="shared" si="34"/>
        <v>0.22000000000000003</v>
      </c>
      <c r="F90" s="13">
        <f t="shared" si="35"/>
        <v>0.16730197777777761</v>
      </c>
      <c r="H90" s="5">
        <f t="shared" si="36"/>
        <v>22.585766999999976</v>
      </c>
      <c r="I90" s="2" t="s">
        <v>66</v>
      </c>
      <c r="J90" s="33" t="s">
        <v>1742</v>
      </c>
      <c r="K90" s="34">
        <f t="shared" si="37"/>
        <v>44132</v>
      </c>
      <c r="L90" s="34" t="str">
        <f ca="1">IF(LEN(J90) &gt; 15,DATE(MID(J90,12,4),MID(J90,16,2),MID(J90,18,2)),TEXT(TODAY(),"yyyy-mm-dd"))</f>
        <v>2021-02-22</v>
      </c>
      <c r="M90" s="18">
        <f ca="1">(L90-K90+1)*B90</f>
        <v>15930</v>
      </c>
      <c r="N90" s="19">
        <f ca="1">H90/M90*365</f>
        <v>0.51750188041431211</v>
      </c>
      <c r="O90" s="35">
        <f t="shared" si="38"/>
        <v>134.83787999999998</v>
      </c>
      <c r="P90" s="35">
        <f t="shared" si="39"/>
        <v>0.16212000000001581</v>
      </c>
      <c r="Q90" s="36">
        <f t="shared" si="40"/>
        <v>0.9</v>
      </c>
      <c r="R90" s="37">
        <f t="shared" si="41"/>
        <v>12500.600000000011</v>
      </c>
      <c r="S90" s="38">
        <f t="shared" si="42"/>
        <v>21051.010400000017</v>
      </c>
      <c r="T90" s="38"/>
      <c r="U90" s="38"/>
      <c r="V90" s="39">
        <f t="shared" si="43"/>
        <v>51021.85</v>
      </c>
      <c r="W90" s="39">
        <f t="shared" si="44"/>
        <v>72072.86040000002</v>
      </c>
      <c r="X90" s="1">
        <f t="shared" si="45"/>
        <v>60570</v>
      </c>
      <c r="Y90" s="37">
        <f t="shared" si="46"/>
        <v>11502.86040000002</v>
      </c>
      <c r="Z90" s="183">
        <f t="shared" si="47"/>
        <v>0.18991019316493341</v>
      </c>
      <c r="AA90" s="183">
        <f t="shared" si="48"/>
        <v>1.2047213753449637</v>
      </c>
      <c r="AB90" s="183">
        <f>SUM($C$2:C90)*D90/SUM($B$2:B90)-1</f>
        <v>3.0812800710164456E-2</v>
      </c>
      <c r="AC90" s="183">
        <f t="shared" si="49"/>
        <v>0.15909739245476895</v>
      </c>
      <c r="AD90" s="40">
        <f t="shared" si="50"/>
        <v>5.2698022222222418E-2</v>
      </c>
    </row>
    <row r="91" spans="1:30">
      <c r="A91" s="31" t="s">
        <v>1743</v>
      </c>
      <c r="B91" s="2">
        <v>135</v>
      </c>
      <c r="C91" s="175">
        <v>79.44</v>
      </c>
      <c r="D91" s="176">
        <v>1.6974</v>
      </c>
      <c r="E91" s="32">
        <f t="shared" si="34"/>
        <v>0.22000000000000003</v>
      </c>
      <c r="F91" s="13">
        <f t="shared" si="35"/>
        <v>0.15811751111111116</v>
      </c>
      <c r="H91" s="5">
        <f t="shared" si="36"/>
        <v>21.345864000000006</v>
      </c>
      <c r="I91" s="2" t="s">
        <v>66</v>
      </c>
      <c r="J91" s="33" t="s">
        <v>1744</v>
      </c>
      <c r="K91" s="34">
        <f t="shared" si="37"/>
        <v>44133</v>
      </c>
      <c r="L91" s="34" t="str">
        <f ca="1">IF(LEN(J91) &gt; 15,DATE(MID(J91,12,4),MID(J91,16,2),MID(J91,18,2)),TEXT(TODAY(),"yyyy-mm-dd"))</f>
        <v>2021-02-22</v>
      </c>
      <c r="M91" s="18">
        <f ca="1">(L91-K91+1)*B91</f>
        <v>15795</v>
      </c>
      <c r="N91" s="19">
        <f ca="1">H91/M91*365</f>
        <v>0.49327257739791086</v>
      </c>
      <c r="O91" s="35">
        <f t="shared" si="38"/>
        <v>134.84145599999999</v>
      </c>
      <c r="P91" s="35">
        <f t="shared" si="39"/>
        <v>0.15854400000000624</v>
      </c>
      <c r="Q91" s="36">
        <f t="shared" si="40"/>
        <v>0.9</v>
      </c>
      <c r="R91" s="37">
        <f t="shared" si="41"/>
        <v>12580.040000000012</v>
      </c>
      <c r="S91" s="38">
        <f t="shared" si="42"/>
        <v>21353.35989600002</v>
      </c>
      <c r="T91" s="38"/>
      <c r="U91" s="38"/>
      <c r="V91" s="39">
        <f t="shared" si="43"/>
        <v>51021.85</v>
      </c>
      <c r="W91" s="39">
        <f t="shared" si="44"/>
        <v>72375.209896000015</v>
      </c>
      <c r="X91" s="1">
        <f t="shared" si="45"/>
        <v>60705</v>
      </c>
      <c r="Y91" s="37">
        <f t="shared" si="46"/>
        <v>11670.209896000015</v>
      </c>
      <c r="Z91" s="183">
        <f t="shared" si="47"/>
        <v>0.19224462393542563</v>
      </c>
      <c r="AA91" s="183">
        <f t="shared" si="48"/>
        <v>1.2052080052462286</v>
      </c>
      <c r="AB91" s="183">
        <f>SUM($C$2:C91)*D91/SUM($B$2:B91)-1</f>
        <v>3.8539300526315934E-2</v>
      </c>
      <c r="AC91" s="183">
        <f t="shared" si="49"/>
        <v>0.1537053234091097</v>
      </c>
      <c r="AD91" s="40">
        <f t="shared" si="50"/>
        <v>6.1882488888888865E-2</v>
      </c>
    </row>
    <row r="92" spans="1:30">
      <c r="A92" s="31" t="s">
        <v>1745</v>
      </c>
      <c r="B92" s="2">
        <v>135</v>
      </c>
      <c r="C92" s="175">
        <v>80.680000000000007</v>
      </c>
      <c r="D92" s="176">
        <v>1.6713</v>
      </c>
      <c r="E92" s="32">
        <f t="shared" si="34"/>
        <v>0.22000000000000003</v>
      </c>
      <c r="F92" s="13">
        <f t="shared" si="35"/>
        <v>0.17619487407407422</v>
      </c>
      <c r="H92" s="5">
        <f t="shared" si="36"/>
        <v>23.78630800000002</v>
      </c>
      <c r="I92" s="2" t="s">
        <v>66</v>
      </c>
      <c r="J92" s="33" t="s">
        <v>1746</v>
      </c>
      <c r="K92" s="34">
        <f t="shared" si="37"/>
        <v>44134</v>
      </c>
      <c r="L92" s="34" t="str">
        <f ca="1">IF(LEN(J92) &gt; 15,DATE(MID(J92,12,4),MID(J92,16,2),MID(J92,18,2)),TEXT(TODAY(),"yyyy-mm-dd"))</f>
        <v>2021-02-22</v>
      </c>
      <c r="M92" s="18">
        <f ca="1">(L92-K92+1)*B92</f>
        <v>15660</v>
      </c>
      <c r="N92" s="19">
        <f ca="1">H92/M92*365</f>
        <v>0.5544062848020439</v>
      </c>
      <c r="O92" s="35">
        <f t="shared" si="38"/>
        <v>134.840484</v>
      </c>
      <c r="P92" s="35">
        <f t="shared" si="39"/>
        <v>0.15951599999999644</v>
      </c>
      <c r="Q92" s="36">
        <f t="shared" si="40"/>
        <v>0.9</v>
      </c>
      <c r="R92" s="37">
        <f t="shared" si="41"/>
        <v>12660.720000000012</v>
      </c>
      <c r="S92" s="38">
        <f t="shared" si="42"/>
        <v>21159.86133600002</v>
      </c>
      <c r="T92" s="38"/>
      <c r="U92" s="38"/>
      <c r="V92" s="39">
        <f t="shared" si="43"/>
        <v>51021.85</v>
      </c>
      <c r="W92" s="39">
        <f t="shared" si="44"/>
        <v>72181.711336000022</v>
      </c>
      <c r="X92" s="1">
        <f t="shared" si="45"/>
        <v>60840</v>
      </c>
      <c r="Y92" s="37">
        <f t="shared" si="46"/>
        <v>11341.711336000022</v>
      </c>
      <c r="Z92" s="183">
        <f t="shared" si="47"/>
        <v>0.18641866101249205</v>
      </c>
      <c r="AA92" s="183">
        <f t="shared" si="48"/>
        <v>1.1551780463733001</v>
      </c>
      <c r="AB92" s="183">
        <f>SUM($C$2:C92)*D92/SUM($B$2:B92)-1</f>
        <v>2.2292264499349956E-2</v>
      </c>
      <c r="AC92" s="183">
        <f t="shared" si="49"/>
        <v>0.16412639651314209</v>
      </c>
      <c r="AD92" s="40">
        <f t="shared" si="50"/>
        <v>4.3805125925925809E-2</v>
      </c>
    </row>
    <row r="93" spans="1:30">
      <c r="A93" s="31" t="s">
        <v>1835</v>
      </c>
      <c r="B93" s="222">
        <v>135</v>
      </c>
      <c r="C93" s="175">
        <v>80.260000000000005</v>
      </c>
      <c r="D93" s="176">
        <v>1.6800999999999999</v>
      </c>
      <c r="E93" s="32">
        <f t="shared" si="34"/>
        <v>0.22000000000000003</v>
      </c>
      <c r="F93" s="13">
        <f t="shared" si="35"/>
        <v>0.17007189629629638</v>
      </c>
      <c r="H93" s="5">
        <f t="shared" si="36"/>
        <v>22.959706000000011</v>
      </c>
      <c r="I93" s="2" t="s">
        <v>66</v>
      </c>
      <c r="J93" s="33" t="s">
        <v>1836</v>
      </c>
      <c r="K93" s="34">
        <f t="shared" si="37"/>
        <v>44137</v>
      </c>
      <c r="L93" s="34" t="str">
        <f ca="1">IF(LEN(J93) &gt; 15,DATE(MID(J93,12,4),MID(J93,16,2),MID(J93,18,2)),TEXT(TODAY(),"yyyy-mm-dd"))</f>
        <v>2021-02-22</v>
      </c>
      <c r="M93" s="18">
        <f ca="1">(L93-K93+1)*B93</f>
        <v>15255</v>
      </c>
      <c r="N93" s="19">
        <f ca="1">H93/M93*365</f>
        <v>0.54934727564732899</v>
      </c>
      <c r="O93" s="35">
        <f t="shared" si="38"/>
        <v>134.84482600000001</v>
      </c>
      <c r="P93" s="35">
        <f t="shared" si="39"/>
        <v>0.15517399999998815</v>
      </c>
      <c r="Q93" s="36">
        <f t="shared" si="40"/>
        <v>0.9</v>
      </c>
      <c r="R93" s="37">
        <f t="shared" si="41"/>
        <v>12740.980000000012</v>
      </c>
      <c r="S93" s="38">
        <f t="shared" si="42"/>
        <v>21406.120498000018</v>
      </c>
      <c r="T93" s="38"/>
      <c r="U93" s="38"/>
      <c r="V93" s="39">
        <f t="shared" si="43"/>
        <v>51021.85</v>
      </c>
      <c r="W93" s="39">
        <f t="shared" si="44"/>
        <v>72427.97049800001</v>
      </c>
      <c r="X93" s="1">
        <f t="shared" si="45"/>
        <v>60975</v>
      </c>
      <c r="Y93" s="37">
        <f t="shared" si="46"/>
        <v>11452.97049800001</v>
      </c>
      <c r="Z93" s="183">
        <f t="shared" si="47"/>
        <v>0.18783059447314487</v>
      </c>
      <c r="AA93" s="183">
        <f t="shared" si="48"/>
        <v>1.1506880231886405</v>
      </c>
      <c r="AB93" s="183">
        <f>SUM($C$2:C93)*D93/SUM($B$2:B93)-1</f>
        <v>2.7341558954584677E-2</v>
      </c>
      <c r="AC93" s="183">
        <f t="shared" si="49"/>
        <v>0.1604890355185602</v>
      </c>
      <c r="AD93" s="40">
        <f t="shared" si="50"/>
        <v>4.9928103703703652E-2</v>
      </c>
    </row>
    <row r="94" spans="1:30">
      <c r="A94" s="31" t="s">
        <v>1837</v>
      </c>
      <c r="B94" s="2">
        <v>135</v>
      </c>
      <c r="C94" s="175">
        <v>79.349999999999994</v>
      </c>
      <c r="D94" s="176">
        <v>1.6992</v>
      </c>
      <c r="E94" s="32">
        <f t="shared" si="34"/>
        <v>0.22000000000000003</v>
      </c>
      <c r="F94" s="13">
        <f t="shared" si="35"/>
        <v>0.15680544444444444</v>
      </c>
      <c r="H94" s="5">
        <f t="shared" si="36"/>
        <v>21.168734999999998</v>
      </c>
      <c r="I94" s="2" t="s">
        <v>66</v>
      </c>
      <c r="J94" s="33" t="s">
        <v>1808</v>
      </c>
      <c r="K94" s="34">
        <f t="shared" si="37"/>
        <v>44138</v>
      </c>
      <c r="L94" s="34" t="str">
        <f ca="1">IF(LEN(J94) &gt; 15,DATE(MID(J94,12,4),MID(J94,16,2),MID(J94,18,2)),TEXT(TODAY(),"yyyy-mm-dd"))</f>
        <v>2021-02-22</v>
      </c>
      <c r="M94" s="18">
        <f ca="1">(L94-K94+1)*B94</f>
        <v>15120</v>
      </c>
      <c r="N94" s="19">
        <f ca="1">H94/M94*365</f>
        <v>0.51101774305555547</v>
      </c>
      <c r="O94" s="35">
        <f t="shared" si="38"/>
        <v>134.83151999999998</v>
      </c>
      <c r="P94" s="35">
        <f t="shared" si="39"/>
        <v>0.16848000000001662</v>
      </c>
      <c r="Q94" s="36">
        <f t="shared" si="40"/>
        <v>0.9</v>
      </c>
      <c r="R94" s="37">
        <f t="shared" si="41"/>
        <v>12820.330000000013</v>
      </c>
      <c r="S94" s="38">
        <f t="shared" si="42"/>
        <v>21784.304736000024</v>
      </c>
      <c r="T94" s="38"/>
      <c r="U94" s="38"/>
      <c r="V94" s="39">
        <f t="shared" si="43"/>
        <v>51021.85</v>
      </c>
      <c r="W94" s="39">
        <f t="shared" si="44"/>
        <v>72806.154736000026</v>
      </c>
      <c r="X94" s="1">
        <f t="shared" si="45"/>
        <v>61110</v>
      </c>
      <c r="Y94" s="37">
        <f t="shared" si="46"/>
        <v>11696.154736000026</v>
      </c>
      <c r="Z94" s="183">
        <f t="shared" si="47"/>
        <v>0.19139510286368888</v>
      </c>
      <c r="AA94" s="183">
        <f t="shared" si="48"/>
        <v>1.1593954031214864</v>
      </c>
      <c r="AB94" s="183">
        <f>SUM($C$2:C94)*D94/SUM($B$2:B94)-1</f>
        <v>3.8560252096569325E-2</v>
      </c>
      <c r="AC94" s="183">
        <f t="shared" si="49"/>
        <v>0.15283485076711956</v>
      </c>
      <c r="AD94" s="40">
        <f t="shared" si="50"/>
        <v>6.3194555555555587E-2</v>
      </c>
    </row>
    <row r="95" spans="1:30">
      <c r="A95" s="31" t="s">
        <v>1838</v>
      </c>
      <c r="B95" s="2">
        <v>135</v>
      </c>
      <c r="C95" s="175">
        <v>78.790000000000006</v>
      </c>
      <c r="D95" s="176">
        <v>1.7113</v>
      </c>
      <c r="E95" s="32">
        <f t="shared" si="34"/>
        <v>0.22000000000000003</v>
      </c>
      <c r="F95" s="13">
        <f t="shared" si="35"/>
        <v>0.14864147407407405</v>
      </c>
      <c r="H95" s="5">
        <f t="shared" si="36"/>
        <v>20.066598999999997</v>
      </c>
      <c r="I95" s="2" t="s">
        <v>66</v>
      </c>
      <c r="J95" s="33" t="s">
        <v>1810</v>
      </c>
      <c r="K95" s="34">
        <f t="shared" si="37"/>
        <v>44139</v>
      </c>
      <c r="L95" s="34" t="str">
        <f ca="1">IF(LEN(J95) &gt; 15,DATE(MID(J95,12,4),MID(J95,16,2),MID(J95,18,2)),TEXT(TODAY(),"yyyy-mm-dd"))</f>
        <v>2021-02-22</v>
      </c>
      <c r="M95" s="18">
        <f ca="1">(L95-K95+1)*B95</f>
        <v>14985</v>
      </c>
      <c r="N95" s="19">
        <f ca="1">H95/M95*365</f>
        <v>0.48877601835168488</v>
      </c>
      <c r="O95" s="35">
        <f t="shared" si="38"/>
        <v>134.83332700000003</v>
      </c>
      <c r="P95" s="35">
        <f t="shared" si="39"/>
        <v>0.16667299999997454</v>
      </c>
      <c r="Q95" s="36">
        <f t="shared" si="40"/>
        <v>0.9</v>
      </c>
      <c r="R95" s="37">
        <f t="shared" si="41"/>
        <v>12899.120000000014</v>
      </c>
      <c r="S95" s="38">
        <f t="shared" si="42"/>
        <v>22074.264056000025</v>
      </c>
      <c r="T95" s="38"/>
      <c r="U95" s="38"/>
      <c r="V95" s="39">
        <f t="shared" si="43"/>
        <v>51021.85</v>
      </c>
      <c r="W95" s="39">
        <f t="shared" si="44"/>
        <v>73096.11405600002</v>
      </c>
      <c r="X95" s="1">
        <f t="shared" si="45"/>
        <v>61245</v>
      </c>
      <c r="Y95" s="37">
        <f t="shared" si="46"/>
        <v>11851.11405600002</v>
      </c>
      <c r="Z95" s="183">
        <f t="shared" si="47"/>
        <v>0.19350337261817319</v>
      </c>
      <c r="AA95" s="183">
        <f t="shared" si="48"/>
        <v>1.1592429002802485</v>
      </c>
      <c r="AB95" s="183">
        <f>SUM($C$2:C95)*D95/SUM($B$2:B95)-1</f>
        <v>4.5422277303182934E-2</v>
      </c>
      <c r="AC95" s="183">
        <f t="shared" si="49"/>
        <v>0.14808109531499025</v>
      </c>
      <c r="AD95" s="40">
        <f t="shared" si="50"/>
        <v>7.1358525925925981E-2</v>
      </c>
    </row>
    <row r="96" spans="1:30">
      <c r="A96" s="31" t="s">
        <v>1839</v>
      </c>
      <c r="B96" s="2">
        <v>135</v>
      </c>
      <c r="C96" s="175">
        <v>77.69</v>
      </c>
      <c r="D96" s="176">
        <v>1.7356</v>
      </c>
      <c r="E96" s="32">
        <f t="shared" si="34"/>
        <v>0.22000000000000003</v>
      </c>
      <c r="F96" s="13">
        <f t="shared" si="35"/>
        <v>0.13260510370370374</v>
      </c>
      <c r="H96" s="5">
        <f t="shared" si="36"/>
        <v>17.901689000000005</v>
      </c>
      <c r="I96" s="2" t="s">
        <v>66</v>
      </c>
      <c r="J96" s="33" t="s">
        <v>1812</v>
      </c>
      <c r="K96" s="34">
        <f t="shared" si="37"/>
        <v>44140</v>
      </c>
      <c r="L96" s="34" t="str">
        <f ca="1">IF(LEN(J96) &gt; 15,DATE(MID(J96,12,4),MID(J96,16,2),MID(J96,18,2)),TEXT(TODAY(),"yyyy-mm-dd"))</f>
        <v>2021-02-22</v>
      </c>
      <c r="M96" s="18">
        <f ca="1">(L96-K96+1)*B96</f>
        <v>14850</v>
      </c>
      <c r="N96" s="19">
        <f ca="1">H96/M96*365</f>
        <v>0.44000784410774424</v>
      </c>
      <c r="O96" s="35">
        <f t="shared" si="38"/>
        <v>134.838764</v>
      </c>
      <c r="P96" s="35">
        <f t="shared" si="39"/>
        <v>0.16123600000000238</v>
      </c>
      <c r="Q96" s="36">
        <f t="shared" si="40"/>
        <v>0.9</v>
      </c>
      <c r="R96" s="37">
        <f t="shared" si="41"/>
        <v>12976.810000000014</v>
      </c>
      <c r="S96" s="38">
        <f t="shared" si="42"/>
        <v>22522.551436000023</v>
      </c>
      <c r="T96" s="38"/>
      <c r="U96" s="38"/>
      <c r="V96" s="39">
        <f t="shared" si="43"/>
        <v>51021.85</v>
      </c>
      <c r="W96" s="39">
        <f t="shared" si="44"/>
        <v>73544.401436000015</v>
      </c>
      <c r="X96" s="1">
        <f t="shared" si="45"/>
        <v>61380</v>
      </c>
      <c r="Y96" s="37">
        <f t="shared" si="46"/>
        <v>12164.401436000015</v>
      </c>
      <c r="Z96" s="183">
        <f t="shared" si="47"/>
        <v>0.19818184157706109</v>
      </c>
      <c r="AA96" s="183">
        <f t="shared" si="48"/>
        <v>1.1743797334466115</v>
      </c>
      <c r="AB96" s="183">
        <f>SUM($C$2:C96)*D96/SUM($B$2:B96)-1</f>
        <v>5.9579847287784871E-2</v>
      </c>
      <c r="AC96" s="183">
        <f t="shared" si="49"/>
        <v>0.13860199428927622</v>
      </c>
      <c r="AD96" s="40">
        <f t="shared" si="50"/>
        <v>8.7394896296296293E-2</v>
      </c>
    </row>
    <row r="97" spans="1:30">
      <c r="A97" s="31" t="s">
        <v>1840</v>
      </c>
      <c r="B97" s="2">
        <v>120</v>
      </c>
      <c r="C97" s="175">
        <v>69.06</v>
      </c>
      <c r="D97" s="176">
        <v>1.7356</v>
      </c>
      <c r="E97" s="32">
        <f t="shared" si="34"/>
        <v>0.21000000000000002</v>
      </c>
      <c r="F97" s="13">
        <f t="shared" si="35"/>
        <v>0.13264155000000008</v>
      </c>
      <c r="H97" s="5">
        <f t="shared" si="36"/>
        <v>15.916986000000009</v>
      </c>
      <c r="I97" s="2" t="s">
        <v>66</v>
      </c>
      <c r="J97" s="33" t="s">
        <v>1814</v>
      </c>
      <c r="K97" s="34">
        <f t="shared" si="37"/>
        <v>44141</v>
      </c>
      <c r="L97" s="34" t="str">
        <f ca="1">IF(LEN(J97) &gt; 15,DATE(MID(J97,12,4),MID(J97,16,2),MID(J97,18,2)),TEXT(TODAY(),"yyyy-mm-dd"))</f>
        <v>2021-02-22</v>
      </c>
      <c r="M97" s="18">
        <f ca="1">(L97-K97+1)*B97</f>
        <v>13080</v>
      </c>
      <c r="N97" s="19">
        <f ca="1">H97/M97*365</f>
        <v>0.44416665825688095</v>
      </c>
      <c r="O97" s="35">
        <f t="shared" si="38"/>
        <v>119.86053600000001</v>
      </c>
      <c r="P97" s="35">
        <f t="shared" si="39"/>
        <v>0.1394639999999896</v>
      </c>
      <c r="Q97" s="36">
        <f t="shared" si="40"/>
        <v>0.8</v>
      </c>
      <c r="R97" s="37">
        <f t="shared" si="41"/>
        <v>13045.870000000014</v>
      </c>
      <c r="S97" s="38">
        <f t="shared" si="42"/>
        <v>22642.411972000024</v>
      </c>
      <c r="T97" s="38"/>
      <c r="U97" s="38"/>
      <c r="V97" s="39">
        <f t="shared" si="43"/>
        <v>51021.85</v>
      </c>
      <c r="W97" s="39">
        <f t="shared" si="44"/>
        <v>73664.261972000022</v>
      </c>
      <c r="X97" s="1">
        <f t="shared" si="45"/>
        <v>61500</v>
      </c>
      <c r="Y97" s="37">
        <f t="shared" si="46"/>
        <v>12164.261972000022</v>
      </c>
      <c r="Z97" s="183">
        <f t="shared" si="47"/>
        <v>0.19779287759349629</v>
      </c>
      <c r="AA97" s="183">
        <f t="shared" si="48"/>
        <v>1.1609169530880949</v>
      </c>
      <c r="AB97" s="183">
        <f>SUM($C$2:C97)*D97/SUM($B$2:B97)-1</f>
        <v>5.8982139565395997E-2</v>
      </c>
      <c r="AC97" s="183">
        <f t="shared" si="49"/>
        <v>0.13881073802810029</v>
      </c>
      <c r="AD97" s="40">
        <f t="shared" si="50"/>
        <v>7.735844999999994E-2</v>
      </c>
    </row>
    <row r="98" spans="1:30">
      <c r="A98" s="31" t="s">
        <v>1841</v>
      </c>
      <c r="B98" s="2">
        <v>120</v>
      </c>
      <c r="C98" s="175">
        <v>67.790000000000006</v>
      </c>
      <c r="D98" s="176">
        <v>1.7682</v>
      </c>
      <c r="E98" s="32">
        <f t="shared" si="34"/>
        <v>0.21000000000000002</v>
      </c>
      <c r="F98" s="13">
        <f t="shared" si="35"/>
        <v>0.11181249166666683</v>
      </c>
      <c r="H98" s="5">
        <f t="shared" si="36"/>
        <v>13.417499000000021</v>
      </c>
      <c r="I98" s="2" t="s">
        <v>66</v>
      </c>
      <c r="J98" s="33" t="s">
        <v>1816</v>
      </c>
      <c r="K98" s="34">
        <f t="shared" si="37"/>
        <v>44144</v>
      </c>
      <c r="L98" s="34" t="str">
        <f ca="1">IF(LEN(J98) &gt; 15,DATE(MID(J98,12,4),MID(J98,16,2),MID(J98,18,2)),TEXT(TODAY(),"yyyy-mm-dd"))</f>
        <v>2021-02-22</v>
      </c>
      <c r="M98" s="18">
        <f ca="1">(L98-K98+1)*B98</f>
        <v>12720</v>
      </c>
      <c r="N98" s="19">
        <f ca="1">H98/M98*365</f>
        <v>0.38501471187106978</v>
      </c>
      <c r="O98" s="35">
        <f t="shared" si="38"/>
        <v>119.86627800000001</v>
      </c>
      <c r="P98" s="35">
        <f t="shared" si="39"/>
        <v>0.13372199999999168</v>
      </c>
      <c r="Q98" s="36">
        <f t="shared" si="40"/>
        <v>0.8</v>
      </c>
      <c r="R98" s="37">
        <f t="shared" si="41"/>
        <v>7777.7700000000141</v>
      </c>
      <c r="S98" s="38">
        <f t="shared" si="42"/>
        <v>13752.652914000026</v>
      </c>
      <c r="T98" s="38">
        <v>5335.89</v>
      </c>
      <c r="U98" s="38">
        <v>9387.75</v>
      </c>
      <c r="V98" s="39">
        <f t="shared" si="43"/>
        <v>60409.599999999999</v>
      </c>
      <c r="W98" s="39">
        <f t="shared" si="44"/>
        <v>74162.252914000026</v>
      </c>
      <c r="X98" s="1">
        <f t="shared" si="45"/>
        <v>61620</v>
      </c>
      <c r="Y98" s="37">
        <f t="shared" si="46"/>
        <v>12542.252914000026</v>
      </c>
      <c r="Z98" s="183">
        <f t="shared" si="47"/>
        <v>0.20354191681272349</v>
      </c>
      <c r="AA98" s="183">
        <f t="shared" si="48"/>
        <v>10.362072797422348</v>
      </c>
      <c r="AB98" s="183">
        <f>SUM($C$2:C98)*D98/SUM($B$2:B98)-1</f>
        <v>7.8093723264311965E-2</v>
      </c>
      <c r="AC98" s="183">
        <f t="shared" si="49"/>
        <v>0.12544819354841152</v>
      </c>
      <c r="AD98" s="40">
        <f t="shared" si="50"/>
        <v>9.8187508333333187E-2</v>
      </c>
    </row>
    <row r="99" spans="1:30">
      <c r="A99" s="31" t="s">
        <v>1842</v>
      </c>
      <c r="B99" s="2">
        <v>120</v>
      </c>
      <c r="C99" s="175">
        <v>68.150000000000006</v>
      </c>
      <c r="D99" s="176">
        <v>1.7587999999999999</v>
      </c>
      <c r="E99" s="32">
        <f t="shared" si="34"/>
        <v>0.21000000000000002</v>
      </c>
      <c r="F99" s="13">
        <f t="shared" si="35"/>
        <v>0.11771679166666663</v>
      </c>
      <c r="H99" s="5">
        <f t="shared" si="36"/>
        <v>14.126014999999995</v>
      </c>
      <c r="I99" s="2" t="s">
        <v>66</v>
      </c>
      <c r="J99" s="33" t="s">
        <v>1818</v>
      </c>
      <c r="K99" s="34">
        <f t="shared" si="37"/>
        <v>44145</v>
      </c>
      <c r="L99" s="34" t="str">
        <f ca="1">IF(LEN(J99) &gt; 15,DATE(MID(J99,12,4),MID(J99,16,2),MID(J99,18,2)),TEXT(TODAY(),"yyyy-mm-dd"))</f>
        <v>2021-02-22</v>
      </c>
      <c r="M99" s="18">
        <f ca="1">(L99-K99+1)*B99</f>
        <v>12600</v>
      </c>
      <c r="N99" s="19">
        <f ca="1">H99/M99*365</f>
        <v>0.40920599007936492</v>
      </c>
      <c r="O99" s="35">
        <f t="shared" si="38"/>
        <v>119.86222000000001</v>
      </c>
      <c r="P99" s="35">
        <f t="shared" si="39"/>
        <v>0.13777999999999224</v>
      </c>
      <c r="Q99" s="36">
        <f t="shared" si="40"/>
        <v>0.8</v>
      </c>
      <c r="R99" s="37">
        <f t="shared" si="41"/>
        <v>7845.9200000000137</v>
      </c>
      <c r="S99" s="38">
        <f t="shared" si="42"/>
        <v>13799.404096000024</v>
      </c>
      <c r="T99" s="38"/>
      <c r="U99" s="38"/>
      <c r="V99" s="39">
        <f t="shared" si="43"/>
        <v>60409.599999999999</v>
      </c>
      <c r="W99" s="39">
        <f t="shared" si="44"/>
        <v>74209.004096000019</v>
      </c>
      <c r="X99" s="1">
        <f t="shared" si="45"/>
        <v>61740</v>
      </c>
      <c r="Y99" s="37">
        <f t="shared" si="46"/>
        <v>12469.004096000019</v>
      </c>
      <c r="Z99" s="183">
        <f t="shared" si="47"/>
        <v>0.20195989789439617</v>
      </c>
      <c r="AA99" s="183">
        <f t="shared" si="48"/>
        <v>9.3723722910402945</v>
      </c>
      <c r="AB99" s="183">
        <f>SUM($C$2:C99)*D99/SUM($B$2:B99)-1</f>
        <v>7.165303482106955E-2</v>
      </c>
      <c r="AC99" s="183">
        <f t="shared" si="49"/>
        <v>0.13030686307332662</v>
      </c>
      <c r="AD99" s="40">
        <f t="shared" si="50"/>
        <v>9.2283208333333394E-2</v>
      </c>
    </row>
    <row r="100" spans="1:30">
      <c r="A100" s="31" t="s">
        <v>1843</v>
      </c>
      <c r="B100" s="2">
        <v>120</v>
      </c>
      <c r="C100" s="175">
        <v>68.8</v>
      </c>
      <c r="D100" s="176">
        <v>1.7421</v>
      </c>
      <c r="E100" s="32">
        <f t="shared" si="34"/>
        <v>0.21000000000000002</v>
      </c>
      <c r="F100" s="13">
        <f t="shared" si="35"/>
        <v>0.12837733333333337</v>
      </c>
      <c r="H100" s="5">
        <f t="shared" si="36"/>
        <v>15.405280000000005</v>
      </c>
      <c r="I100" s="2" t="s">
        <v>66</v>
      </c>
      <c r="J100" s="33" t="s">
        <v>1820</v>
      </c>
      <c r="K100" s="34">
        <f t="shared" si="37"/>
        <v>44146</v>
      </c>
      <c r="L100" s="34" t="str">
        <f ca="1">IF(LEN(J100) &gt; 15,DATE(MID(J100,12,4),MID(J100,16,2),MID(J100,18,2)),TEXT(TODAY(),"yyyy-mm-dd"))</f>
        <v>2021-02-22</v>
      </c>
      <c r="M100" s="18">
        <f ca="1">(L100-K100+1)*B100</f>
        <v>12480</v>
      </c>
      <c r="N100" s="19">
        <f ca="1">H100/M100*365</f>
        <v>0.45055506410256424</v>
      </c>
      <c r="O100" s="35">
        <f t="shared" si="38"/>
        <v>119.85647999999999</v>
      </c>
      <c r="P100" s="35">
        <f t="shared" si="39"/>
        <v>0.14352000000000942</v>
      </c>
      <c r="Q100" s="36">
        <f t="shared" si="40"/>
        <v>0.8</v>
      </c>
      <c r="R100" s="37">
        <f t="shared" si="41"/>
        <v>7914.7200000000139</v>
      </c>
      <c r="S100" s="38">
        <f t="shared" si="42"/>
        <v>13788.233712000025</v>
      </c>
      <c r="T100" s="38"/>
      <c r="U100" s="38"/>
      <c r="V100" s="39">
        <f t="shared" si="43"/>
        <v>60409.599999999999</v>
      </c>
      <c r="W100" s="39">
        <f t="shared" si="44"/>
        <v>74197.833712000021</v>
      </c>
      <c r="X100" s="1">
        <f t="shared" si="45"/>
        <v>61860</v>
      </c>
      <c r="Y100" s="37">
        <f t="shared" si="46"/>
        <v>12337.833712000021</v>
      </c>
      <c r="Z100" s="183">
        <f t="shared" si="47"/>
        <v>0.19944768367280985</v>
      </c>
      <c r="AA100" s="183">
        <f t="shared" si="48"/>
        <v>8.5065042140099365</v>
      </c>
      <c r="AB100" s="183">
        <f>SUM($C$2:C100)*D100/SUM($B$2:B100)-1</f>
        <v>6.08785405017922E-2</v>
      </c>
      <c r="AC100" s="183">
        <f t="shared" si="49"/>
        <v>0.13856914317101765</v>
      </c>
      <c r="AD100" s="40">
        <f t="shared" si="50"/>
        <v>8.1622666666666649E-2</v>
      </c>
    </row>
    <row r="101" spans="1:30">
      <c r="A101" s="31" t="s">
        <v>1844</v>
      </c>
      <c r="B101" s="2">
        <v>120</v>
      </c>
      <c r="C101" s="175">
        <v>68.75</v>
      </c>
      <c r="D101" s="176">
        <v>1.7435</v>
      </c>
      <c r="E101" s="32">
        <f t="shared" si="34"/>
        <v>0.21000000000000002</v>
      </c>
      <c r="F101" s="13">
        <f t="shared" si="35"/>
        <v>0.1275572916666666</v>
      </c>
      <c r="H101" s="5">
        <f t="shared" si="36"/>
        <v>15.306874999999991</v>
      </c>
      <c r="I101" s="2" t="s">
        <v>66</v>
      </c>
      <c r="J101" s="33" t="s">
        <v>1822</v>
      </c>
      <c r="K101" s="34">
        <f t="shared" si="37"/>
        <v>44147</v>
      </c>
      <c r="L101" s="34" t="str">
        <f ca="1">IF(LEN(J101) &gt; 15,DATE(MID(J101,12,4),MID(J101,16,2),MID(J101,18,2)),TEXT(TODAY(),"yyyy-mm-dd"))</f>
        <v>2021-02-22</v>
      </c>
      <c r="M101" s="18">
        <f ca="1">(L101-K101+1)*B101</f>
        <v>12360</v>
      </c>
      <c r="N101" s="19">
        <f ca="1">H101/M101*365</f>
        <v>0.45202341221682818</v>
      </c>
      <c r="O101" s="35">
        <f t="shared" si="38"/>
        <v>119.86562500000001</v>
      </c>
      <c r="P101" s="35">
        <f t="shared" si="39"/>
        <v>0.13437499999999147</v>
      </c>
      <c r="Q101" s="36">
        <f t="shared" si="40"/>
        <v>0.8</v>
      </c>
      <c r="R101" s="37">
        <f t="shared" si="41"/>
        <v>7983.4700000000139</v>
      </c>
      <c r="S101" s="38">
        <f t="shared" si="42"/>
        <v>13919.179945000025</v>
      </c>
      <c r="T101" s="38"/>
      <c r="U101" s="38"/>
      <c r="V101" s="39">
        <f t="shared" si="43"/>
        <v>60409.599999999999</v>
      </c>
      <c r="W101" s="39">
        <f t="shared" si="44"/>
        <v>74328.779945000017</v>
      </c>
      <c r="X101" s="1">
        <f t="shared" si="45"/>
        <v>61980</v>
      </c>
      <c r="Y101" s="37">
        <f t="shared" si="46"/>
        <v>12348.779945000017</v>
      </c>
      <c r="Z101" s="183">
        <f t="shared" si="47"/>
        <v>0.19923814044853194</v>
      </c>
      <c r="AA101" s="183">
        <f t="shared" si="48"/>
        <v>7.8634615034386215</v>
      </c>
      <c r="AB101" s="183">
        <f>SUM($C$2:C101)*D101/SUM($B$2:B101)-1</f>
        <v>6.1136054043392729E-2</v>
      </c>
      <c r="AC101" s="183">
        <f t="shared" si="49"/>
        <v>0.13810208640513921</v>
      </c>
      <c r="AD101" s="40">
        <f t="shared" si="50"/>
        <v>8.244270833333342E-2</v>
      </c>
    </row>
    <row r="102" spans="1:30">
      <c r="A102" s="31" t="s">
        <v>1845</v>
      </c>
      <c r="B102" s="2">
        <v>120</v>
      </c>
      <c r="C102" s="175">
        <v>69.44</v>
      </c>
      <c r="D102" s="176">
        <v>1.7261</v>
      </c>
      <c r="E102" s="32">
        <f t="shared" si="34"/>
        <v>0.21000000000000002</v>
      </c>
      <c r="F102" s="13">
        <f t="shared" si="35"/>
        <v>0.13887386666666662</v>
      </c>
      <c r="H102" s="5">
        <f t="shared" si="36"/>
        <v>16.664863999999994</v>
      </c>
      <c r="I102" s="2" t="s">
        <v>66</v>
      </c>
      <c r="J102" s="33" t="s">
        <v>1824</v>
      </c>
      <c r="K102" s="34">
        <f t="shared" si="37"/>
        <v>44148</v>
      </c>
      <c r="L102" s="34" t="str">
        <f ca="1">IF(LEN(J102) &gt; 15,DATE(MID(J102,12,4),MID(J102,16,2),MID(J102,18,2)),TEXT(TODAY(),"yyyy-mm-dd"))</f>
        <v>2021-02-22</v>
      </c>
      <c r="M102" s="18">
        <f ca="1">(L102-K102+1)*B102</f>
        <v>12240</v>
      </c>
      <c r="N102" s="19">
        <f ca="1">H102/M102*365</f>
        <v>0.49695060130718938</v>
      </c>
      <c r="O102" s="35">
        <f t="shared" si="38"/>
        <v>119.860384</v>
      </c>
      <c r="P102" s="35">
        <f t="shared" si="39"/>
        <v>0.13961600000000374</v>
      </c>
      <c r="Q102" s="36">
        <f t="shared" si="40"/>
        <v>0.8</v>
      </c>
      <c r="R102" s="37">
        <f t="shared" si="41"/>
        <v>8052.9100000000135</v>
      </c>
      <c r="S102" s="38">
        <f t="shared" si="42"/>
        <v>13900.127951000022</v>
      </c>
      <c r="T102" s="38"/>
      <c r="U102" s="38"/>
      <c r="V102" s="39">
        <f t="shared" si="43"/>
        <v>60409.599999999999</v>
      </c>
      <c r="W102" s="39">
        <f t="shared" si="44"/>
        <v>74309.727951000023</v>
      </c>
      <c r="X102" s="1">
        <f t="shared" si="45"/>
        <v>62100</v>
      </c>
      <c r="Y102" s="37">
        <f t="shared" si="46"/>
        <v>12209.727951000023</v>
      </c>
      <c r="Z102" s="183">
        <f t="shared" si="47"/>
        <v>0.19661397666666702</v>
      </c>
      <c r="AA102" s="183">
        <f t="shared" si="48"/>
        <v>7.2229815138428837</v>
      </c>
      <c r="AB102" s="183">
        <f>SUM($C$2:C102)*D102/SUM($B$2:B102)-1</f>
        <v>5.0061029699101312E-2</v>
      </c>
      <c r="AC102" s="183">
        <f t="shared" si="49"/>
        <v>0.14655294696756571</v>
      </c>
      <c r="AD102" s="40">
        <f t="shared" si="50"/>
        <v>7.1126133333333397E-2</v>
      </c>
    </row>
    <row r="103" spans="1:30">
      <c r="A103" s="31" t="s">
        <v>1846</v>
      </c>
      <c r="B103" s="2">
        <v>135</v>
      </c>
      <c r="C103" s="175">
        <v>77.41</v>
      </c>
      <c r="D103" s="176">
        <v>1.7419</v>
      </c>
      <c r="E103" s="32">
        <f t="shared" si="34"/>
        <v>0.22000000000000003</v>
      </c>
      <c r="F103" s="13">
        <f t="shared" si="35"/>
        <v>0.12852311851851844</v>
      </c>
      <c r="H103" s="5">
        <f t="shared" si="36"/>
        <v>17.35062099999999</v>
      </c>
      <c r="I103" s="2" t="s">
        <v>66</v>
      </c>
      <c r="J103" s="33" t="s">
        <v>1826</v>
      </c>
      <c r="K103" s="34">
        <f t="shared" si="37"/>
        <v>44151</v>
      </c>
      <c r="L103" s="34" t="str">
        <f ca="1">IF(LEN(J103) &gt; 15,DATE(MID(J103,12,4),MID(J103,16,2),MID(J103,18,2)),TEXT(TODAY(),"yyyy-mm-dd"))</f>
        <v>2021-02-22</v>
      </c>
      <c r="M103" s="18">
        <f ca="1">(L103-K103+1)*B103</f>
        <v>13365</v>
      </c>
      <c r="N103" s="19">
        <f ca="1">H103/M103*365</f>
        <v>0.47384786120463873</v>
      </c>
      <c r="O103" s="35">
        <f t="shared" si="38"/>
        <v>134.84047899999999</v>
      </c>
      <c r="P103" s="35">
        <f t="shared" si="39"/>
        <v>0.15952100000001224</v>
      </c>
      <c r="Q103" s="36">
        <f t="shared" si="40"/>
        <v>0.9</v>
      </c>
      <c r="R103" s="37">
        <f t="shared" si="41"/>
        <v>8130.3200000000134</v>
      </c>
      <c r="S103" s="38">
        <f t="shared" si="42"/>
        <v>14162.204408000023</v>
      </c>
      <c r="T103" s="38"/>
      <c r="U103" s="38"/>
      <c r="V103" s="39">
        <f t="shared" si="43"/>
        <v>60409.599999999999</v>
      </c>
      <c r="W103" s="39">
        <f t="shared" si="44"/>
        <v>74571.804408000025</v>
      </c>
      <c r="X103" s="1">
        <f t="shared" si="45"/>
        <v>62235</v>
      </c>
      <c r="Y103" s="37">
        <f t="shared" si="46"/>
        <v>12336.804408000025</v>
      </c>
      <c r="Z103" s="183">
        <f t="shared" si="47"/>
        <v>0.19822936302723582</v>
      </c>
      <c r="AA103" s="183">
        <f t="shared" si="48"/>
        <v>6.7584115306234311</v>
      </c>
      <c r="AB103" s="183">
        <f>SUM($C$2:C103)*D103/SUM($B$2:B103)-1</f>
        <v>5.9037479040989993E-2</v>
      </c>
      <c r="AC103" s="183">
        <f t="shared" si="49"/>
        <v>0.13919188398624582</v>
      </c>
      <c r="AD103" s="40">
        <f t="shared" si="50"/>
        <v>9.1476881481481587E-2</v>
      </c>
    </row>
    <row r="104" spans="1:30">
      <c r="A104" s="31" t="s">
        <v>1847</v>
      </c>
      <c r="B104" s="2">
        <v>120</v>
      </c>
      <c r="C104" s="175">
        <v>68.94</v>
      </c>
      <c r="D104" s="176">
        <v>1.7386999999999999</v>
      </c>
      <c r="E104" s="32">
        <f t="shared" si="34"/>
        <v>0.21000000000000002</v>
      </c>
      <c r="F104" s="13">
        <f t="shared" si="35"/>
        <v>0.13067345</v>
      </c>
      <c r="H104" s="5">
        <f t="shared" si="36"/>
        <v>15.680813999999998</v>
      </c>
      <c r="I104" s="2" t="s">
        <v>66</v>
      </c>
      <c r="J104" s="33" t="s">
        <v>1828</v>
      </c>
      <c r="K104" s="34">
        <f t="shared" si="37"/>
        <v>44152</v>
      </c>
      <c r="L104" s="34" t="str">
        <f ca="1">IF(LEN(J104) &gt; 15,DATE(MID(J104,12,4),MID(J104,16,2),MID(J104,18,2)),TEXT(TODAY(),"yyyy-mm-dd"))</f>
        <v>2021-02-22</v>
      </c>
      <c r="M104" s="18">
        <f ca="1">(L104-K104+1)*B104</f>
        <v>11760</v>
      </c>
      <c r="N104" s="19">
        <f ca="1">H104/M104*365</f>
        <v>0.48669193112244891</v>
      </c>
      <c r="O104" s="35">
        <f t="shared" si="38"/>
        <v>119.86597799999998</v>
      </c>
      <c r="P104" s="35">
        <f t="shared" si="39"/>
        <v>0.13402200000001585</v>
      </c>
      <c r="Q104" s="36">
        <f t="shared" si="40"/>
        <v>0.8</v>
      </c>
      <c r="R104" s="37">
        <f t="shared" si="41"/>
        <v>8199.260000000013</v>
      </c>
      <c r="S104" s="38">
        <f t="shared" si="42"/>
        <v>14256.053362000022</v>
      </c>
      <c r="T104" s="38"/>
      <c r="U104" s="38"/>
      <c r="V104" s="39">
        <f t="shared" si="43"/>
        <v>60409.599999999999</v>
      </c>
      <c r="W104" s="39">
        <f t="shared" si="44"/>
        <v>74665.653362000026</v>
      </c>
      <c r="X104" s="1">
        <f t="shared" si="45"/>
        <v>62355</v>
      </c>
      <c r="Y104" s="37">
        <f t="shared" si="46"/>
        <v>12310.653362000026</v>
      </c>
      <c r="Z104" s="183">
        <f t="shared" si="47"/>
        <v>0.197428487883891</v>
      </c>
      <c r="AA104" s="183">
        <f t="shared" si="48"/>
        <v>6.3280833566361734</v>
      </c>
      <c r="AB104" s="183">
        <f>SUM($C$2:C104)*D104/SUM($B$2:B104)-1</f>
        <v>5.6556695019157166E-2</v>
      </c>
      <c r="AC104" s="183">
        <f t="shared" si="49"/>
        <v>0.14087179286473384</v>
      </c>
      <c r="AD104" s="40">
        <f t="shared" si="50"/>
        <v>7.9326550000000023E-2</v>
      </c>
    </row>
    <row r="105" spans="1:30">
      <c r="A105" s="31" t="s">
        <v>1848</v>
      </c>
      <c r="B105" s="2">
        <v>120</v>
      </c>
      <c r="C105" s="175">
        <v>68.97</v>
      </c>
      <c r="D105" s="176">
        <v>1.7379</v>
      </c>
      <c r="E105" s="32">
        <f t="shared" ref="E105:E136" si="51">10%*Q105+13%</f>
        <v>0.21000000000000002</v>
      </c>
      <c r="F105" s="13">
        <f t="shared" ref="F105:F136" si="52">IF(G105="",($F$1*C105-B105)/B105,H105/B105)</f>
        <v>0.131165475</v>
      </c>
      <c r="H105" s="5">
        <f t="shared" ref="H105:H136" si="53">IF(G105="",$F$1*C105-B105,G105-B105)</f>
        <v>15.739857000000001</v>
      </c>
      <c r="I105" s="2" t="s">
        <v>66</v>
      </c>
      <c r="J105" s="33" t="s">
        <v>1830</v>
      </c>
      <c r="K105" s="34">
        <f t="shared" ref="K105:K136" si="54">DATE(MID(J105,1,4),MID(J105,5,2),MID(J105,7,2))</f>
        <v>44153</v>
      </c>
      <c r="L105" s="34" t="str">
        <f ca="1">IF(LEN(J105) &gt; 15,DATE(MID(J105,12,4),MID(J105,16,2),MID(J105,18,2)),TEXT(TODAY(),"yyyy-mm-dd"))</f>
        <v>2021-02-22</v>
      </c>
      <c r="M105" s="18">
        <f ca="1">(L105-K105+1)*B105</f>
        <v>11640</v>
      </c>
      <c r="N105" s="19">
        <f ca="1">H105/M105*365</f>
        <v>0.49356080798969076</v>
      </c>
      <c r="O105" s="35">
        <f t="shared" ref="O105:O136" si="55">D105*C105</f>
        <v>119.86296299999999</v>
      </c>
      <c r="P105" s="35">
        <f t="shared" ref="P105:P136" si="56">B105-O105</f>
        <v>0.13703700000000651</v>
      </c>
      <c r="Q105" s="36">
        <f t="shared" ref="Q105:Q136" si="57">B105/150</f>
        <v>0.8</v>
      </c>
      <c r="R105" s="37">
        <f t="shared" ref="R105:R136" si="58">R104+C105-T105</f>
        <v>8268.2300000000123</v>
      </c>
      <c r="S105" s="38">
        <f t="shared" ref="S105:S136" si="59">R105*D105</f>
        <v>14369.356917000021</v>
      </c>
      <c r="T105" s="38"/>
      <c r="U105" s="38"/>
      <c r="V105" s="39">
        <f t="shared" ref="V105:V136" si="60">V104+U105</f>
        <v>60409.599999999999</v>
      </c>
      <c r="W105" s="39">
        <f t="shared" ref="W105:W136" si="61">V105+S105</f>
        <v>74778.956917000018</v>
      </c>
      <c r="X105" s="1">
        <f t="shared" ref="X105:X136" si="62">X104+B105</f>
        <v>62475</v>
      </c>
      <c r="Y105" s="37">
        <f t="shared" ref="Y105:Y136" si="63">W105-X105</f>
        <v>12303.956917000018</v>
      </c>
      <c r="Z105" s="183">
        <f t="shared" ref="Z105:Z136" si="64">W105/X105-1</f>
        <v>0.19694208750700315</v>
      </c>
      <c r="AA105" s="183">
        <f t="shared" ref="AA105:AA136" si="65">S105/(X105-V105)-1</f>
        <v>5.9571787145347201</v>
      </c>
      <c r="AB105" s="183">
        <f>SUM($C$2:C105)*D105/SUM($B$2:B105)-1</f>
        <v>5.5549259908883819E-2</v>
      </c>
      <c r="AC105" s="183">
        <f t="shared" ref="AC105:AC136" si="66">Z105-AB105</f>
        <v>0.14139282759811933</v>
      </c>
      <c r="AD105" s="40">
        <f t="shared" ref="AD105:AD136" si="67">IF(E105-F105&lt;0,"达成",E105-F105)</f>
        <v>7.8834525000000016E-2</v>
      </c>
    </row>
    <row r="106" spans="1:30">
      <c r="A106" s="31" t="s">
        <v>1849</v>
      </c>
      <c r="B106" s="2">
        <v>120</v>
      </c>
      <c r="C106" s="175">
        <v>68.489999999999995</v>
      </c>
      <c r="D106" s="176">
        <v>1.7501</v>
      </c>
      <c r="E106" s="32">
        <f t="shared" si="51"/>
        <v>0.21000000000000002</v>
      </c>
      <c r="F106" s="13">
        <f t="shared" si="52"/>
        <v>0.12329307499999989</v>
      </c>
      <c r="H106" s="5">
        <f t="shared" si="53"/>
        <v>14.795168999999987</v>
      </c>
      <c r="I106" s="2" t="s">
        <v>66</v>
      </c>
      <c r="J106" s="33" t="s">
        <v>1832</v>
      </c>
      <c r="K106" s="34">
        <f t="shared" si="54"/>
        <v>44154</v>
      </c>
      <c r="L106" s="34" t="str">
        <f ca="1">IF(LEN(J106) &gt; 15,DATE(MID(J106,12,4),MID(J106,16,2),MID(J106,18,2)),TEXT(TODAY(),"yyyy-mm-dd"))</f>
        <v>2021-02-22</v>
      </c>
      <c r="M106" s="18">
        <f ca="1">(L106-K106+1)*B106</f>
        <v>11520</v>
      </c>
      <c r="N106" s="19">
        <f ca="1">H106/M106*365</f>
        <v>0.46877054557291625</v>
      </c>
      <c r="O106" s="35">
        <f t="shared" si="55"/>
        <v>119.86434899999999</v>
      </c>
      <c r="P106" s="35">
        <f t="shared" si="56"/>
        <v>0.13565100000000996</v>
      </c>
      <c r="Q106" s="36">
        <f t="shared" si="57"/>
        <v>0.8</v>
      </c>
      <c r="R106" s="37">
        <f t="shared" si="58"/>
        <v>8336.7200000000121</v>
      </c>
      <c r="S106" s="38">
        <f t="shared" si="59"/>
        <v>14590.093672000021</v>
      </c>
      <c r="T106" s="38"/>
      <c r="U106" s="38"/>
      <c r="V106" s="39">
        <f t="shared" si="60"/>
        <v>60409.599999999999</v>
      </c>
      <c r="W106" s="39">
        <f t="shared" si="61"/>
        <v>74999.693672000023</v>
      </c>
      <c r="X106" s="1">
        <f t="shared" si="62"/>
        <v>62595</v>
      </c>
      <c r="Y106" s="37">
        <f t="shared" si="63"/>
        <v>12404.693672000023</v>
      </c>
      <c r="Z106" s="183">
        <f t="shared" si="64"/>
        <v>0.19817387446281698</v>
      </c>
      <c r="AA106" s="183">
        <f t="shared" si="65"/>
        <v>5.6761662267777115</v>
      </c>
      <c r="AB106" s="183">
        <f>SUM($C$2:C106)*D106/SUM($B$2:B106)-1</f>
        <v>6.2380493303235696E-2</v>
      </c>
      <c r="AC106" s="183">
        <f t="shared" si="66"/>
        <v>0.13579338115958128</v>
      </c>
      <c r="AD106" s="40">
        <f t="shared" si="67"/>
        <v>8.6706925000000129E-2</v>
      </c>
    </row>
    <row r="107" spans="1:30">
      <c r="A107" s="31" t="s">
        <v>1850</v>
      </c>
      <c r="B107" s="2">
        <v>120</v>
      </c>
      <c r="C107" s="175">
        <v>68.290000000000006</v>
      </c>
      <c r="D107" s="176">
        <v>1.7552000000000001</v>
      </c>
      <c r="E107" s="32">
        <f t="shared" si="51"/>
        <v>0.21000000000000002</v>
      </c>
      <c r="F107" s="13">
        <f t="shared" si="52"/>
        <v>0.12001290833333347</v>
      </c>
      <c r="H107" s="5">
        <f t="shared" si="53"/>
        <v>14.401549000000017</v>
      </c>
      <c r="I107" s="2" t="s">
        <v>66</v>
      </c>
      <c r="J107" s="33" t="s">
        <v>1834</v>
      </c>
      <c r="K107" s="34">
        <f t="shared" si="54"/>
        <v>44155</v>
      </c>
      <c r="L107" s="34" t="str">
        <f ca="1">IF(LEN(J107) &gt; 15,DATE(MID(J107,12,4),MID(J107,16,2),MID(J107,18,2)),TEXT(TODAY(),"yyyy-mm-dd"))</f>
        <v>2021-02-22</v>
      </c>
      <c r="M107" s="18">
        <f ca="1">(L107-K107+1)*B107</f>
        <v>11400</v>
      </c>
      <c r="N107" s="19">
        <f ca="1">H107/M107*365</f>
        <v>0.4611022267543865</v>
      </c>
      <c r="O107" s="35">
        <f t="shared" si="55"/>
        <v>119.86260800000002</v>
      </c>
      <c r="P107" s="35">
        <f t="shared" si="56"/>
        <v>0.13739199999997709</v>
      </c>
      <c r="Q107" s="36">
        <f t="shared" si="57"/>
        <v>0.8</v>
      </c>
      <c r="R107" s="37">
        <f t="shared" si="58"/>
        <v>8405.010000000013</v>
      </c>
      <c r="S107" s="38">
        <f t="shared" si="59"/>
        <v>14752.473552000023</v>
      </c>
      <c r="T107" s="38"/>
      <c r="U107" s="38"/>
      <c r="V107" s="39">
        <f t="shared" si="60"/>
        <v>60409.599999999999</v>
      </c>
      <c r="W107" s="39">
        <f t="shared" si="61"/>
        <v>75162.073552000016</v>
      </c>
      <c r="X107" s="1">
        <f t="shared" si="62"/>
        <v>62715</v>
      </c>
      <c r="Y107" s="37">
        <f t="shared" si="63"/>
        <v>12447.073552000016</v>
      </c>
      <c r="Z107" s="183">
        <f t="shared" si="64"/>
        <v>0.19847043852347945</v>
      </c>
      <c r="AA107" s="183">
        <f t="shared" si="65"/>
        <v>5.3990949735403895</v>
      </c>
      <c r="AB107" s="183">
        <f>SUM($C$2:C107)*D107/SUM($B$2:B107)-1</f>
        <v>6.488023266219245E-2</v>
      </c>
      <c r="AC107" s="183">
        <f t="shared" si="66"/>
        <v>0.133590205861287</v>
      </c>
      <c r="AD107" s="40">
        <f t="shared" si="67"/>
        <v>8.9987091666666547E-2</v>
      </c>
    </row>
    <row r="108" spans="1:30">
      <c r="A108" s="31" t="s">
        <v>1865</v>
      </c>
      <c r="B108" s="2">
        <v>120</v>
      </c>
      <c r="C108" s="175">
        <v>67.489999999999995</v>
      </c>
      <c r="D108" s="176">
        <v>1.776</v>
      </c>
      <c r="E108" s="32">
        <f t="shared" si="51"/>
        <v>0.21000000000000002</v>
      </c>
      <c r="F108" s="13">
        <f t="shared" si="52"/>
        <v>0.10689224166666662</v>
      </c>
      <c r="H108" s="5">
        <f t="shared" si="53"/>
        <v>12.827068999999995</v>
      </c>
      <c r="I108" s="2" t="s">
        <v>66</v>
      </c>
      <c r="J108" s="33" t="s">
        <v>1866</v>
      </c>
      <c r="K108" s="34">
        <f t="shared" si="54"/>
        <v>44158</v>
      </c>
      <c r="L108" s="34" t="str">
        <f ca="1">IF(LEN(J108) &gt; 15,DATE(MID(J108,12,4),MID(J108,16,2),MID(J108,18,2)),TEXT(TODAY(),"yyyy-mm-dd"))</f>
        <v>2021-02-22</v>
      </c>
      <c r="M108" s="18">
        <f ca="1">(L108-K108+1)*B108</f>
        <v>11040</v>
      </c>
      <c r="N108" s="19">
        <f ca="1">H108/M108*365</f>
        <v>0.42408335009057951</v>
      </c>
      <c r="O108" s="35">
        <f t="shared" si="55"/>
        <v>119.86223999999999</v>
      </c>
      <c r="P108" s="35">
        <f t="shared" si="56"/>
        <v>0.13776000000001432</v>
      </c>
      <c r="Q108" s="36">
        <f t="shared" si="57"/>
        <v>0.8</v>
      </c>
      <c r="R108" s="37">
        <f t="shared" si="58"/>
        <v>7913.2900000000127</v>
      </c>
      <c r="S108" s="38">
        <f t="shared" si="59"/>
        <v>14054.003040000023</v>
      </c>
      <c r="T108" s="38">
        <v>559.21</v>
      </c>
      <c r="U108" s="38">
        <v>988.19</v>
      </c>
      <c r="V108" s="39">
        <f t="shared" si="60"/>
        <v>61397.79</v>
      </c>
      <c r="W108" s="39">
        <f t="shared" si="61"/>
        <v>75451.793040000019</v>
      </c>
      <c r="X108" s="1">
        <f t="shared" si="62"/>
        <v>62835</v>
      </c>
      <c r="Y108" s="37">
        <f t="shared" si="63"/>
        <v>12616.793040000019</v>
      </c>
      <c r="Z108" s="183">
        <f t="shared" si="64"/>
        <v>0.2007924411554074</v>
      </c>
      <c r="AA108" s="183">
        <f t="shared" si="65"/>
        <v>8.7786705074415234</v>
      </c>
      <c r="AB108" s="183">
        <f>SUM($C$2:C108)*D108/SUM($B$2:B108)-1</f>
        <v>7.6802057649667299E-2</v>
      </c>
      <c r="AC108" s="183">
        <f t="shared" si="66"/>
        <v>0.1239903835057401</v>
      </c>
      <c r="AD108" s="40">
        <f t="shared" si="67"/>
        <v>0.1031077583333334</v>
      </c>
    </row>
    <row r="109" spans="1:30">
      <c r="A109" s="31" t="s">
        <v>1867</v>
      </c>
      <c r="B109" s="2">
        <v>120</v>
      </c>
      <c r="C109" s="175">
        <v>67.88</v>
      </c>
      <c r="D109" s="176">
        <v>1.7658</v>
      </c>
      <c r="E109" s="32">
        <f t="shared" si="51"/>
        <v>0.21000000000000002</v>
      </c>
      <c r="F109" s="13">
        <f t="shared" si="52"/>
        <v>0.11328856666666667</v>
      </c>
      <c r="H109" s="5">
        <f t="shared" si="53"/>
        <v>13.594628</v>
      </c>
      <c r="I109" s="2" t="s">
        <v>66</v>
      </c>
      <c r="J109" s="33" t="s">
        <v>1868</v>
      </c>
      <c r="K109" s="34">
        <f t="shared" si="54"/>
        <v>44159</v>
      </c>
      <c r="L109" s="34" t="str">
        <f ca="1">IF(LEN(J109) &gt; 15,DATE(MID(J109,12,4),MID(J109,16,2),MID(J109,18,2)),TEXT(TODAY(),"yyyy-mm-dd"))</f>
        <v>2021-02-22</v>
      </c>
      <c r="M109" s="18">
        <f ca="1">(L109-K109+1)*B109</f>
        <v>10920</v>
      </c>
      <c r="N109" s="19">
        <f ca="1">H109/M109*365</f>
        <v>0.45439919597069595</v>
      </c>
      <c r="O109" s="35">
        <f t="shared" si="55"/>
        <v>119.862504</v>
      </c>
      <c r="P109" s="35">
        <f t="shared" si="56"/>
        <v>0.13749599999999873</v>
      </c>
      <c r="Q109" s="36">
        <f t="shared" si="57"/>
        <v>0.8</v>
      </c>
      <c r="R109" s="37">
        <f t="shared" si="58"/>
        <v>7981.1700000000128</v>
      </c>
      <c r="S109" s="38">
        <f t="shared" si="59"/>
        <v>14093.149986000022</v>
      </c>
      <c r="T109" s="38"/>
      <c r="U109" s="38"/>
      <c r="V109" s="39">
        <f t="shared" si="60"/>
        <v>61397.79</v>
      </c>
      <c r="W109" s="39">
        <f t="shared" si="61"/>
        <v>75490.939986000027</v>
      </c>
      <c r="X109" s="1">
        <f t="shared" si="62"/>
        <v>62955</v>
      </c>
      <c r="Y109" s="37">
        <f t="shared" si="63"/>
        <v>12535.939986000027</v>
      </c>
      <c r="Z109" s="183">
        <f t="shared" si="64"/>
        <v>0.19912540681439173</v>
      </c>
      <c r="AA109" s="183">
        <f t="shared" si="65"/>
        <v>8.0502565395804222</v>
      </c>
      <c r="AB109" s="183">
        <f>SUM($C$2:C109)*D109/SUM($B$2:B109)-1</f>
        <v>6.9986833406593396E-2</v>
      </c>
      <c r="AC109" s="183">
        <f t="shared" si="66"/>
        <v>0.12913857340779833</v>
      </c>
      <c r="AD109" s="40">
        <f t="shared" si="67"/>
        <v>9.6711433333333346E-2</v>
      </c>
    </row>
    <row r="110" spans="1:30">
      <c r="A110" s="31" t="s">
        <v>1869</v>
      </c>
      <c r="B110" s="2">
        <v>120</v>
      </c>
      <c r="C110" s="175">
        <v>68.7</v>
      </c>
      <c r="D110" s="176">
        <v>1.7445999999999999</v>
      </c>
      <c r="E110" s="32">
        <f t="shared" si="51"/>
        <v>0.21000000000000002</v>
      </c>
      <c r="F110" s="13">
        <f t="shared" si="52"/>
        <v>0.12673725000000005</v>
      </c>
      <c r="H110" s="5">
        <f t="shared" si="53"/>
        <v>15.208470000000005</v>
      </c>
      <c r="I110" s="2" t="s">
        <v>66</v>
      </c>
      <c r="J110" s="33" t="s">
        <v>1870</v>
      </c>
      <c r="K110" s="34">
        <f t="shared" si="54"/>
        <v>44160</v>
      </c>
      <c r="L110" s="34" t="str">
        <f ca="1">IF(LEN(J110) &gt; 15,DATE(MID(J110,12,4),MID(J110,16,2),MID(J110,18,2)),TEXT(TODAY(),"yyyy-mm-dd"))</f>
        <v>2021-02-22</v>
      </c>
      <c r="M110" s="18">
        <f ca="1">(L110-K110+1)*B110</f>
        <v>10800</v>
      </c>
      <c r="N110" s="19">
        <f ca="1">H110/M110*365</f>
        <v>0.5139899583333335</v>
      </c>
      <c r="O110" s="35">
        <f t="shared" si="55"/>
        <v>119.85402000000001</v>
      </c>
      <c r="P110" s="35">
        <f t="shared" si="56"/>
        <v>0.14597999999999445</v>
      </c>
      <c r="Q110" s="36">
        <f t="shared" si="57"/>
        <v>0.8</v>
      </c>
      <c r="R110" s="37">
        <f t="shared" si="58"/>
        <v>8049.8700000000126</v>
      </c>
      <c r="S110" s="38">
        <f t="shared" si="59"/>
        <v>14043.803202000021</v>
      </c>
      <c r="T110" s="38"/>
      <c r="U110" s="38"/>
      <c r="V110" s="39">
        <f t="shared" si="60"/>
        <v>61397.79</v>
      </c>
      <c r="W110" s="39">
        <f t="shared" si="61"/>
        <v>75441.593202000018</v>
      </c>
      <c r="X110" s="1">
        <f t="shared" si="62"/>
        <v>63075</v>
      </c>
      <c r="Y110" s="37">
        <f t="shared" si="63"/>
        <v>12366.593202000018</v>
      </c>
      <c r="Z110" s="183">
        <f t="shared" si="64"/>
        <v>0.19606172337693262</v>
      </c>
      <c r="AA110" s="183">
        <f t="shared" si="65"/>
        <v>7.3733123472910531</v>
      </c>
      <c r="AB110" s="183">
        <f>SUM($C$2:C110)*D110/SUM($B$2:B110)-1</f>
        <v>5.6632130137981074E-2</v>
      </c>
      <c r="AC110" s="183">
        <f t="shared" si="66"/>
        <v>0.13942959323895154</v>
      </c>
      <c r="AD110" s="40">
        <f t="shared" si="67"/>
        <v>8.3262749999999969E-2</v>
      </c>
    </row>
    <row r="111" spans="1:30">
      <c r="A111" s="31" t="s">
        <v>1871</v>
      </c>
      <c r="B111" s="2">
        <v>120</v>
      </c>
      <c r="C111" s="175">
        <v>68.599999999999994</v>
      </c>
      <c r="D111" s="176">
        <v>1.7473000000000001</v>
      </c>
      <c r="E111" s="32">
        <f t="shared" si="51"/>
        <v>0.21000000000000002</v>
      </c>
      <c r="F111" s="13">
        <f t="shared" si="52"/>
        <v>0.12509716666666648</v>
      </c>
      <c r="H111" s="5">
        <f t="shared" si="53"/>
        <v>15.011659999999978</v>
      </c>
      <c r="I111" s="2" t="s">
        <v>66</v>
      </c>
      <c r="J111" s="33" t="s">
        <v>1872</v>
      </c>
      <c r="K111" s="34">
        <f t="shared" si="54"/>
        <v>44161</v>
      </c>
      <c r="L111" s="34" t="str">
        <f ca="1">IF(LEN(J111) &gt; 15,DATE(MID(J111,12,4),MID(J111,16,2),MID(J111,18,2)),TEXT(TODAY(),"yyyy-mm-dd"))</f>
        <v>2021-02-22</v>
      </c>
      <c r="M111" s="18">
        <f ca="1">(L111-K111+1)*B111</f>
        <v>10680</v>
      </c>
      <c r="N111" s="19">
        <f ca="1">H111/M111*365</f>
        <v>0.51303894194756472</v>
      </c>
      <c r="O111" s="35">
        <f t="shared" si="55"/>
        <v>119.86478</v>
      </c>
      <c r="P111" s="35">
        <f t="shared" si="56"/>
        <v>0.13522000000000389</v>
      </c>
      <c r="Q111" s="36">
        <f t="shared" si="57"/>
        <v>0.8</v>
      </c>
      <c r="R111" s="37">
        <f t="shared" si="58"/>
        <v>8118.470000000013</v>
      </c>
      <c r="S111" s="38">
        <f t="shared" si="59"/>
        <v>14185.402631000023</v>
      </c>
      <c r="T111" s="38"/>
      <c r="U111" s="38"/>
      <c r="V111" s="39">
        <f t="shared" si="60"/>
        <v>61397.79</v>
      </c>
      <c r="W111" s="39">
        <f t="shared" si="61"/>
        <v>75583.192631000027</v>
      </c>
      <c r="X111" s="1">
        <f t="shared" si="62"/>
        <v>63195</v>
      </c>
      <c r="Y111" s="37">
        <f t="shared" si="63"/>
        <v>12388.192631000027</v>
      </c>
      <c r="Z111" s="183">
        <f t="shared" si="64"/>
        <v>0.19603121498536313</v>
      </c>
      <c r="AA111" s="183">
        <f t="shared" si="65"/>
        <v>6.893013410230318</v>
      </c>
      <c r="AB111" s="183">
        <f>SUM($C$2:C111)*D111/SUM($B$2:B111)-1</f>
        <v>5.7754283369330528E-2</v>
      </c>
      <c r="AC111" s="183">
        <f t="shared" si="66"/>
        <v>0.13827693161603261</v>
      </c>
      <c r="AD111" s="40">
        <f t="shared" si="67"/>
        <v>8.4902833333333538E-2</v>
      </c>
    </row>
    <row r="112" spans="1:30">
      <c r="A112" s="31" t="s">
        <v>1873</v>
      </c>
      <c r="B112" s="2">
        <v>120</v>
      </c>
      <c r="C112" s="175">
        <v>67.790000000000006</v>
      </c>
      <c r="D112" s="176">
        <v>1.7682</v>
      </c>
      <c r="E112" s="32">
        <f t="shared" si="51"/>
        <v>0.21000000000000002</v>
      </c>
      <c r="F112" s="13">
        <f t="shared" si="52"/>
        <v>0.11181249166666683</v>
      </c>
      <c r="H112" s="5">
        <f t="shared" si="53"/>
        <v>13.417499000000021</v>
      </c>
      <c r="I112" s="2" t="s">
        <v>66</v>
      </c>
      <c r="J112" s="33" t="s">
        <v>1874</v>
      </c>
      <c r="K112" s="34">
        <f t="shared" si="54"/>
        <v>44162</v>
      </c>
      <c r="L112" s="34" t="str">
        <f ca="1">IF(LEN(J112) &gt; 15,DATE(MID(J112,12,4),MID(J112,16,2),MID(J112,18,2)),TEXT(TODAY(),"yyyy-mm-dd"))</f>
        <v>2021-02-22</v>
      </c>
      <c r="M112" s="18">
        <f ca="1">(L112-K112+1)*B112</f>
        <v>10560</v>
      </c>
      <c r="N112" s="19">
        <f ca="1">H112/M112*365</f>
        <v>0.46376772111742498</v>
      </c>
      <c r="O112" s="35">
        <f t="shared" si="55"/>
        <v>119.86627800000001</v>
      </c>
      <c r="P112" s="35">
        <f t="shared" si="56"/>
        <v>0.13372199999999168</v>
      </c>
      <c r="Q112" s="36">
        <f t="shared" si="57"/>
        <v>0.8</v>
      </c>
      <c r="R112" s="37">
        <f t="shared" si="58"/>
        <v>8186.260000000013</v>
      </c>
      <c r="S112" s="38">
        <f t="shared" si="59"/>
        <v>14474.944932000022</v>
      </c>
      <c r="T112" s="38"/>
      <c r="U112" s="38"/>
      <c r="V112" s="39">
        <f t="shared" si="60"/>
        <v>61397.79</v>
      </c>
      <c r="W112" s="39">
        <f t="shared" si="61"/>
        <v>75872.734932000021</v>
      </c>
      <c r="X112" s="1">
        <f t="shared" si="62"/>
        <v>63315</v>
      </c>
      <c r="Y112" s="37">
        <f t="shared" si="63"/>
        <v>12557.734932000021</v>
      </c>
      <c r="Z112" s="183">
        <f t="shared" si="64"/>
        <v>0.19833743871120624</v>
      </c>
      <c r="AA112" s="183">
        <f t="shared" si="65"/>
        <v>6.5500049196488801</v>
      </c>
      <c r="AB112" s="183">
        <f>SUM($C$2:C112)*D112/SUM($B$2:B112)-1</f>
        <v>6.9793814561027956E-2</v>
      </c>
      <c r="AC112" s="183">
        <f t="shared" si="66"/>
        <v>0.12854362415017828</v>
      </c>
      <c r="AD112" s="40">
        <f t="shared" si="67"/>
        <v>9.8187508333333187E-2</v>
      </c>
    </row>
    <row r="113" spans="1:30">
      <c r="A113" s="31" t="s">
        <v>1875</v>
      </c>
      <c r="B113" s="2">
        <v>120</v>
      </c>
      <c r="C113" s="175">
        <v>68.03</v>
      </c>
      <c r="D113" s="176">
        <v>1.7619</v>
      </c>
      <c r="E113" s="32">
        <f t="shared" si="51"/>
        <v>0.21000000000000002</v>
      </c>
      <c r="F113" s="13">
        <f t="shared" si="52"/>
        <v>0.11574869166666678</v>
      </c>
      <c r="H113" s="5">
        <f t="shared" si="53"/>
        <v>13.889843000000013</v>
      </c>
      <c r="I113" s="2" t="s">
        <v>66</v>
      </c>
      <c r="J113" s="33" t="s">
        <v>1876</v>
      </c>
      <c r="K113" s="34">
        <f t="shared" si="54"/>
        <v>44165</v>
      </c>
      <c r="L113" s="34" t="str">
        <f ca="1">IF(LEN(J113) &gt; 15,DATE(MID(J113,12,4),MID(J113,16,2),MID(J113,18,2)),TEXT(TODAY(),"yyyy-mm-dd"))</f>
        <v>2021-02-22</v>
      </c>
      <c r="M113" s="18">
        <f ca="1">(L113-K113+1)*B113</f>
        <v>10200</v>
      </c>
      <c r="N113" s="19">
        <f ca="1">H113/M113*365</f>
        <v>0.49703849950980439</v>
      </c>
      <c r="O113" s="35">
        <f t="shared" si="55"/>
        <v>119.86205700000001</v>
      </c>
      <c r="P113" s="35">
        <f t="shared" si="56"/>
        <v>0.13794299999999282</v>
      </c>
      <c r="Q113" s="36">
        <f t="shared" si="57"/>
        <v>0.8</v>
      </c>
      <c r="R113" s="37">
        <f t="shared" si="58"/>
        <v>8254.2900000000136</v>
      </c>
      <c r="S113" s="38">
        <f t="shared" si="59"/>
        <v>14543.233551000025</v>
      </c>
      <c r="T113" s="38"/>
      <c r="U113" s="38"/>
      <c r="V113" s="39">
        <f t="shared" si="60"/>
        <v>61397.79</v>
      </c>
      <c r="W113" s="39">
        <f t="shared" si="61"/>
        <v>75941.02355100002</v>
      </c>
      <c r="X113" s="1">
        <f t="shared" si="62"/>
        <v>63435</v>
      </c>
      <c r="Y113" s="37">
        <f t="shared" si="63"/>
        <v>12506.02355100002</v>
      </c>
      <c r="Z113" s="183">
        <f t="shared" si="64"/>
        <v>0.1971470568455902</v>
      </c>
      <c r="AA113" s="183">
        <f t="shared" si="65"/>
        <v>6.1387994124317231</v>
      </c>
      <c r="AB113" s="183">
        <f>SUM($C$2:C113)*D113/SUM($B$2:B113)-1</f>
        <v>6.5412076857749746E-2</v>
      </c>
      <c r="AC113" s="183">
        <f t="shared" si="66"/>
        <v>0.13173497998784045</v>
      </c>
      <c r="AD113" s="40">
        <f t="shared" si="67"/>
        <v>9.4251308333333242E-2</v>
      </c>
    </row>
    <row r="114" spans="1:30">
      <c r="A114" s="31" t="s">
        <v>1877</v>
      </c>
      <c r="B114" s="2">
        <v>120</v>
      </c>
      <c r="C114" s="175">
        <v>66.680000000000007</v>
      </c>
      <c r="D114" s="176">
        <v>1.7975000000000001</v>
      </c>
      <c r="E114" s="32">
        <f t="shared" si="51"/>
        <v>0.21000000000000002</v>
      </c>
      <c r="F114" s="13">
        <f t="shared" si="52"/>
        <v>9.3607566666666739E-2</v>
      </c>
      <c r="H114" s="5">
        <f t="shared" si="53"/>
        <v>11.232908000000009</v>
      </c>
      <c r="I114" s="2" t="s">
        <v>66</v>
      </c>
      <c r="J114" s="33" t="s">
        <v>1878</v>
      </c>
      <c r="K114" s="34">
        <f t="shared" si="54"/>
        <v>44166</v>
      </c>
      <c r="L114" s="34" t="str">
        <f ca="1">IF(LEN(J114) &gt; 15,DATE(MID(J114,12,4),MID(J114,16,2),MID(J114,18,2)),TEXT(TODAY(),"yyyy-mm-dd"))</f>
        <v>2021-02-22</v>
      </c>
      <c r="M114" s="18">
        <f ca="1">(L114-K114+1)*B114</f>
        <v>10080</v>
      </c>
      <c r="N114" s="19">
        <f ca="1">H114/M114*365</f>
        <v>0.40674716468254002</v>
      </c>
      <c r="O114" s="35">
        <f t="shared" si="55"/>
        <v>119.85730000000002</v>
      </c>
      <c r="P114" s="35">
        <f t="shared" si="56"/>
        <v>0.14269999999997651</v>
      </c>
      <c r="Q114" s="36">
        <f t="shared" si="57"/>
        <v>0.8</v>
      </c>
      <c r="R114" s="37">
        <f t="shared" si="58"/>
        <v>7766.5300000000134</v>
      </c>
      <c r="S114" s="38">
        <f t="shared" si="59"/>
        <v>13960.337675000024</v>
      </c>
      <c r="T114" s="38">
        <v>554.44000000000005</v>
      </c>
      <c r="U114" s="38">
        <v>991.63</v>
      </c>
      <c r="V114" s="39">
        <f t="shared" si="60"/>
        <v>62389.42</v>
      </c>
      <c r="W114" s="39">
        <f t="shared" si="61"/>
        <v>76349.75767500003</v>
      </c>
      <c r="X114" s="1">
        <f t="shared" si="62"/>
        <v>63555</v>
      </c>
      <c r="Y114" s="37">
        <f t="shared" si="63"/>
        <v>12794.75767500003</v>
      </c>
      <c r="Z114" s="183">
        <f t="shared" si="64"/>
        <v>0.20131787703563897</v>
      </c>
      <c r="AA114" s="183">
        <f t="shared" si="65"/>
        <v>10.977159590075329</v>
      </c>
      <c r="AB114" s="183">
        <f>SUM($C$2:C114)*D114/SUM($B$2:B114)-1</f>
        <v>8.6197084210526631E-2</v>
      </c>
      <c r="AC114" s="183">
        <f t="shared" si="66"/>
        <v>0.11512079282511234</v>
      </c>
      <c r="AD114" s="40">
        <f t="shared" si="67"/>
        <v>0.11639243333333328</v>
      </c>
    </row>
    <row r="115" spans="1:30">
      <c r="A115" s="31" t="s">
        <v>1879</v>
      </c>
      <c r="B115" s="2">
        <v>120</v>
      </c>
      <c r="C115" s="175">
        <v>66.67</v>
      </c>
      <c r="D115" s="176">
        <v>1.7977000000000001</v>
      </c>
      <c r="E115" s="32">
        <f t="shared" si="51"/>
        <v>0.21000000000000002</v>
      </c>
      <c r="F115" s="13">
        <f t="shared" si="52"/>
        <v>9.3443558333333246E-2</v>
      </c>
      <c r="H115" s="5">
        <f t="shared" si="53"/>
        <v>11.213226999999989</v>
      </c>
      <c r="I115" s="2" t="s">
        <v>66</v>
      </c>
      <c r="J115" s="33" t="s">
        <v>1880</v>
      </c>
      <c r="K115" s="34">
        <f t="shared" si="54"/>
        <v>44167</v>
      </c>
      <c r="L115" s="34" t="str">
        <f ca="1">IF(LEN(J115) &gt; 15,DATE(MID(J115,12,4),MID(J115,16,2),MID(J115,18,2)),TEXT(TODAY(),"yyyy-mm-dd"))</f>
        <v>2021-02-22</v>
      </c>
      <c r="M115" s="18">
        <f ca="1">(L115-K115+1)*B115</f>
        <v>9960</v>
      </c>
      <c r="N115" s="19">
        <f ca="1">H115/M115*365</f>
        <v>0.41092649146586308</v>
      </c>
      <c r="O115" s="35">
        <f t="shared" si="55"/>
        <v>119.852659</v>
      </c>
      <c r="P115" s="35">
        <f t="shared" si="56"/>
        <v>0.14734099999999728</v>
      </c>
      <c r="Q115" s="36">
        <f t="shared" si="57"/>
        <v>0.8</v>
      </c>
      <c r="R115" s="37">
        <f t="shared" si="58"/>
        <v>7833.2000000000135</v>
      </c>
      <c r="S115" s="38">
        <f t="shared" si="59"/>
        <v>14081.743640000024</v>
      </c>
      <c r="T115" s="38"/>
      <c r="U115" s="38"/>
      <c r="V115" s="39">
        <f t="shared" si="60"/>
        <v>62389.42</v>
      </c>
      <c r="W115" s="39">
        <f t="shared" si="61"/>
        <v>76471.163640000028</v>
      </c>
      <c r="X115" s="1">
        <f t="shared" si="62"/>
        <v>63675</v>
      </c>
      <c r="Y115" s="37">
        <f t="shared" si="63"/>
        <v>12796.163640000028</v>
      </c>
      <c r="Z115" s="183">
        <f t="shared" si="64"/>
        <v>0.20096055971731497</v>
      </c>
      <c r="AA115" s="183">
        <f t="shared" si="65"/>
        <v>9.9536113194044749</v>
      </c>
      <c r="AB115" s="183">
        <f>SUM($C$2:C115)*D115/SUM($B$2:B115)-1</f>
        <v>8.5586869380654518E-2</v>
      </c>
      <c r="AC115" s="183">
        <f t="shared" si="66"/>
        <v>0.11537369033666045</v>
      </c>
      <c r="AD115" s="40">
        <f t="shared" si="67"/>
        <v>0.11655644166666677</v>
      </c>
    </row>
    <row r="116" spans="1:30">
      <c r="A116" s="31" t="s">
        <v>1881</v>
      </c>
      <c r="B116" s="2">
        <v>120</v>
      </c>
      <c r="C116" s="175">
        <v>66.790000000000006</v>
      </c>
      <c r="D116" s="176">
        <v>1.7945</v>
      </c>
      <c r="E116" s="32">
        <f t="shared" si="51"/>
        <v>0.21000000000000002</v>
      </c>
      <c r="F116" s="13">
        <f t="shared" si="52"/>
        <v>9.541165833333333E-2</v>
      </c>
      <c r="H116" s="5">
        <f t="shared" si="53"/>
        <v>11.449399</v>
      </c>
      <c r="I116" s="2" t="s">
        <v>66</v>
      </c>
      <c r="J116" s="33" t="s">
        <v>1882</v>
      </c>
      <c r="K116" s="34">
        <f t="shared" si="54"/>
        <v>44168</v>
      </c>
      <c r="L116" s="34" t="str">
        <f ca="1">IF(LEN(J116) &gt; 15,DATE(MID(J116,12,4),MID(J116,16,2),MID(J116,18,2)),TEXT(TODAY(),"yyyy-mm-dd"))</f>
        <v>2021-02-22</v>
      </c>
      <c r="M116" s="18">
        <f ca="1">(L116-K116+1)*B116</f>
        <v>9840</v>
      </c>
      <c r="N116" s="19">
        <f ca="1">H116/M116*365</f>
        <v>0.42469823526422762</v>
      </c>
      <c r="O116" s="35">
        <f t="shared" si="55"/>
        <v>119.85465500000001</v>
      </c>
      <c r="P116" s="35">
        <f t="shared" si="56"/>
        <v>0.14534499999999184</v>
      </c>
      <c r="Q116" s="36">
        <f t="shared" si="57"/>
        <v>0.8</v>
      </c>
      <c r="R116" s="37">
        <f t="shared" si="58"/>
        <v>7899.9900000000134</v>
      </c>
      <c r="S116" s="38">
        <f t="shared" si="59"/>
        <v>14176.532055000023</v>
      </c>
      <c r="T116" s="38"/>
      <c r="U116" s="38"/>
      <c r="V116" s="39">
        <f t="shared" si="60"/>
        <v>62389.42</v>
      </c>
      <c r="W116" s="39">
        <f t="shared" si="61"/>
        <v>76565.952055000016</v>
      </c>
      <c r="X116" s="1">
        <f t="shared" si="62"/>
        <v>63795</v>
      </c>
      <c r="Y116" s="37">
        <f t="shared" si="63"/>
        <v>12770.952055000016</v>
      </c>
      <c r="Z116" s="183">
        <f t="shared" si="64"/>
        <v>0.20018735096794438</v>
      </c>
      <c r="AA116" s="183">
        <f t="shared" si="65"/>
        <v>9.0858948298922897</v>
      </c>
      <c r="AB116" s="183">
        <f>SUM($C$2:C116)*D116/SUM($B$2:B116)-1</f>
        <v>8.2951646652864586E-2</v>
      </c>
      <c r="AC116" s="183">
        <f t="shared" si="66"/>
        <v>0.11723570431507979</v>
      </c>
      <c r="AD116" s="40">
        <f t="shared" si="67"/>
        <v>0.11458834166666669</v>
      </c>
    </row>
    <row r="117" spans="1:30">
      <c r="A117" s="31" t="s">
        <v>1883</v>
      </c>
      <c r="B117" s="2">
        <v>120</v>
      </c>
      <c r="C117" s="175">
        <v>66.69</v>
      </c>
      <c r="D117" s="176">
        <v>1.7974000000000001</v>
      </c>
      <c r="E117" s="32">
        <f t="shared" si="51"/>
        <v>0.21000000000000002</v>
      </c>
      <c r="F117" s="13">
        <f t="shared" si="52"/>
        <v>9.377157500000001E-2</v>
      </c>
      <c r="H117" s="5">
        <f t="shared" si="53"/>
        <v>11.252589</v>
      </c>
      <c r="I117" s="2" t="s">
        <v>66</v>
      </c>
      <c r="J117" s="33" t="s">
        <v>1884</v>
      </c>
      <c r="K117" s="34">
        <f t="shared" si="54"/>
        <v>44169</v>
      </c>
      <c r="L117" s="34" t="str">
        <f ca="1">IF(LEN(J117) &gt; 15,DATE(MID(J117,12,4),MID(J117,16,2),MID(J117,18,2)),TEXT(TODAY(),"yyyy-mm-dd"))</f>
        <v>2021-02-22</v>
      </c>
      <c r="M117" s="18">
        <f ca="1">(L117-K117+1)*B117</f>
        <v>9720</v>
      </c>
      <c r="N117" s="19">
        <f ca="1">H117/M117*365</f>
        <v>0.42255092438271608</v>
      </c>
      <c r="O117" s="35">
        <f t="shared" si="55"/>
        <v>119.868606</v>
      </c>
      <c r="P117" s="35">
        <f t="shared" si="56"/>
        <v>0.13139400000000023</v>
      </c>
      <c r="Q117" s="36">
        <f t="shared" si="57"/>
        <v>0.8</v>
      </c>
      <c r="R117" s="37">
        <f t="shared" si="58"/>
        <v>7966.680000000013</v>
      </c>
      <c r="S117" s="38">
        <f t="shared" si="59"/>
        <v>14319.310632000024</v>
      </c>
      <c r="T117" s="38"/>
      <c r="U117" s="38"/>
      <c r="V117" s="39">
        <f t="shared" si="60"/>
        <v>62389.42</v>
      </c>
      <c r="W117" s="39">
        <f t="shared" si="61"/>
        <v>76708.730632000021</v>
      </c>
      <c r="X117" s="1">
        <f t="shared" si="62"/>
        <v>63915</v>
      </c>
      <c r="Y117" s="37">
        <f t="shared" si="63"/>
        <v>12793.730632000021</v>
      </c>
      <c r="Z117" s="183">
        <f t="shared" si="64"/>
        <v>0.20016788910271477</v>
      </c>
      <c r="AA117" s="183">
        <f t="shared" si="65"/>
        <v>8.3861420784226386</v>
      </c>
      <c r="AB117" s="183">
        <f>SUM($C$2:C117)*D117/SUM($B$2:B117)-1</f>
        <v>8.3997053935660926E-2</v>
      </c>
      <c r="AC117" s="183">
        <f t="shared" si="66"/>
        <v>0.11617083516705384</v>
      </c>
      <c r="AD117" s="40">
        <f t="shared" si="67"/>
        <v>0.11622842500000001</v>
      </c>
    </row>
    <row r="118" spans="1:30">
      <c r="A118" s="31" t="s">
        <v>1885</v>
      </c>
      <c r="B118" s="2">
        <v>120</v>
      </c>
      <c r="C118" s="175">
        <v>67.22</v>
      </c>
      <c r="D118" s="176">
        <v>1.7829999999999999</v>
      </c>
      <c r="E118" s="32">
        <f t="shared" si="51"/>
        <v>0.21000000000000002</v>
      </c>
      <c r="F118" s="13">
        <f t="shared" si="52"/>
        <v>0.10246401666666666</v>
      </c>
      <c r="H118" s="5">
        <f t="shared" si="53"/>
        <v>12.295681999999999</v>
      </c>
      <c r="I118" s="2" t="s">
        <v>66</v>
      </c>
      <c r="J118" s="33" t="s">
        <v>1886</v>
      </c>
      <c r="K118" s="34">
        <f t="shared" si="54"/>
        <v>44172</v>
      </c>
      <c r="L118" s="34" t="str">
        <f ca="1">IF(LEN(J118) &gt; 15,DATE(MID(J118,12,4),MID(J118,16,2),MID(J118,18,2)),TEXT(TODAY(),"yyyy-mm-dd"))</f>
        <v>2021-02-22</v>
      </c>
      <c r="M118" s="18">
        <f ca="1">(L118-K118+1)*B118</f>
        <v>9360</v>
      </c>
      <c r="N118" s="19">
        <f ca="1">H118/M118*365</f>
        <v>0.47947905235042731</v>
      </c>
      <c r="O118" s="35">
        <f t="shared" si="55"/>
        <v>119.85325999999999</v>
      </c>
      <c r="P118" s="35">
        <f t="shared" si="56"/>
        <v>0.14674000000000831</v>
      </c>
      <c r="Q118" s="36">
        <f t="shared" si="57"/>
        <v>0.8</v>
      </c>
      <c r="R118" s="37">
        <f t="shared" si="58"/>
        <v>8033.9000000000133</v>
      </c>
      <c r="S118" s="38">
        <f t="shared" si="59"/>
        <v>14324.443700000023</v>
      </c>
      <c r="T118" s="38"/>
      <c r="U118" s="38"/>
      <c r="V118" s="39">
        <f t="shared" si="60"/>
        <v>62389.42</v>
      </c>
      <c r="W118" s="39">
        <f t="shared" si="61"/>
        <v>76713.863700000016</v>
      </c>
      <c r="X118" s="1">
        <f t="shared" si="62"/>
        <v>64035</v>
      </c>
      <c r="Y118" s="37">
        <f t="shared" si="63"/>
        <v>12678.863700000016</v>
      </c>
      <c r="Z118" s="183">
        <f t="shared" si="64"/>
        <v>0.19799896462871902</v>
      </c>
      <c r="AA118" s="183">
        <f t="shared" si="65"/>
        <v>7.7047993412656979</v>
      </c>
      <c r="AB118" s="183">
        <f>SUM($C$2:C118)*D118/SUM($B$2:B118)-1</f>
        <v>7.4689027155465437E-2</v>
      </c>
      <c r="AC118" s="183">
        <f t="shared" si="66"/>
        <v>0.12330993747325358</v>
      </c>
      <c r="AD118" s="40">
        <f t="shared" si="67"/>
        <v>0.10753598333333336</v>
      </c>
    </row>
    <row r="119" spans="1:30">
      <c r="A119" s="31" t="s">
        <v>1887</v>
      </c>
      <c r="B119" s="2">
        <v>120</v>
      </c>
      <c r="C119" s="175">
        <v>67.38</v>
      </c>
      <c r="D119" s="176">
        <v>1.7788999999999999</v>
      </c>
      <c r="E119" s="32">
        <f t="shared" si="51"/>
        <v>0.21000000000000002</v>
      </c>
      <c r="F119" s="13">
        <f t="shared" si="52"/>
        <v>0.1050881499999998</v>
      </c>
      <c r="H119" s="5">
        <f t="shared" si="53"/>
        <v>12.610577999999975</v>
      </c>
      <c r="I119" s="2" t="s">
        <v>66</v>
      </c>
      <c r="J119" s="33" t="s">
        <v>1888</v>
      </c>
      <c r="K119" s="34">
        <f t="shared" si="54"/>
        <v>44173</v>
      </c>
      <c r="L119" s="34" t="str">
        <f ca="1">IF(LEN(J119) &gt; 15,DATE(MID(J119,12,4),MID(J119,16,2),MID(J119,18,2)),TEXT(TODAY(),"yyyy-mm-dd"))</f>
        <v>2021-02-22</v>
      </c>
      <c r="M119" s="18">
        <f ca="1">(L119-K119+1)*B119</f>
        <v>9240</v>
      </c>
      <c r="N119" s="19">
        <f ca="1">H119/M119*365</f>
        <v>0.49814512662337562</v>
      </c>
      <c r="O119" s="35">
        <f t="shared" si="55"/>
        <v>119.86228199999999</v>
      </c>
      <c r="P119" s="35">
        <f t="shared" si="56"/>
        <v>0.13771800000000667</v>
      </c>
      <c r="Q119" s="36">
        <f t="shared" si="57"/>
        <v>0.8</v>
      </c>
      <c r="R119" s="37">
        <f t="shared" si="58"/>
        <v>8101.2800000000134</v>
      </c>
      <c r="S119" s="38">
        <f t="shared" si="59"/>
        <v>14411.366992000023</v>
      </c>
      <c r="T119" s="38"/>
      <c r="U119" s="38"/>
      <c r="V119" s="39">
        <f t="shared" si="60"/>
        <v>62389.42</v>
      </c>
      <c r="W119" s="39">
        <f t="shared" si="61"/>
        <v>76800.786992000023</v>
      </c>
      <c r="X119" s="1">
        <f t="shared" si="62"/>
        <v>64155</v>
      </c>
      <c r="Y119" s="37">
        <f t="shared" si="63"/>
        <v>12645.786992000023</v>
      </c>
      <c r="Z119" s="183">
        <f t="shared" si="64"/>
        <v>0.1971130386096176</v>
      </c>
      <c r="AA119" s="183">
        <f t="shared" si="65"/>
        <v>7.1623981875644311</v>
      </c>
      <c r="AB119" s="183">
        <f>SUM($C$2:C119)*D119/SUM($B$2:B119)-1</f>
        <v>7.162493286195315E-2</v>
      </c>
      <c r="AC119" s="183">
        <f t="shared" si="66"/>
        <v>0.12548810574766445</v>
      </c>
      <c r="AD119" s="40">
        <f t="shared" si="67"/>
        <v>0.10491185000000022</v>
      </c>
    </row>
    <row r="120" spans="1:30">
      <c r="A120" s="31" t="s">
        <v>1889</v>
      </c>
      <c r="B120" s="2">
        <v>120</v>
      </c>
      <c r="C120" s="175">
        <v>68.239999999999995</v>
      </c>
      <c r="D120" s="176">
        <v>1.7565</v>
      </c>
      <c r="E120" s="32">
        <f t="shared" si="51"/>
        <v>0.21000000000000002</v>
      </c>
      <c r="F120" s="13">
        <f t="shared" si="52"/>
        <v>0.11919286666666645</v>
      </c>
      <c r="H120" s="5">
        <f t="shared" si="53"/>
        <v>14.303143999999975</v>
      </c>
      <c r="I120" s="2" t="s">
        <v>66</v>
      </c>
      <c r="J120" s="33" t="s">
        <v>1890</v>
      </c>
      <c r="K120" s="34">
        <f t="shared" si="54"/>
        <v>44174</v>
      </c>
      <c r="L120" s="34" t="str">
        <f ca="1">IF(LEN(J120) &gt; 15,DATE(MID(J120,12,4),MID(J120,16,2),MID(J120,18,2)),TEXT(TODAY(),"yyyy-mm-dd"))</f>
        <v>2021-02-22</v>
      </c>
      <c r="M120" s="18">
        <f ca="1">(L120-K120+1)*B120</f>
        <v>9120</v>
      </c>
      <c r="N120" s="19">
        <f ca="1">H120/M120*365</f>
        <v>0.57243942543859549</v>
      </c>
      <c r="O120" s="35">
        <f t="shared" si="55"/>
        <v>119.86355999999999</v>
      </c>
      <c r="P120" s="35">
        <f t="shared" si="56"/>
        <v>0.13644000000000744</v>
      </c>
      <c r="Q120" s="36">
        <f t="shared" si="57"/>
        <v>0.8</v>
      </c>
      <c r="R120" s="37">
        <f t="shared" si="58"/>
        <v>8169.5200000000132</v>
      </c>
      <c r="S120" s="38">
        <f t="shared" si="59"/>
        <v>14349.761880000022</v>
      </c>
      <c r="T120" s="38"/>
      <c r="U120" s="38"/>
      <c r="V120" s="39">
        <f t="shared" si="60"/>
        <v>62389.42</v>
      </c>
      <c r="W120" s="39">
        <f t="shared" si="61"/>
        <v>76739.181880000018</v>
      </c>
      <c r="X120" s="1">
        <f t="shared" si="62"/>
        <v>64275</v>
      </c>
      <c r="Y120" s="37">
        <f t="shared" si="63"/>
        <v>12464.181880000018</v>
      </c>
      <c r="Z120" s="183">
        <f t="shared" si="64"/>
        <v>0.19391959362115929</v>
      </c>
      <c r="AA120" s="183">
        <f t="shared" si="65"/>
        <v>6.6102641521441727</v>
      </c>
      <c r="AB120" s="183">
        <f>SUM($C$2:C120)*D120/SUM($B$2:B120)-1</f>
        <v>5.765588276553113E-2</v>
      </c>
      <c r="AC120" s="183">
        <f t="shared" si="66"/>
        <v>0.13626371085562816</v>
      </c>
      <c r="AD120" s="40">
        <f t="shared" si="67"/>
        <v>9.0807133333333567E-2</v>
      </c>
    </row>
    <row r="121" spans="1:30">
      <c r="A121" s="31" t="s">
        <v>1891</v>
      </c>
      <c r="B121" s="2">
        <v>135</v>
      </c>
      <c r="C121" s="175">
        <v>76.81</v>
      </c>
      <c r="D121" s="176">
        <v>1.7556</v>
      </c>
      <c r="E121" s="32">
        <f t="shared" si="51"/>
        <v>0.22000000000000003</v>
      </c>
      <c r="F121" s="13">
        <f t="shared" si="52"/>
        <v>0.11977600740740736</v>
      </c>
      <c r="H121" s="5">
        <f t="shared" si="53"/>
        <v>16.169760999999994</v>
      </c>
      <c r="I121" s="2" t="s">
        <v>66</v>
      </c>
      <c r="J121" s="33" t="s">
        <v>1892</v>
      </c>
      <c r="K121" s="34">
        <f t="shared" si="54"/>
        <v>44175</v>
      </c>
      <c r="L121" s="34" t="str">
        <f ca="1">IF(LEN(J121) &gt; 15,DATE(MID(J121,12,4),MID(J121,16,2),MID(J121,18,2)),TEXT(TODAY(),"yyyy-mm-dd"))</f>
        <v>2021-02-22</v>
      </c>
      <c r="M121" s="18">
        <f ca="1">(L121-K121+1)*B121</f>
        <v>10125</v>
      </c>
      <c r="N121" s="19">
        <f ca="1">H121/M121*365</f>
        <v>0.58290990271604914</v>
      </c>
      <c r="O121" s="35">
        <f t="shared" si="55"/>
        <v>134.84763599999999</v>
      </c>
      <c r="P121" s="35">
        <f t="shared" si="56"/>
        <v>0.15236400000000572</v>
      </c>
      <c r="Q121" s="36">
        <f t="shared" si="57"/>
        <v>0.9</v>
      </c>
      <c r="R121" s="37">
        <f t="shared" si="58"/>
        <v>8246.3300000000127</v>
      </c>
      <c r="S121" s="38">
        <f t="shared" si="59"/>
        <v>14477.256948000022</v>
      </c>
      <c r="T121" s="38"/>
      <c r="U121" s="38"/>
      <c r="V121" s="39">
        <f t="shared" si="60"/>
        <v>62389.42</v>
      </c>
      <c r="W121" s="39">
        <f t="shared" si="61"/>
        <v>76866.676948000022</v>
      </c>
      <c r="X121" s="1">
        <f t="shared" si="62"/>
        <v>64410</v>
      </c>
      <c r="Y121" s="37">
        <f t="shared" si="63"/>
        <v>12456.676948000022</v>
      </c>
      <c r="Z121" s="183">
        <f t="shared" si="64"/>
        <v>0.19339663015059805</v>
      </c>
      <c r="AA121" s="183">
        <f t="shared" si="65"/>
        <v>6.1649016361638784</v>
      </c>
      <c r="AB121" s="183">
        <f>SUM($C$2:C121)*D121/SUM($B$2:B121)-1</f>
        <v>5.6593418867924683E-2</v>
      </c>
      <c r="AC121" s="183">
        <f t="shared" si="66"/>
        <v>0.13680321128267336</v>
      </c>
      <c r="AD121" s="40">
        <f t="shared" si="67"/>
        <v>0.10022399259259267</v>
      </c>
    </row>
    <row r="122" spans="1:30">
      <c r="A122" s="31" t="s">
        <v>1893</v>
      </c>
      <c r="B122" s="2">
        <v>135</v>
      </c>
      <c r="C122" s="175">
        <v>77.599999999999994</v>
      </c>
      <c r="D122" s="176">
        <v>1.7377</v>
      </c>
      <c r="E122" s="32">
        <f t="shared" si="51"/>
        <v>0.22000000000000003</v>
      </c>
      <c r="F122" s="13">
        <f t="shared" si="52"/>
        <v>0.13129303703703701</v>
      </c>
      <c r="H122" s="5">
        <f t="shared" si="53"/>
        <v>17.724559999999997</v>
      </c>
      <c r="I122" s="2" t="s">
        <v>66</v>
      </c>
      <c r="J122" s="33" t="s">
        <v>1894</v>
      </c>
      <c r="K122" s="34">
        <f t="shared" si="54"/>
        <v>44176</v>
      </c>
      <c r="L122" s="34" t="str">
        <f ca="1">IF(LEN(J122) &gt; 15,DATE(MID(J122,12,4),MID(J122,16,2),MID(J122,18,2)),TEXT(TODAY(),"yyyy-mm-dd"))</f>
        <v>2021-02-22</v>
      </c>
      <c r="M122" s="18">
        <f ca="1">(L122-K122+1)*B122</f>
        <v>9990</v>
      </c>
      <c r="N122" s="19">
        <f ca="1">H122/M122*365</f>
        <v>0.64759403403403393</v>
      </c>
      <c r="O122" s="35">
        <f t="shared" si="55"/>
        <v>134.84551999999999</v>
      </c>
      <c r="P122" s="35">
        <f t="shared" si="56"/>
        <v>0.15448000000000661</v>
      </c>
      <c r="Q122" s="36">
        <f t="shared" si="57"/>
        <v>0.9</v>
      </c>
      <c r="R122" s="37">
        <f t="shared" si="58"/>
        <v>8323.930000000013</v>
      </c>
      <c r="S122" s="38">
        <f t="shared" si="59"/>
        <v>14464.493161000022</v>
      </c>
      <c r="T122" s="38"/>
      <c r="U122" s="38"/>
      <c r="V122" s="39">
        <f t="shared" si="60"/>
        <v>62389.42</v>
      </c>
      <c r="W122" s="39">
        <f t="shared" si="61"/>
        <v>76853.913161000019</v>
      </c>
      <c r="X122" s="1">
        <f t="shared" si="62"/>
        <v>64545</v>
      </c>
      <c r="Y122" s="37">
        <f t="shared" si="63"/>
        <v>12308.913161000019</v>
      </c>
      <c r="Z122" s="183">
        <f t="shared" si="64"/>
        <v>0.19070281448601789</v>
      </c>
      <c r="AA122" s="183">
        <f t="shared" si="65"/>
        <v>5.7102557831302994</v>
      </c>
      <c r="AB122" s="183">
        <f>SUM($C$2:C122)*D122/SUM($B$2:B122)-1</f>
        <v>4.5404424803149768E-2</v>
      </c>
      <c r="AC122" s="183">
        <f t="shared" si="66"/>
        <v>0.14529838968286812</v>
      </c>
      <c r="AD122" s="40">
        <f t="shared" si="67"/>
        <v>8.8706962962963015E-2</v>
      </c>
    </row>
    <row r="123" spans="1:30">
      <c r="A123" s="31" t="s">
        <v>1912</v>
      </c>
      <c r="B123" s="2">
        <v>135</v>
      </c>
      <c r="C123" s="175">
        <v>76.930000000000007</v>
      </c>
      <c r="D123" s="176">
        <v>1.7526999999999999</v>
      </c>
      <c r="E123" s="32">
        <f t="shared" si="51"/>
        <v>0.22000000000000003</v>
      </c>
      <c r="F123" s="13">
        <f t="shared" si="52"/>
        <v>0.12152542962962966</v>
      </c>
      <c r="H123" s="5">
        <f t="shared" si="53"/>
        <v>16.405933000000005</v>
      </c>
      <c r="I123" s="2" t="s">
        <v>66</v>
      </c>
      <c r="J123" s="33" t="s">
        <v>1913</v>
      </c>
      <c r="K123" s="34">
        <f t="shared" si="54"/>
        <v>44179</v>
      </c>
      <c r="L123" s="34" t="str">
        <f ca="1">IF(LEN(J123) &gt; 15,DATE(MID(J123,12,4),MID(J123,16,2),MID(J123,18,2)),TEXT(TODAY(),"yyyy-mm-dd"))</f>
        <v>2021-02-22</v>
      </c>
      <c r="M123" s="18">
        <f ca="1">(L123-K123+1)*B123</f>
        <v>9585</v>
      </c>
      <c r="N123" s="19">
        <f ca="1">H123/M123*365</f>
        <v>0.62474340584246235</v>
      </c>
      <c r="O123" s="35">
        <f t="shared" si="55"/>
        <v>134.83521100000002</v>
      </c>
      <c r="P123" s="35">
        <f t="shared" si="56"/>
        <v>0.16478899999998475</v>
      </c>
      <c r="Q123" s="36">
        <f t="shared" si="57"/>
        <v>0.9</v>
      </c>
      <c r="R123" s="37">
        <f t="shared" si="58"/>
        <v>8400.8600000000133</v>
      </c>
      <c r="S123" s="38">
        <f t="shared" si="59"/>
        <v>14724.187322000023</v>
      </c>
      <c r="T123" s="38"/>
      <c r="U123" s="38"/>
      <c r="V123" s="39">
        <f t="shared" si="60"/>
        <v>62389.42</v>
      </c>
      <c r="W123" s="39">
        <f t="shared" si="61"/>
        <v>77113.607322000025</v>
      </c>
      <c r="X123" s="1">
        <f t="shared" si="62"/>
        <v>64680</v>
      </c>
      <c r="Y123" s="37">
        <f t="shared" si="63"/>
        <v>12433.607322000025</v>
      </c>
      <c r="Z123" s="183">
        <f t="shared" si="64"/>
        <v>0.19223264257885009</v>
      </c>
      <c r="AA123" s="183">
        <f t="shared" si="65"/>
        <v>5.4281480332492258</v>
      </c>
      <c r="AB123" s="183">
        <f>SUM($C$2:C123)*D123/SUM($B$2:B123)-1</f>
        <v>5.3939833821138539E-2</v>
      </c>
      <c r="AC123" s="183">
        <f t="shared" si="66"/>
        <v>0.13829280875771155</v>
      </c>
      <c r="AD123" s="40">
        <f t="shared" si="67"/>
        <v>9.8474570370370371E-2</v>
      </c>
    </row>
    <row r="124" spans="1:30">
      <c r="A124" s="31" t="s">
        <v>1914</v>
      </c>
      <c r="B124" s="2">
        <v>135</v>
      </c>
      <c r="C124" s="175">
        <v>76.77</v>
      </c>
      <c r="D124" s="176">
        <v>1.7564</v>
      </c>
      <c r="E124" s="32">
        <f t="shared" si="51"/>
        <v>0.22000000000000003</v>
      </c>
      <c r="F124" s="13">
        <f t="shared" si="52"/>
        <v>0.11919286666666666</v>
      </c>
      <c r="H124" s="5">
        <f t="shared" si="53"/>
        <v>16.091037</v>
      </c>
      <c r="I124" s="2" t="s">
        <v>66</v>
      </c>
      <c r="J124" s="33" t="s">
        <v>1915</v>
      </c>
      <c r="K124" s="34">
        <f t="shared" si="54"/>
        <v>44180</v>
      </c>
      <c r="L124" s="34" t="str">
        <f ca="1">IF(LEN(J124) &gt; 15,DATE(MID(J124,12,4),MID(J124,16,2),MID(J124,18,2)),TEXT(TODAY(),"yyyy-mm-dd"))</f>
        <v>2021-02-22</v>
      </c>
      <c r="M124" s="18">
        <f ca="1">(L124-K124+1)*B124</f>
        <v>9450</v>
      </c>
      <c r="N124" s="19">
        <f ca="1">H124/M124*365</f>
        <v>0.62150566190476186</v>
      </c>
      <c r="O124" s="35">
        <f t="shared" si="55"/>
        <v>134.83882799999998</v>
      </c>
      <c r="P124" s="35">
        <f t="shared" si="56"/>
        <v>0.16117200000002185</v>
      </c>
      <c r="Q124" s="36">
        <f t="shared" si="57"/>
        <v>0.9</v>
      </c>
      <c r="R124" s="37">
        <f t="shared" si="58"/>
        <v>8477.6300000000138</v>
      </c>
      <c r="S124" s="38">
        <f t="shared" si="59"/>
        <v>14890.109332000024</v>
      </c>
      <c r="T124" s="38"/>
      <c r="U124" s="38"/>
      <c r="V124" s="39">
        <f t="shared" si="60"/>
        <v>62389.42</v>
      </c>
      <c r="W124" s="39">
        <f t="shared" si="61"/>
        <v>77279.52933200002</v>
      </c>
      <c r="X124" s="1">
        <f t="shared" si="62"/>
        <v>64815</v>
      </c>
      <c r="Y124" s="37">
        <f t="shared" si="63"/>
        <v>12464.52933200002</v>
      </c>
      <c r="Z124" s="183">
        <f t="shared" si="64"/>
        <v>0.19230933166705277</v>
      </c>
      <c r="AA124" s="183">
        <f t="shared" si="65"/>
        <v>5.1387830259154565</v>
      </c>
      <c r="AB124" s="183">
        <f>SUM($C$2:C124)*D124/SUM($B$2:B124)-1</f>
        <v>5.5665478272082902E-2</v>
      </c>
      <c r="AC124" s="183">
        <f t="shared" si="66"/>
        <v>0.13664385339496987</v>
      </c>
      <c r="AD124" s="40">
        <f t="shared" si="67"/>
        <v>0.10080713333333337</v>
      </c>
    </row>
    <row r="125" spans="1:30">
      <c r="A125" s="31" t="s">
        <v>1916</v>
      </c>
      <c r="B125" s="2">
        <v>135</v>
      </c>
      <c r="C125" s="175">
        <v>76.62</v>
      </c>
      <c r="D125" s="176">
        <v>1.7588999999999999</v>
      </c>
      <c r="E125" s="32">
        <f t="shared" si="51"/>
        <v>0.22000000000000003</v>
      </c>
      <c r="F125" s="13">
        <f t="shared" si="52"/>
        <v>0.117006088888889</v>
      </c>
      <c r="H125" s="5">
        <f t="shared" si="53"/>
        <v>15.795822000000015</v>
      </c>
      <c r="I125" s="2" t="s">
        <v>66</v>
      </c>
      <c r="J125" s="33" t="s">
        <v>1917</v>
      </c>
      <c r="K125" s="34">
        <f t="shared" si="54"/>
        <v>44181</v>
      </c>
      <c r="L125" s="34" t="str">
        <f ca="1">IF(LEN(J125) &gt; 15,DATE(MID(J125,12,4),MID(J125,16,2),MID(J125,18,2)),TEXT(TODAY(),"yyyy-mm-dd"))</f>
        <v>2021-02-22</v>
      </c>
      <c r="M125" s="18">
        <f ca="1">(L125-K125+1)*B125</f>
        <v>9315</v>
      </c>
      <c r="N125" s="19">
        <f ca="1">H125/M125*365</f>
        <v>0.61894525281803603</v>
      </c>
      <c r="O125" s="35">
        <f t="shared" si="55"/>
        <v>134.766918</v>
      </c>
      <c r="P125" s="35">
        <f t="shared" si="56"/>
        <v>0.23308199999999601</v>
      </c>
      <c r="Q125" s="36">
        <f t="shared" si="57"/>
        <v>0.9</v>
      </c>
      <c r="R125" s="37">
        <f t="shared" si="58"/>
        <v>8554.2500000000146</v>
      </c>
      <c r="S125" s="38">
        <f t="shared" si="59"/>
        <v>15046.070325000024</v>
      </c>
      <c r="T125" s="38"/>
      <c r="U125" s="38"/>
      <c r="V125" s="39">
        <f t="shared" si="60"/>
        <v>62389.42</v>
      </c>
      <c r="W125" s="39">
        <f t="shared" si="61"/>
        <v>77435.490325000021</v>
      </c>
      <c r="X125" s="1">
        <f t="shared" si="62"/>
        <v>64950</v>
      </c>
      <c r="Y125" s="37">
        <f t="shared" si="63"/>
        <v>12485.490325000021</v>
      </c>
      <c r="Z125" s="183">
        <f t="shared" si="64"/>
        <v>0.1922323375673598</v>
      </c>
      <c r="AA125" s="183">
        <f t="shared" si="65"/>
        <v>4.8760399304063977</v>
      </c>
      <c r="AB125" s="183">
        <f>SUM($C$2:C125)*D125/SUM($B$2:B125)-1</f>
        <v>5.665987766059466E-2</v>
      </c>
      <c r="AC125" s="183">
        <f t="shared" si="66"/>
        <v>0.13557245990676514</v>
      </c>
      <c r="AD125" s="40">
        <f t="shared" si="67"/>
        <v>0.10299391111111103</v>
      </c>
    </row>
    <row r="126" spans="1:30">
      <c r="A126" s="31" t="s">
        <v>1918</v>
      </c>
      <c r="B126" s="2">
        <v>135</v>
      </c>
      <c r="C126" s="175">
        <v>75.7</v>
      </c>
      <c r="D126" s="176">
        <v>1.7811999999999999</v>
      </c>
      <c r="E126" s="32">
        <f t="shared" si="51"/>
        <v>0.22000000000000003</v>
      </c>
      <c r="F126" s="13">
        <f t="shared" si="52"/>
        <v>0.10359385185185194</v>
      </c>
      <c r="H126" s="5">
        <f t="shared" si="53"/>
        <v>13.985170000000011</v>
      </c>
      <c r="I126" s="2" t="s">
        <v>66</v>
      </c>
      <c r="J126" s="33" t="s">
        <v>1919</v>
      </c>
      <c r="K126" s="34">
        <f t="shared" si="54"/>
        <v>44182</v>
      </c>
      <c r="L126" s="34" t="str">
        <f ca="1">IF(LEN(J126) &gt; 15,DATE(MID(J126,12,4),MID(J126,16,2),MID(J126,18,2)),TEXT(TODAY(),"yyyy-mm-dd"))</f>
        <v>2021-02-22</v>
      </c>
      <c r="M126" s="18">
        <f ca="1">(L126-K126+1)*B126</f>
        <v>9180</v>
      </c>
      <c r="N126" s="19">
        <f ca="1">H126/M126*365</f>
        <v>0.55605523420479352</v>
      </c>
      <c r="O126" s="35">
        <f t="shared" si="55"/>
        <v>134.83684</v>
      </c>
      <c r="P126" s="35">
        <f t="shared" si="56"/>
        <v>0.16316000000000486</v>
      </c>
      <c r="Q126" s="36">
        <f t="shared" si="57"/>
        <v>0.9</v>
      </c>
      <c r="R126" s="37">
        <f t="shared" si="58"/>
        <v>8629.9500000000153</v>
      </c>
      <c r="S126" s="38">
        <f t="shared" si="59"/>
        <v>15371.666940000026</v>
      </c>
      <c r="T126" s="38"/>
      <c r="U126" s="38"/>
      <c r="V126" s="39">
        <f t="shared" si="60"/>
        <v>62389.42</v>
      </c>
      <c r="W126" s="39">
        <f t="shared" si="61"/>
        <v>77761.086940000023</v>
      </c>
      <c r="X126" s="1">
        <f t="shared" si="62"/>
        <v>65085</v>
      </c>
      <c r="Y126" s="37">
        <f t="shared" si="63"/>
        <v>12676.086940000023</v>
      </c>
      <c r="Z126" s="183">
        <f t="shared" si="64"/>
        <v>0.19476203334101605</v>
      </c>
      <c r="AA126" s="183">
        <f t="shared" si="65"/>
        <v>4.7025452555665259</v>
      </c>
      <c r="AB126" s="183">
        <f>SUM($C$2:C126)*D126/SUM($B$2:B126)-1</f>
        <v>6.9446928263625196E-2</v>
      </c>
      <c r="AC126" s="183">
        <f t="shared" si="66"/>
        <v>0.12531510507739085</v>
      </c>
      <c r="AD126" s="40">
        <f t="shared" si="67"/>
        <v>0.11640614814814809</v>
      </c>
    </row>
    <row r="127" spans="1:30">
      <c r="A127" s="31" t="s">
        <v>1920</v>
      </c>
      <c r="B127" s="2">
        <v>120</v>
      </c>
      <c r="C127" s="175">
        <v>67.510000000000005</v>
      </c>
      <c r="D127" s="176">
        <v>1.7754000000000001</v>
      </c>
      <c r="E127" s="32">
        <f t="shared" si="51"/>
        <v>0.21000000000000002</v>
      </c>
      <c r="F127" s="13">
        <f t="shared" si="52"/>
        <v>0.10722025833333339</v>
      </c>
      <c r="H127" s="5">
        <f t="shared" si="53"/>
        <v>12.866431000000006</v>
      </c>
      <c r="I127" s="2" t="s">
        <v>66</v>
      </c>
      <c r="J127" s="33" t="s">
        <v>1921</v>
      </c>
      <c r="K127" s="34">
        <f t="shared" si="54"/>
        <v>44183</v>
      </c>
      <c r="L127" s="34" t="str">
        <f ca="1">IF(LEN(J127) &gt; 15,DATE(MID(J127,12,4),MID(J127,16,2),MID(J127,18,2)),TEXT(TODAY(),"yyyy-mm-dd"))</f>
        <v>2021-02-22</v>
      </c>
      <c r="M127" s="18">
        <f ca="1">(L127-K127+1)*B127</f>
        <v>8040</v>
      </c>
      <c r="N127" s="19">
        <f ca="1">H127/M127*365</f>
        <v>0.58411036256218929</v>
      </c>
      <c r="O127" s="35">
        <f t="shared" si="55"/>
        <v>119.85725400000001</v>
      </c>
      <c r="P127" s="35">
        <f t="shared" si="56"/>
        <v>0.14274599999998827</v>
      </c>
      <c r="Q127" s="36">
        <f t="shared" si="57"/>
        <v>0.8</v>
      </c>
      <c r="R127" s="37">
        <f t="shared" si="58"/>
        <v>8697.4600000000155</v>
      </c>
      <c r="S127" s="38">
        <f t="shared" si="59"/>
        <v>15441.470484000029</v>
      </c>
      <c r="T127" s="38"/>
      <c r="U127" s="38"/>
      <c r="V127" s="39">
        <f t="shared" si="60"/>
        <v>62389.42</v>
      </c>
      <c r="W127" s="39">
        <f t="shared" si="61"/>
        <v>77830.890484000032</v>
      </c>
      <c r="X127" s="1">
        <f t="shared" si="62"/>
        <v>65205</v>
      </c>
      <c r="Y127" s="37">
        <f t="shared" si="63"/>
        <v>12625.890484000032</v>
      </c>
      <c r="Z127" s="183">
        <f t="shared" si="64"/>
        <v>0.19363377783912328</v>
      </c>
      <c r="AA127" s="183">
        <f t="shared" si="65"/>
        <v>4.4842947044658716</v>
      </c>
      <c r="AB127" s="183">
        <f>SUM($C$2:C127)*D127/SUM($B$2:B127)-1</f>
        <v>6.5457737735849619E-2</v>
      </c>
      <c r="AC127" s="183">
        <f t="shared" si="66"/>
        <v>0.12817604010327366</v>
      </c>
      <c r="AD127" s="40">
        <f t="shared" si="67"/>
        <v>0.10277974166666663</v>
      </c>
    </row>
    <row r="128" spans="1:30">
      <c r="A128" s="31" t="s">
        <v>1922</v>
      </c>
      <c r="B128" s="2">
        <v>120</v>
      </c>
      <c r="C128" s="175">
        <v>66.91</v>
      </c>
      <c r="D128" s="176">
        <v>1.7912999999999999</v>
      </c>
      <c r="E128" s="32">
        <f t="shared" si="51"/>
        <v>0.21000000000000002</v>
      </c>
      <c r="F128" s="13">
        <f t="shared" si="52"/>
        <v>9.7379758333333177E-2</v>
      </c>
      <c r="H128" s="5">
        <f t="shared" si="53"/>
        <v>11.685570999999982</v>
      </c>
      <c r="I128" s="2" t="s">
        <v>66</v>
      </c>
      <c r="J128" s="33" t="s">
        <v>1923</v>
      </c>
      <c r="K128" s="34">
        <f t="shared" si="54"/>
        <v>44186</v>
      </c>
      <c r="L128" s="34" t="str">
        <f ca="1">IF(LEN(J128) &gt; 15,DATE(MID(J128,12,4),MID(J128,16,2),MID(J128,18,2)),TEXT(TODAY(),"yyyy-mm-dd"))</f>
        <v>2021-02-22</v>
      </c>
      <c r="M128" s="18">
        <f ca="1">(L128-K128+1)*B128</f>
        <v>7680</v>
      </c>
      <c r="N128" s="19">
        <f ca="1">H128/M128*365</f>
        <v>0.55536893424479072</v>
      </c>
      <c r="O128" s="35">
        <f t="shared" si="55"/>
        <v>119.85588299999999</v>
      </c>
      <c r="P128" s="35">
        <f t="shared" si="56"/>
        <v>0.14411700000000849</v>
      </c>
      <c r="Q128" s="36">
        <f t="shared" si="57"/>
        <v>0.8</v>
      </c>
      <c r="R128" s="37">
        <f t="shared" si="58"/>
        <v>8764.3700000000154</v>
      </c>
      <c r="S128" s="38">
        <f t="shared" si="59"/>
        <v>15699.615981000026</v>
      </c>
      <c r="T128" s="38"/>
      <c r="U128" s="38"/>
      <c r="V128" s="39">
        <f t="shared" si="60"/>
        <v>62389.42</v>
      </c>
      <c r="W128" s="39">
        <f t="shared" si="61"/>
        <v>78089.035981000023</v>
      </c>
      <c r="X128" s="1">
        <f t="shared" si="62"/>
        <v>65325</v>
      </c>
      <c r="Y128" s="37">
        <f t="shared" si="63"/>
        <v>12764.035981000023</v>
      </c>
      <c r="Z128" s="183">
        <f t="shared" si="64"/>
        <v>0.19539282022196747</v>
      </c>
      <c r="AA128" s="183">
        <f t="shared" si="65"/>
        <v>4.3480456948882393</v>
      </c>
      <c r="AB128" s="183">
        <f>SUM($C$2:C128)*D128/SUM($B$2:B128)-1</f>
        <v>7.4428896254682186E-2</v>
      </c>
      <c r="AC128" s="183">
        <f t="shared" si="66"/>
        <v>0.12096392396728528</v>
      </c>
      <c r="AD128" s="40">
        <f t="shared" si="67"/>
        <v>0.11262024166666684</v>
      </c>
    </row>
    <row r="129" spans="1:30">
      <c r="A129" s="31" t="s">
        <v>1924</v>
      </c>
      <c r="B129" s="2">
        <v>120</v>
      </c>
      <c r="C129" s="175">
        <v>67.95</v>
      </c>
      <c r="D129" s="176">
        <v>1.764</v>
      </c>
      <c r="E129" s="32">
        <f t="shared" si="51"/>
        <v>0.21000000000000002</v>
      </c>
      <c r="F129" s="13">
        <f t="shared" si="52"/>
        <v>0.11443662499999997</v>
      </c>
      <c r="H129" s="5">
        <f t="shared" si="53"/>
        <v>13.732394999999997</v>
      </c>
      <c r="I129" s="2" t="s">
        <v>66</v>
      </c>
      <c r="J129" s="33" t="s">
        <v>1925</v>
      </c>
      <c r="K129" s="34">
        <f t="shared" si="54"/>
        <v>44187</v>
      </c>
      <c r="L129" s="34" t="str">
        <f ca="1">IF(LEN(J129) &gt; 15,DATE(MID(J129,12,4),MID(J129,16,2),MID(J129,18,2)),TEXT(TODAY(),"yyyy-mm-dd"))</f>
        <v>2021-02-22</v>
      </c>
      <c r="M129" s="18">
        <f ca="1">(L129-K129+1)*B129</f>
        <v>7560</v>
      </c>
      <c r="N129" s="19">
        <f ca="1">H129/M129*365</f>
        <v>0.66300584325396805</v>
      </c>
      <c r="O129" s="35">
        <f t="shared" si="55"/>
        <v>119.86380000000001</v>
      </c>
      <c r="P129" s="35">
        <f t="shared" si="56"/>
        <v>0.13619999999998811</v>
      </c>
      <c r="Q129" s="36">
        <f t="shared" si="57"/>
        <v>0.8</v>
      </c>
      <c r="R129" s="37">
        <f t="shared" si="58"/>
        <v>8832.3200000000161</v>
      </c>
      <c r="S129" s="38">
        <f t="shared" si="59"/>
        <v>15580.212480000029</v>
      </c>
      <c r="T129" s="38"/>
      <c r="U129" s="38"/>
      <c r="V129" s="39">
        <f t="shared" si="60"/>
        <v>62389.42</v>
      </c>
      <c r="W129" s="39">
        <f t="shared" si="61"/>
        <v>77969.632480000029</v>
      </c>
      <c r="X129" s="1">
        <f t="shared" si="62"/>
        <v>65445</v>
      </c>
      <c r="Y129" s="37">
        <f t="shared" si="63"/>
        <v>12524.632480000029</v>
      </c>
      <c r="Z129" s="183">
        <f t="shared" si="64"/>
        <v>0.19137646084498483</v>
      </c>
      <c r="AA129" s="183">
        <f t="shared" si="65"/>
        <v>4.0989378383154822</v>
      </c>
      <c r="AB129" s="183">
        <f>SUM($C$2:C129)*D129/SUM($B$2:B129)-1</f>
        <v>5.7614178438662123E-2</v>
      </c>
      <c r="AC129" s="183">
        <f t="shared" si="66"/>
        <v>0.13376228240632271</v>
      </c>
      <c r="AD129" s="40">
        <f t="shared" si="67"/>
        <v>9.5563375000000048E-2</v>
      </c>
    </row>
    <row r="130" spans="1:30">
      <c r="A130" s="31" t="s">
        <v>1926</v>
      </c>
      <c r="B130" s="2">
        <v>135</v>
      </c>
      <c r="C130" s="175">
        <v>75.83</v>
      </c>
      <c r="D130" s="176">
        <v>1.7782</v>
      </c>
      <c r="E130" s="32">
        <f t="shared" si="51"/>
        <v>0.22000000000000003</v>
      </c>
      <c r="F130" s="13">
        <f t="shared" si="52"/>
        <v>0.10548905925925914</v>
      </c>
      <c r="H130" s="5">
        <f t="shared" si="53"/>
        <v>14.241022999999984</v>
      </c>
      <c r="I130" s="2" t="s">
        <v>66</v>
      </c>
      <c r="J130" s="33" t="s">
        <v>1927</v>
      </c>
      <c r="K130" s="34">
        <f t="shared" si="54"/>
        <v>44188</v>
      </c>
      <c r="L130" s="34" t="str">
        <f ca="1">IF(LEN(J130) &gt; 15,DATE(MID(J130,12,4),MID(J130,16,2),MID(J130,18,2)),TEXT(TODAY(),"yyyy-mm-dd"))</f>
        <v>2021-02-22</v>
      </c>
      <c r="M130" s="18">
        <f ca="1">(L130-K130+1)*B130</f>
        <v>8370</v>
      </c>
      <c r="N130" s="19">
        <f ca="1">H130/M130*365</f>
        <v>0.62102430047789658</v>
      </c>
      <c r="O130" s="35">
        <f t="shared" si="55"/>
        <v>134.84090599999999</v>
      </c>
      <c r="P130" s="35">
        <f t="shared" si="56"/>
        <v>0.15909400000001028</v>
      </c>
      <c r="Q130" s="36">
        <f t="shared" si="57"/>
        <v>0.9</v>
      </c>
      <c r="R130" s="37">
        <f t="shared" si="58"/>
        <v>8908.150000000016</v>
      </c>
      <c r="S130" s="38">
        <f t="shared" si="59"/>
        <v>15840.472330000028</v>
      </c>
      <c r="T130" s="38"/>
      <c r="U130" s="38"/>
      <c r="V130" s="39">
        <f t="shared" si="60"/>
        <v>62389.42</v>
      </c>
      <c r="W130" s="39">
        <f t="shared" si="61"/>
        <v>78229.892330000032</v>
      </c>
      <c r="X130" s="1">
        <f t="shared" si="62"/>
        <v>65580</v>
      </c>
      <c r="Y130" s="37">
        <f t="shared" si="63"/>
        <v>12649.892330000032</v>
      </c>
      <c r="Z130" s="183">
        <f t="shared" si="64"/>
        <v>0.19289253324184252</v>
      </c>
      <c r="AA130" s="183">
        <f t="shared" si="65"/>
        <v>3.964762623096747</v>
      </c>
      <c r="AB130" s="183">
        <f>SUM($C$2:C130)*D130/SUM($B$2:B130)-1</f>
        <v>6.5569551336406073E-2</v>
      </c>
      <c r="AC130" s="183">
        <f t="shared" si="66"/>
        <v>0.12732298190543645</v>
      </c>
      <c r="AD130" s="40">
        <f t="shared" si="67"/>
        <v>0.11451094074074089</v>
      </c>
    </row>
    <row r="131" spans="1:30">
      <c r="A131" s="31" t="s">
        <v>1928</v>
      </c>
      <c r="B131" s="2">
        <v>120</v>
      </c>
      <c r="C131" s="175">
        <v>67.489999999999995</v>
      </c>
      <c r="D131" s="176">
        <v>1.7759</v>
      </c>
      <c r="E131" s="32">
        <f t="shared" si="51"/>
        <v>0.21000000000000002</v>
      </c>
      <c r="F131" s="13">
        <f t="shared" si="52"/>
        <v>0.10689224166666662</v>
      </c>
      <c r="H131" s="5">
        <f t="shared" si="53"/>
        <v>12.827068999999995</v>
      </c>
      <c r="I131" s="2" t="s">
        <v>66</v>
      </c>
      <c r="J131" s="33" t="s">
        <v>1929</v>
      </c>
      <c r="K131" s="34">
        <f t="shared" si="54"/>
        <v>44189</v>
      </c>
      <c r="L131" s="34" t="str">
        <f ca="1">IF(LEN(J131) &gt; 15,DATE(MID(J131,12,4),MID(J131,16,2),MID(J131,18,2)),TEXT(TODAY(),"yyyy-mm-dd"))</f>
        <v>2021-02-22</v>
      </c>
      <c r="M131" s="18">
        <f ca="1">(L131-K131+1)*B131</f>
        <v>7320</v>
      </c>
      <c r="N131" s="19">
        <f ca="1">H131/M131*365</f>
        <v>0.63960111816939869</v>
      </c>
      <c r="O131" s="35">
        <f t="shared" si="55"/>
        <v>119.85549099999999</v>
      </c>
      <c r="P131" s="35">
        <f t="shared" si="56"/>
        <v>0.14450900000001354</v>
      </c>
      <c r="Q131" s="36">
        <f t="shared" si="57"/>
        <v>0.8</v>
      </c>
      <c r="R131" s="37">
        <f t="shared" si="58"/>
        <v>8975.6400000000158</v>
      </c>
      <c r="S131" s="38">
        <f t="shared" si="59"/>
        <v>15939.839076000027</v>
      </c>
      <c r="T131" s="38"/>
      <c r="U131" s="38"/>
      <c r="V131" s="39">
        <f t="shared" si="60"/>
        <v>62389.42</v>
      </c>
      <c r="W131" s="39">
        <f t="shared" si="61"/>
        <v>78329.259076000031</v>
      </c>
      <c r="X131" s="1">
        <f t="shared" si="62"/>
        <v>65700</v>
      </c>
      <c r="Y131" s="37">
        <f t="shared" si="63"/>
        <v>12629.259076000031</v>
      </c>
      <c r="Z131" s="183">
        <f t="shared" si="64"/>
        <v>0.19222616554033523</v>
      </c>
      <c r="AA131" s="183">
        <f t="shared" si="65"/>
        <v>3.8148176682031609</v>
      </c>
      <c r="AB131" s="183">
        <f>SUM($C$2:C131)*D131/SUM($B$2:B131)-1</f>
        <v>6.3712648185422882E-2</v>
      </c>
      <c r="AC131" s="183">
        <f t="shared" si="66"/>
        <v>0.12851351735491234</v>
      </c>
      <c r="AD131" s="40">
        <f t="shared" si="67"/>
        <v>0.1031077583333334</v>
      </c>
    </row>
    <row r="132" spans="1:30">
      <c r="A132" s="31" t="s">
        <v>1930</v>
      </c>
      <c r="B132" s="2">
        <v>135</v>
      </c>
      <c r="C132" s="175">
        <v>75.33</v>
      </c>
      <c r="D132" s="176">
        <v>1.7901</v>
      </c>
      <c r="E132" s="32">
        <f t="shared" si="51"/>
        <v>0.22000000000000003</v>
      </c>
      <c r="F132" s="13">
        <f t="shared" si="52"/>
        <v>9.8199799999999907E-2</v>
      </c>
      <c r="H132" s="5">
        <f t="shared" si="53"/>
        <v>13.256972999999988</v>
      </c>
      <c r="I132" s="2" t="s">
        <v>66</v>
      </c>
      <c r="J132" s="33" t="s">
        <v>1931</v>
      </c>
      <c r="K132" s="34">
        <f t="shared" si="54"/>
        <v>44190</v>
      </c>
      <c r="L132" s="34" t="str">
        <f ca="1">IF(LEN(J132) &gt; 15,DATE(MID(J132,12,4),MID(J132,16,2),MID(J132,18,2)),TEXT(TODAY(),"yyyy-mm-dd"))</f>
        <v>2021-02-22</v>
      </c>
      <c r="M132" s="18">
        <f ca="1">(L132-K132+1)*B132</f>
        <v>8100</v>
      </c>
      <c r="N132" s="19">
        <f ca="1">H132/M132*365</f>
        <v>0.59738211666666619</v>
      </c>
      <c r="O132" s="35">
        <f t="shared" si="55"/>
        <v>134.84823299999999</v>
      </c>
      <c r="P132" s="35">
        <f t="shared" si="56"/>
        <v>0.15176700000000665</v>
      </c>
      <c r="Q132" s="36">
        <f t="shared" si="57"/>
        <v>0.9</v>
      </c>
      <c r="R132" s="37">
        <f t="shared" si="58"/>
        <v>9050.9700000000157</v>
      </c>
      <c r="S132" s="38">
        <f t="shared" si="59"/>
        <v>16202.141397000029</v>
      </c>
      <c r="T132" s="38"/>
      <c r="U132" s="38"/>
      <c r="V132" s="39">
        <f t="shared" si="60"/>
        <v>62389.42</v>
      </c>
      <c r="W132" s="39">
        <f t="shared" si="61"/>
        <v>78591.561397000027</v>
      </c>
      <c r="X132" s="1">
        <f t="shared" si="62"/>
        <v>65835</v>
      </c>
      <c r="Y132" s="37">
        <f t="shared" si="63"/>
        <v>12756.561397000027</v>
      </c>
      <c r="Z132" s="183">
        <f t="shared" si="64"/>
        <v>0.19376564740639513</v>
      </c>
      <c r="AA132" s="183">
        <f t="shared" si="65"/>
        <v>3.7022972611287566</v>
      </c>
      <c r="AB132" s="183">
        <f>SUM($C$2:C132)*D132/SUM($B$2:B132)-1</f>
        <v>7.1619052994555954E-2</v>
      </c>
      <c r="AC132" s="183">
        <f t="shared" si="66"/>
        <v>0.12214659441183917</v>
      </c>
      <c r="AD132" s="40">
        <f t="shared" si="67"/>
        <v>0.12180020000000012</v>
      </c>
    </row>
    <row r="133" spans="1:30">
      <c r="A133" s="31" t="s">
        <v>1932</v>
      </c>
      <c r="B133" s="2">
        <v>120</v>
      </c>
      <c r="C133" s="175">
        <v>66.67</v>
      </c>
      <c r="D133" s="176">
        <v>1.7977000000000001</v>
      </c>
      <c r="E133" s="32">
        <f t="shared" si="51"/>
        <v>0.21000000000000002</v>
      </c>
      <c r="F133" s="13">
        <f t="shared" si="52"/>
        <v>9.3443558333333246E-2</v>
      </c>
      <c r="H133" s="5">
        <f t="shared" si="53"/>
        <v>11.213226999999989</v>
      </c>
      <c r="I133" s="2" t="s">
        <v>66</v>
      </c>
      <c r="J133" s="33" t="s">
        <v>1933</v>
      </c>
      <c r="K133" s="34">
        <f t="shared" si="54"/>
        <v>44193</v>
      </c>
      <c r="L133" s="34" t="str">
        <f ca="1">IF(LEN(J133) &gt; 15,DATE(MID(J133,12,4),MID(J133,16,2),MID(J133,18,2)),TEXT(TODAY(),"yyyy-mm-dd"))</f>
        <v>2021-02-22</v>
      </c>
      <c r="M133" s="18">
        <f ca="1">(L133-K133+1)*B133</f>
        <v>6840</v>
      </c>
      <c r="N133" s="19">
        <f ca="1">H133/M133*365</f>
        <v>0.59836664546783569</v>
      </c>
      <c r="O133" s="35">
        <f t="shared" si="55"/>
        <v>119.852659</v>
      </c>
      <c r="P133" s="35">
        <f t="shared" si="56"/>
        <v>0.14734099999999728</v>
      </c>
      <c r="Q133" s="36">
        <f t="shared" si="57"/>
        <v>0.8</v>
      </c>
      <c r="R133" s="37">
        <f t="shared" si="58"/>
        <v>9117.6400000000158</v>
      </c>
      <c r="S133" s="38">
        <f t="shared" si="59"/>
        <v>16390.781428000028</v>
      </c>
      <c r="T133" s="38"/>
      <c r="U133" s="38"/>
      <c r="V133" s="39">
        <f t="shared" si="60"/>
        <v>62389.42</v>
      </c>
      <c r="W133" s="39">
        <f t="shared" si="61"/>
        <v>78780.201428000029</v>
      </c>
      <c r="X133" s="1">
        <f t="shared" si="62"/>
        <v>65955</v>
      </c>
      <c r="Y133" s="37">
        <f t="shared" si="63"/>
        <v>12825.201428000029</v>
      </c>
      <c r="Z133" s="183">
        <f t="shared" si="64"/>
        <v>0.19445381590478394</v>
      </c>
      <c r="AA133" s="183">
        <f t="shared" si="65"/>
        <v>3.5969467598539424</v>
      </c>
      <c r="AB133" s="183">
        <f>SUM($C$2:C133)*D133/SUM($B$2:B133)-1</f>
        <v>7.5610876936937688E-2</v>
      </c>
      <c r="AC133" s="183">
        <f t="shared" si="66"/>
        <v>0.11884293896784626</v>
      </c>
      <c r="AD133" s="40">
        <f t="shared" si="67"/>
        <v>0.11655644166666677</v>
      </c>
    </row>
    <row r="134" spans="1:30">
      <c r="A134" s="31" t="s">
        <v>1934</v>
      </c>
      <c r="B134" s="2">
        <v>120</v>
      </c>
      <c r="C134" s="175">
        <v>66.94</v>
      </c>
      <c r="D134" s="176">
        <v>1.7906</v>
      </c>
      <c r="E134" s="32">
        <f t="shared" si="51"/>
        <v>0.21000000000000002</v>
      </c>
      <c r="F134" s="13">
        <f t="shared" si="52"/>
        <v>9.7871783333333198E-2</v>
      </c>
      <c r="H134" s="5">
        <f t="shared" si="53"/>
        <v>11.744613999999984</v>
      </c>
      <c r="I134" s="2" t="s">
        <v>66</v>
      </c>
      <c r="J134" s="33" t="s">
        <v>1935</v>
      </c>
      <c r="K134" s="34">
        <f t="shared" si="54"/>
        <v>44194</v>
      </c>
      <c r="L134" s="34" t="str">
        <f ca="1">IF(LEN(J134) &gt; 15,DATE(MID(J134,12,4),MID(J134,16,2),MID(J134,18,2)),TEXT(TODAY(),"yyyy-mm-dd"))</f>
        <v>2021-02-22</v>
      </c>
      <c r="M134" s="18">
        <f ca="1">(L134-K134+1)*B134</f>
        <v>6720</v>
      </c>
      <c r="N134" s="19">
        <f ca="1">H134/M134*365</f>
        <v>0.63791430208333244</v>
      </c>
      <c r="O134" s="35">
        <f t="shared" si="55"/>
        <v>119.862764</v>
      </c>
      <c r="P134" s="35">
        <f t="shared" si="56"/>
        <v>0.13723600000000147</v>
      </c>
      <c r="Q134" s="36">
        <f t="shared" si="57"/>
        <v>0.8</v>
      </c>
      <c r="R134" s="37">
        <f t="shared" si="58"/>
        <v>9184.5800000000163</v>
      </c>
      <c r="S134" s="38">
        <f t="shared" si="59"/>
        <v>16445.908948000029</v>
      </c>
      <c r="T134" s="38"/>
      <c r="U134" s="38"/>
      <c r="V134" s="39">
        <f t="shared" si="60"/>
        <v>62389.42</v>
      </c>
      <c r="W134" s="39">
        <f t="shared" si="61"/>
        <v>78835.328948000024</v>
      </c>
      <c r="X134" s="1">
        <f t="shared" si="62"/>
        <v>66075</v>
      </c>
      <c r="Y134" s="37">
        <f t="shared" si="63"/>
        <v>12760.328948000024</v>
      </c>
      <c r="Z134" s="183">
        <f t="shared" si="64"/>
        <v>0.19311886413923607</v>
      </c>
      <c r="AA134" s="183">
        <f t="shared" si="65"/>
        <v>3.4622308966295732</v>
      </c>
      <c r="AB134" s="183">
        <f>SUM($C$2:C134)*D134/SUM($B$2:B134)-1</f>
        <v>7.0843932140727928E-2</v>
      </c>
      <c r="AC134" s="183">
        <f t="shared" si="66"/>
        <v>0.12227493199850814</v>
      </c>
      <c r="AD134" s="40">
        <f t="shared" si="67"/>
        <v>0.11212821666666682</v>
      </c>
    </row>
    <row r="135" spans="1:30">
      <c r="A135" s="31" t="s">
        <v>1936</v>
      </c>
      <c r="B135" s="2">
        <v>120</v>
      </c>
      <c r="C135" s="175">
        <v>66.06</v>
      </c>
      <c r="D135" s="176">
        <v>1.8145</v>
      </c>
      <c r="E135" s="32">
        <f t="shared" si="51"/>
        <v>0.21000000000000002</v>
      </c>
      <c r="F135" s="13">
        <f t="shared" si="52"/>
        <v>8.3439050000000015E-2</v>
      </c>
      <c r="H135" s="5">
        <f t="shared" si="53"/>
        <v>10.012686000000002</v>
      </c>
      <c r="I135" s="2" t="s">
        <v>66</v>
      </c>
      <c r="J135" s="33" t="s">
        <v>1937</v>
      </c>
      <c r="K135" s="34">
        <f t="shared" si="54"/>
        <v>44195</v>
      </c>
      <c r="L135" s="34" t="str">
        <f ca="1">IF(LEN(J135) &gt; 15,DATE(MID(J135,12,4),MID(J135,16,2),MID(J135,18,2)),TEXT(TODAY(),"yyyy-mm-dd"))</f>
        <v>2021-02-22</v>
      </c>
      <c r="M135" s="18">
        <f ca="1">(L135-K135+1)*B135</f>
        <v>6600</v>
      </c>
      <c r="N135" s="19">
        <f ca="1">H135/M135*365</f>
        <v>0.55373187727272744</v>
      </c>
      <c r="O135" s="35">
        <f t="shared" si="55"/>
        <v>119.86587</v>
      </c>
      <c r="P135" s="35">
        <f t="shared" si="56"/>
        <v>0.13412999999999897</v>
      </c>
      <c r="Q135" s="36">
        <f t="shared" si="57"/>
        <v>0.8</v>
      </c>
      <c r="R135" s="37">
        <f t="shared" si="58"/>
        <v>9250.6400000000158</v>
      </c>
      <c r="S135" s="38">
        <f t="shared" si="59"/>
        <v>16785.286280000029</v>
      </c>
      <c r="T135" s="38"/>
      <c r="U135" s="38"/>
      <c r="V135" s="39">
        <f t="shared" si="60"/>
        <v>62389.42</v>
      </c>
      <c r="W135" s="39">
        <f t="shared" si="61"/>
        <v>79174.706280000028</v>
      </c>
      <c r="X135" s="1">
        <f t="shared" si="62"/>
        <v>66195</v>
      </c>
      <c r="Y135" s="37">
        <f t="shared" si="63"/>
        <v>12979.706280000028</v>
      </c>
      <c r="Z135" s="183">
        <f t="shared" si="64"/>
        <v>0.1960828805801047</v>
      </c>
      <c r="AA135" s="183">
        <f t="shared" si="65"/>
        <v>3.4107038296396404</v>
      </c>
      <c r="AB135" s="183">
        <f>SUM($C$2:C135)*D135/SUM($B$2:B135)-1</f>
        <v>8.4524179100059715E-2</v>
      </c>
      <c r="AC135" s="183">
        <f t="shared" si="66"/>
        <v>0.11155870148004499</v>
      </c>
      <c r="AD135" s="40">
        <f t="shared" si="67"/>
        <v>0.12656095000000001</v>
      </c>
    </row>
    <row r="136" spans="1:30">
      <c r="A136" s="31" t="s">
        <v>1938</v>
      </c>
      <c r="B136" s="2">
        <v>16</v>
      </c>
      <c r="C136" s="175">
        <v>8.65</v>
      </c>
      <c r="D136" s="176">
        <v>1.8472999999999999</v>
      </c>
      <c r="E136" s="32">
        <f t="shared" si="51"/>
        <v>0.14066666666666666</v>
      </c>
      <c r="F136" s="13">
        <f t="shared" si="52"/>
        <v>6.4004062500000014E-2</v>
      </c>
      <c r="H136" s="5">
        <f t="shared" si="53"/>
        <v>1.0240650000000002</v>
      </c>
      <c r="I136" s="2" t="s">
        <v>66</v>
      </c>
      <c r="J136" s="33" t="s">
        <v>1939</v>
      </c>
      <c r="K136" s="34">
        <f t="shared" si="54"/>
        <v>44196</v>
      </c>
      <c r="L136" s="34" t="str">
        <f ca="1">IF(LEN(J136) &gt; 15,DATE(MID(J136,12,4),MID(J136,16,2),MID(J136,18,2)),TEXT(TODAY(),"yyyy-mm-dd"))</f>
        <v>2021-02-22</v>
      </c>
      <c r="M136" s="18">
        <f ca="1">(L136-K136+1)*B136</f>
        <v>864</v>
      </c>
      <c r="N136" s="19">
        <f ca="1">H136/M136*365</f>
        <v>0.43262005208333343</v>
      </c>
      <c r="O136" s="35">
        <f t="shared" si="55"/>
        <v>15.979145000000001</v>
      </c>
      <c r="P136" s="35">
        <f t="shared" si="56"/>
        <v>2.085499999999918E-2</v>
      </c>
      <c r="Q136" s="36">
        <f t="shared" si="57"/>
        <v>0.10666666666666667</v>
      </c>
      <c r="R136" s="37">
        <f t="shared" si="58"/>
        <v>9168.9700000000157</v>
      </c>
      <c r="S136" s="38">
        <f t="shared" si="59"/>
        <v>16937.838281000029</v>
      </c>
      <c r="T136" s="38">
        <v>90.32</v>
      </c>
      <c r="U136" s="38">
        <v>166.02</v>
      </c>
      <c r="V136" s="39">
        <f t="shared" si="60"/>
        <v>62555.439999999995</v>
      </c>
      <c r="W136" s="39">
        <f t="shared" si="61"/>
        <v>79493.278281000021</v>
      </c>
      <c r="X136" s="1">
        <f t="shared" si="62"/>
        <v>66211</v>
      </c>
      <c r="Y136" s="37">
        <f t="shared" si="63"/>
        <v>13282.278281000021</v>
      </c>
      <c r="Z136" s="183">
        <f t="shared" si="64"/>
        <v>0.20060531151923433</v>
      </c>
      <c r="AA136" s="183">
        <f t="shared" si="65"/>
        <v>3.6334455681208917</v>
      </c>
      <c r="AB136" s="183">
        <f>SUM($C$2:C136)*D136/SUM($B$2:B136)-1</f>
        <v>0.1040289124571161</v>
      </c>
      <c r="AC136" s="183">
        <f t="shared" si="66"/>
        <v>9.6576399062118234E-2</v>
      </c>
      <c r="AD136" s="40">
        <f t="shared" si="67"/>
        <v>7.6662604166666648E-2</v>
      </c>
    </row>
    <row r="137" spans="1:30">
      <c r="A137" s="31" t="s">
        <v>1965</v>
      </c>
      <c r="B137" s="2">
        <v>10</v>
      </c>
      <c r="C137" s="175">
        <v>5.35</v>
      </c>
      <c r="D137" s="176">
        <v>1.8664000000000001</v>
      </c>
      <c r="E137" s="32">
        <f t="shared" ref="E137:E166" si="68">10%*Q137+13%</f>
        <v>0.13666666666666666</v>
      </c>
      <c r="F137" s="13">
        <f t="shared" ref="F137:F166" si="69">IF(G137="",($F$1*C137-B137)/B137,H137/B137)</f>
        <v>5.2933499999999967E-2</v>
      </c>
      <c r="H137" s="5">
        <f t="shared" ref="H137:H166" si="70">IF(G137="",$F$1*C137-B137,G137-B137)</f>
        <v>0.52933499999999967</v>
      </c>
      <c r="I137" s="2" t="s">
        <v>66</v>
      </c>
      <c r="J137" s="33" t="s">
        <v>1966</v>
      </c>
      <c r="K137" s="34">
        <f t="shared" ref="K137:K166" si="71">DATE(MID(J137,1,4),MID(J137,5,2),MID(J137,7,2))</f>
        <v>43834</v>
      </c>
      <c r="L137" s="34" t="str">
        <f ca="1">IF(LEN(J137) &gt; 15,DATE(MID(J137,12,4),MID(J137,16,2),MID(J137,18,2)),TEXT(TODAY(),"yyyy-mm-dd"))</f>
        <v>2021-02-22</v>
      </c>
      <c r="M137" s="18">
        <f ca="1">(L137-K137+1)*B137</f>
        <v>4160</v>
      </c>
      <c r="N137" s="19">
        <f ca="1">H137/M137*365</f>
        <v>4.6444056490384585E-2</v>
      </c>
      <c r="O137" s="35">
        <f t="shared" ref="O137:O166" si="72">D137*C137</f>
        <v>9.9852399999999992</v>
      </c>
      <c r="P137" s="35">
        <f t="shared" ref="P137:P166" si="73">B137-O137</f>
        <v>1.4760000000000773E-2</v>
      </c>
      <c r="Q137" s="36">
        <f t="shared" ref="Q137:Q166" si="74">B137/150</f>
        <v>6.6666666666666666E-2</v>
      </c>
      <c r="R137" s="37">
        <f t="shared" ref="R137:R166" si="75">R136+C137-T137</f>
        <v>9174.3200000000161</v>
      </c>
      <c r="S137" s="38">
        <f t="shared" ref="S137:S166" si="76">R137*D137</f>
        <v>17122.95084800003</v>
      </c>
      <c r="T137" s="38"/>
      <c r="U137" s="38"/>
      <c r="V137" s="39">
        <f t="shared" ref="V137:V166" si="77">V136+U137</f>
        <v>62555.439999999995</v>
      </c>
      <c r="W137" s="39">
        <f t="shared" ref="W137:W166" si="78">V137+S137</f>
        <v>79678.390848000025</v>
      </c>
      <c r="X137" s="1">
        <f t="shared" ref="X137:X166" si="79">X136+B137</f>
        <v>66221</v>
      </c>
      <c r="Y137" s="37">
        <f t="shared" ref="Y137:Y166" si="80">W137-X137</f>
        <v>13457.390848000025</v>
      </c>
      <c r="Z137" s="183">
        <f t="shared" ref="Z137:Z166" si="81">W137/X137-1</f>
        <v>0.20321938430407305</v>
      </c>
      <c r="AA137" s="183">
        <f t="shared" ref="AA137:AA166" si="82">S137/(X137-V137)-1</f>
        <v>3.6713055707722715</v>
      </c>
      <c r="AB137" s="183">
        <f>SUM($C$2:C137)*D137/SUM($B$2:B137)-1</f>
        <v>0.11537480681012124</v>
      </c>
      <c r="AC137" s="183">
        <f t="shared" ref="AC137:AC166" si="83">Z137-AB137</f>
        <v>8.7844577493951803E-2</v>
      </c>
      <c r="AD137" s="40">
        <f t="shared" ref="AD137:AD166" si="84">IF(E137-F137&lt;0,"达成",E137-F137)</f>
        <v>8.3733166666666692E-2</v>
      </c>
    </row>
    <row r="138" spans="1:30">
      <c r="A138" s="31" t="s">
        <v>1967</v>
      </c>
      <c r="B138" s="2">
        <v>10</v>
      </c>
      <c r="C138" s="175">
        <v>5.26</v>
      </c>
      <c r="D138" s="176">
        <v>1.8997999999999999</v>
      </c>
      <c r="E138" s="32">
        <f t="shared" si="68"/>
        <v>0.13666666666666666</v>
      </c>
      <c r="F138" s="13">
        <f t="shared" si="69"/>
        <v>3.5220599999999894E-2</v>
      </c>
      <c r="H138" s="5">
        <f t="shared" si="70"/>
        <v>0.35220599999999891</v>
      </c>
      <c r="I138" s="2" t="s">
        <v>66</v>
      </c>
      <c r="J138" s="33" t="s">
        <v>1968</v>
      </c>
      <c r="K138" s="34">
        <f t="shared" si="71"/>
        <v>43835</v>
      </c>
      <c r="L138" s="34" t="str">
        <f ca="1">IF(LEN(J138) &gt; 15,DATE(MID(J138,12,4),MID(J138,16,2),MID(J138,18,2)),TEXT(TODAY(),"yyyy-mm-dd"))</f>
        <v>2021-02-22</v>
      </c>
      <c r="M138" s="18">
        <f ca="1">(L138-K138+1)*B138</f>
        <v>4150</v>
      </c>
      <c r="N138" s="19">
        <f ca="1">H138/M138*365</f>
        <v>3.0977154216867375E-2</v>
      </c>
      <c r="O138" s="35">
        <f t="shared" si="72"/>
        <v>9.9929479999999984</v>
      </c>
      <c r="P138" s="35">
        <f t="shared" si="73"/>
        <v>7.0520000000016125E-3</v>
      </c>
      <c r="Q138" s="36">
        <f t="shared" si="74"/>
        <v>6.6666666666666666E-2</v>
      </c>
      <c r="R138" s="37">
        <f t="shared" si="75"/>
        <v>9004.1000000000167</v>
      </c>
      <c r="S138" s="38">
        <f t="shared" si="76"/>
        <v>17105.98918000003</v>
      </c>
      <c r="T138" s="38">
        <v>175.48</v>
      </c>
      <c r="U138" s="38">
        <v>331.71</v>
      </c>
      <c r="V138" s="39">
        <f t="shared" si="77"/>
        <v>62887.149999999994</v>
      </c>
      <c r="W138" s="39">
        <f t="shared" si="78"/>
        <v>79993.139180000027</v>
      </c>
      <c r="X138" s="1">
        <f t="shared" si="79"/>
        <v>66231</v>
      </c>
      <c r="Y138" s="37">
        <f t="shared" si="80"/>
        <v>13762.139180000027</v>
      </c>
      <c r="Z138" s="183">
        <f t="shared" si="81"/>
        <v>0.20778999531941267</v>
      </c>
      <c r="AA138" s="183">
        <f t="shared" si="82"/>
        <v>4.1156568566173721</v>
      </c>
      <c r="AB138" s="183">
        <f>SUM($C$2:C138)*D138/SUM($B$2:B138)-1</f>
        <v>0.1352545268817209</v>
      </c>
      <c r="AC138" s="183">
        <f t="shared" si="83"/>
        <v>7.2535468437691764E-2</v>
      </c>
      <c r="AD138" s="40">
        <f t="shared" si="84"/>
        <v>0.10144606666666676</v>
      </c>
    </row>
    <row r="139" spans="1:30">
      <c r="A139" s="31" t="s">
        <v>1969</v>
      </c>
      <c r="B139" s="2">
        <v>10</v>
      </c>
      <c r="C139" s="175">
        <v>5.21</v>
      </c>
      <c r="D139" s="176">
        <v>1.9158999999999999</v>
      </c>
      <c r="E139" s="32">
        <f t="shared" si="68"/>
        <v>0.13666666666666666</v>
      </c>
      <c r="F139" s="13">
        <f t="shared" si="69"/>
        <v>2.5380099999999926E-2</v>
      </c>
      <c r="H139" s="5">
        <f t="shared" si="70"/>
        <v>0.25380099999999928</v>
      </c>
      <c r="I139" s="2" t="s">
        <v>66</v>
      </c>
      <c r="J139" s="33" t="s">
        <v>1970</v>
      </c>
      <c r="K139" s="34">
        <f t="shared" si="71"/>
        <v>43836</v>
      </c>
      <c r="L139" s="34" t="str">
        <f ca="1">IF(LEN(J139) &gt; 15,DATE(MID(J139,12,4),MID(J139,16,2),MID(J139,18,2)),TEXT(TODAY(),"yyyy-mm-dd"))</f>
        <v>2021-02-22</v>
      </c>
      <c r="M139" s="18">
        <f ca="1">(L139-K139+1)*B139</f>
        <v>4140</v>
      </c>
      <c r="N139" s="19">
        <f ca="1">H139/M139*365</f>
        <v>2.2376175120772886E-2</v>
      </c>
      <c r="O139" s="35">
        <f t="shared" si="72"/>
        <v>9.981838999999999</v>
      </c>
      <c r="P139" s="35">
        <f t="shared" si="73"/>
        <v>1.8161000000000982E-2</v>
      </c>
      <c r="Q139" s="36">
        <f t="shared" si="74"/>
        <v>6.6666666666666666E-2</v>
      </c>
      <c r="R139" s="37">
        <f t="shared" si="75"/>
        <v>9009.3100000000159</v>
      </c>
      <c r="S139" s="38">
        <f t="shared" si="76"/>
        <v>17260.93702900003</v>
      </c>
      <c r="T139" s="38"/>
      <c r="U139" s="38"/>
      <c r="V139" s="39">
        <f t="shared" si="77"/>
        <v>62887.149999999994</v>
      </c>
      <c r="W139" s="39">
        <f t="shared" si="78"/>
        <v>80148.087029000017</v>
      </c>
      <c r="X139" s="1">
        <f t="shared" si="79"/>
        <v>66241</v>
      </c>
      <c r="Y139" s="37">
        <f t="shared" si="80"/>
        <v>13907.087029000017</v>
      </c>
      <c r="Z139" s="183">
        <f t="shared" si="81"/>
        <v>0.20994681585422947</v>
      </c>
      <c r="AA139" s="183">
        <f t="shared" si="82"/>
        <v>4.1466037625415568</v>
      </c>
      <c r="AB139" s="183">
        <f>SUM($C$2:C139)*D139/SUM($B$2:B139)-1</f>
        <v>0.14478871280113403</v>
      </c>
      <c r="AC139" s="183">
        <f t="shared" si="83"/>
        <v>6.515810305309544E-2</v>
      </c>
      <c r="AD139" s="40">
        <f t="shared" si="84"/>
        <v>0.11128656666666673</v>
      </c>
    </row>
    <row r="140" spans="1:30">
      <c r="A140" s="31" t="s">
        <v>1971</v>
      </c>
      <c r="B140" s="2">
        <v>10</v>
      </c>
      <c r="C140" s="175">
        <v>5.13</v>
      </c>
      <c r="D140" s="176">
        <v>1.9479</v>
      </c>
      <c r="E140" s="32">
        <f t="shared" si="68"/>
        <v>0.13666666666666666</v>
      </c>
      <c r="F140" s="13">
        <f t="shared" si="69"/>
        <v>9.6352999999998797E-3</v>
      </c>
      <c r="H140" s="5">
        <f t="shared" si="70"/>
        <v>9.6352999999998801E-2</v>
      </c>
      <c r="I140" s="2" t="s">
        <v>66</v>
      </c>
      <c r="J140" s="33" t="s">
        <v>1972</v>
      </c>
      <c r="K140" s="34">
        <f t="shared" si="71"/>
        <v>43837</v>
      </c>
      <c r="L140" s="34" t="str">
        <f ca="1">IF(LEN(J140) &gt; 15,DATE(MID(J140,12,4),MID(J140,16,2),MID(J140,18,2)),TEXT(TODAY(),"yyyy-mm-dd"))</f>
        <v>2021-02-22</v>
      </c>
      <c r="M140" s="18">
        <f ca="1">(L140-K140+1)*B140</f>
        <v>4130</v>
      </c>
      <c r="N140" s="19">
        <f ca="1">H140/M140*365</f>
        <v>8.5154588377722908E-3</v>
      </c>
      <c r="O140" s="35">
        <f t="shared" si="72"/>
        <v>9.9927270000000004</v>
      </c>
      <c r="P140" s="35">
        <f t="shared" si="73"/>
        <v>7.2729999999996409E-3</v>
      </c>
      <c r="Q140" s="36">
        <f t="shared" si="74"/>
        <v>6.6666666666666666E-2</v>
      </c>
      <c r="R140" s="37">
        <f t="shared" si="75"/>
        <v>8864.1000000000149</v>
      </c>
      <c r="S140" s="38">
        <f t="shared" si="76"/>
        <v>17266.380390000028</v>
      </c>
      <c r="T140" s="38">
        <v>150.34</v>
      </c>
      <c r="U140" s="38">
        <v>1.9479</v>
      </c>
      <c r="V140" s="39">
        <f t="shared" si="77"/>
        <v>62889.097899999993</v>
      </c>
      <c r="W140" s="39">
        <f t="shared" si="78"/>
        <v>80155.478290000028</v>
      </c>
      <c r="X140" s="1">
        <f t="shared" si="79"/>
        <v>66251</v>
      </c>
      <c r="Y140" s="37">
        <f t="shared" si="80"/>
        <v>13904.478290000028</v>
      </c>
      <c r="Z140" s="183">
        <f t="shared" si="81"/>
        <v>0.20987574964906242</v>
      </c>
      <c r="AA140" s="183">
        <f t="shared" si="82"/>
        <v>4.1358962505184174</v>
      </c>
      <c r="AB140" s="183">
        <f>SUM($C$2:C140)*D140/SUM($B$2:B140)-1</f>
        <v>0.16381220152248344</v>
      </c>
      <c r="AC140" s="183">
        <f t="shared" si="83"/>
        <v>4.6063548126578979E-2</v>
      </c>
      <c r="AD140" s="40">
        <f t="shared" si="84"/>
        <v>0.12703136666666678</v>
      </c>
    </row>
    <row r="141" spans="1:30">
      <c r="A141" s="31" t="s">
        <v>1973</v>
      </c>
      <c r="B141" s="2">
        <v>10</v>
      </c>
      <c r="C141" s="175">
        <v>5.14</v>
      </c>
      <c r="D141" s="176">
        <v>1.9419999999999999</v>
      </c>
      <c r="E141" s="32">
        <f t="shared" si="68"/>
        <v>0.13666666666666666</v>
      </c>
      <c r="F141" s="13">
        <f t="shared" si="69"/>
        <v>1.1603399999999908E-2</v>
      </c>
      <c r="H141" s="5">
        <f t="shared" si="70"/>
        <v>0.11603399999999908</v>
      </c>
      <c r="I141" s="2" t="s">
        <v>66</v>
      </c>
      <c r="J141" s="33" t="s">
        <v>1974</v>
      </c>
      <c r="K141" s="34">
        <f t="shared" si="71"/>
        <v>43838</v>
      </c>
      <c r="L141" s="34" t="str">
        <f ca="1">IF(LEN(J141) &gt; 15,DATE(MID(J141,12,4),MID(J141,16,2),MID(J141,18,2)),TEXT(TODAY(),"yyyy-mm-dd"))</f>
        <v>2021-02-22</v>
      </c>
      <c r="M141" s="18">
        <f ca="1">(L141-K141+1)*B141</f>
        <v>4120</v>
      </c>
      <c r="N141" s="19">
        <f ca="1">H141/M141*365</f>
        <v>1.0279711165048461E-2</v>
      </c>
      <c r="O141" s="35">
        <f t="shared" si="72"/>
        <v>9.9818799999999985</v>
      </c>
      <c r="P141" s="35">
        <f t="shared" si="73"/>
        <v>1.8120000000001468E-2</v>
      </c>
      <c r="Q141" s="36">
        <f t="shared" si="74"/>
        <v>6.6666666666666666E-2</v>
      </c>
      <c r="R141" s="37">
        <f t="shared" si="75"/>
        <v>8869.2400000000143</v>
      </c>
      <c r="S141" s="38">
        <f t="shared" si="76"/>
        <v>17224.064080000026</v>
      </c>
      <c r="T141" s="38"/>
      <c r="U141" s="38"/>
      <c r="V141" s="39">
        <f t="shared" si="77"/>
        <v>62889.097899999993</v>
      </c>
      <c r="W141" s="39">
        <f t="shared" si="78"/>
        <v>80113.161980000019</v>
      </c>
      <c r="X141" s="1">
        <f t="shared" si="79"/>
        <v>66261</v>
      </c>
      <c r="Y141" s="37">
        <f t="shared" si="80"/>
        <v>13852.161980000019</v>
      </c>
      <c r="Z141" s="183">
        <f t="shared" si="81"/>
        <v>0.20905452649371448</v>
      </c>
      <c r="AA141" s="183">
        <f t="shared" si="82"/>
        <v>4.1081151140182843</v>
      </c>
      <c r="AB141" s="183">
        <f>SUM($C$2:C141)*D141/SUM($B$2:B141)-1</f>
        <v>0.16019152748289711</v>
      </c>
      <c r="AC141" s="183">
        <f t="shared" si="83"/>
        <v>4.8862999010817365E-2</v>
      </c>
      <c r="AD141" s="40">
        <f t="shared" si="84"/>
        <v>0.12506326666666676</v>
      </c>
    </row>
    <row r="142" spans="1:30">
      <c r="A142" s="31" t="s">
        <v>1975</v>
      </c>
      <c r="B142" s="2">
        <v>10</v>
      </c>
      <c r="C142" s="175">
        <v>5.19</v>
      </c>
      <c r="D142" s="176">
        <v>1.9237</v>
      </c>
      <c r="E142" s="32">
        <f t="shared" si="68"/>
        <v>0.13666666666666666</v>
      </c>
      <c r="F142" s="13">
        <f t="shared" si="69"/>
        <v>2.144390000000005E-2</v>
      </c>
      <c r="H142" s="5">
        <f t="shared" si="70"/>
        <v>0.21443900000000049</v>
      </c>
      <c r="I142" s="2" t="s">
        <v>66</v>
      </c>
      <c r="J142" s="33" t="s">
        <v>1976</v>
      </c>
      <c r="K142" s="34">
        <f t="shared" si="71"/>
        <v>43841</v>
      </c>
      <c r="L142" s="34" t="str">
        <f ca="1">IF(LEN(J142) &gt; 15,DATE(MID(J142,12,4),MID(J142,16,2),MID(J142,18,2)),TEXT(TODAY(),"yyyy-mm-dd"))</f>
        <v>2021-02-22</v>
      </c>
      <c r="M142" s="18">
        <f ca="1">(L142-K142+1)*B142</f>
        <v>4090</v>
      </c>
      <c r="N142" s="19">
        <f ca="1">H142/M142*365</f>
        <v>1.9136976772616179E-2</v>
      </c>
      <c r="O142" s="35">
        <f t="shared" si="72"/>
        <v>9.9840030000000013</v>
      </c>
      <c r="P142" s="35">
        <f t="shared" si="73"/>
        <v>1.5996999999998707E-2</v>
      </c>
      <c r="Q142" s="36">
        <f t="shared" si="74"/>
        <v>6.6666666666666666E-2</v>
      </c>
      <c r="R142" s="37">
        <f t="shared" si="75"/>
        <v>8874.4300000000148</v>
      </c>
      <c r="S142" s="38">
        <f t="shared" si="76"/>
        <v>17071.740991000028</v>
      </c>
      <c r="T142" s="38"/>
      <c r="U142" s="38"/>
      <c r="V142" s="39">
        <f t="shared" si="77"/>
        <v>62889.097899999993</v>
      </c>
      <c r="W142" s="39">
        <f t="shared" si="78"/>
        <v>79960.838891000021</v>
      </c>
      <c r="X142" s="1">
        <f t="shared" si="79"/>
        <v>66271</v>
      </c>
      <c r="Y142" s="37">
        <f t="shared" si="80"/>
        <v>13689.838891000021</v>
      </c>
      <c r="Z142" s="183">
        <f t="shared" si="81"/>
        <v>0.20657359766715477</v>
      </c>
      <c r="AA142" s="183">
        <f t="shared" si="82"/>
        <v>4.0479701913902222</v>
      </c>
      <c r="AB142" s="183">
        <f>SUM($C$2:C142)*D142/SUM($B$2:B142)-1</f>
        <v>0.14916980561122273</v>
      </c>
      <c r="AC142" s="183">
        <f t="shared" si="83"/>
        <v>5.7403792055932046E-2</v>
      </c>
      <c r="AD142" s="40">
        <f t="shared" si="84"/>
        <v>0.11522276666666662</v>
      </c>
    </row>
    <row r="143" spans="1:30">
      <c r="A143" s="31" t="s">
        <v>1977</v>
      </c>
      <c r="B143" s="2">
        <v>10</v>
      </c>
      <c r="C143" s="175">
        <v>5.0599999999999996</v>
      </c>
      <c r="D143" s="176">
        <v>1.9751000000000001</v>
      </c>
      <c r="E143" s="32">
        <f t="shared" si="68"/>
        <v>0.13666666666666666</v>
      </c>
      <c r="F143" s="13">
        <f t="shared" si="69"/>
        <v>-4.1414000000001396E-3</v>
      </c>
      <c r="H143" s="5">
        <f t="shared" si="70"/>
        <v>-4.1414000000001394E-2</v>
      </c>
      <c r="I143" s="2" t="s">
        <v>66</v>
      </c>
      <c r="J143" s="33" t="s">
        <v>1978</v>
      </c>
      <c r="K143" s="34">
        <f t="shared" si="71"/>
        <v>43842</v>
      </c>
      <c r="L143" s="34" t="str">
        <f ca="1">IF(LEN(J143) &gt; 15,DATE(MID(J143,12,4),MID(J143,16,2),MID(J143,18,2)),TEXT(TODAY(),"yyyy-mm-dd"))</f>
        <v>2021-02-22</v>
      </c>
      <c r="M143" s="18">
        <f ca="1">(L143-K143+1)*B143</f>
        <v>4080</v>
      </c>
      <c r="N143" s="19">
        <f ca="1">H143/M143*365</f>
        <v>-3.704928921568752E-3</v>
      </c>
      <c r="O143" s="35">
        <f t="shared" si="72"/>
        <v>9.9940059999999988</v>
      </c>
      <c r="P143" s="35">
        <f t="shared" si="73"/>
        <v>5.9940000000011651E-3</v>
      </c>
      <c r="Q143" s="36">
        <f t="shared" si="74"/>
        <v>6.6666666666666666E-2</v>
      </c>
      <c r="R143" s="37">
        <f t="shared" si="75"/>
        <v>8627.8500000000149</v>
      </c>
      <c r="S143" s="38">
        <f t="shared" si="76"/>
        <v>17040.86653500003</v>
      </c>
      <c r="T143" s="38">
        <v>251.64</v>
      </c>
      <c r="U143" s="38">
        <v>494.52</v>
      </c>
      <c r="V143" s="39">
        <f t="shared" si="77"/>
        <v>63383.61789999999</v>
      </c>
      <c r="W143" s="39">
        <f t="shared" si="78"/>
        <v>80424.48443500002</v>
      </c>
      <c r="X143" s="1">
        <f t="shared" si="79"/>
        <v>66281</v>
      </c>
      <c r="Y143" s="37">
        <f t="shared" si="80"/>
        <v>14143.48443500002</v>
      </c>
      <c r="Z143" s="183">
        <f t="shared" si="81"/>
        <v>0.21338670863445053</v>
      </c>
      <c r="AA143" s="183">
        <f t="shared" si="82"/>
        <v>4.8814702192713799</v>
      </c>
      <c r="AB143" s="183">
        <f>SUM($C$2:C143)*D143/SUM($B$2:B143)-1</f>
        <v>0.17976855631479771</v>
      </c>
      <c r="AC143" s="183">
        <f t="shared" si="83"/>
        <v>3.3618152319652816E-2</v>
      </c>
      <c r="AD143" s="40">
        <f t="shared" si="84"/>
        <v>0.14080806666666679</v>
      </c>
    </row>
    <row r="144" spans="1:30">
      <c r="A144" s="31" t="s">
        <v>1979</v>
      </c>
      <c r="B144" s="2">
        <v>10</v>
      </c>
      <c r="C144" s="175">
        <v>5.07</v>
      </c>
      <c r="D144" s="176">
        <v>1.9690000000000001</v>
      </c>
      <c r="E144" s="32">
        <f t="shared" si="68"/>
        <v>0.13666666666666666</v>
      </c>
      <c r="F144" s="13">
        <f t="shared" si="69"/>
        <v>-2.1732999999999336E-3</v>
      </c>
      <c r="H144" s="5">
        <f t="shared" si="70"/>
        <v>-2.1732999999999336E-2</v>
      </c>
      <c r="I144" s="2" t="s">
        <v>66</v>
      </c>
      <c r="J144" s="33" t="s">
        <v>1980</v>
      </c>
      <c r="K144" s="34">
        <f t="shared" si="71"/>
        <v>43843</v>
      </c>
      <c r="L144" s="34" t="str">
        <f ca="1">IF(LEN(J144) &gt; 15,DATE(MID(J144,12,4),MID(J144,16,2),MID(J144,18,2)),TEXT(TODAY(),"yyyy-mm-dd"))</f>
        <v>2021-02-22</v>
      </c>
      <c r="M144" s="18">
        <f ca="1">(L144-K144+1)*B144</f>
        <v>4070</v>
      </c>
      <c r="N144" s="19">
        <f ca="1">H144/M144*365</f>
        <v>-1.9490282555281958E-3</v>
      </c>
      <c r="O144" s="35">
        <f t="shared" si="72"/>
        <v>9.9828300000000016</v>
      </c>
      <c r="P144" s="35">
        <f t="shared" si="73"/>
        <v>1.7169999999998353E-2</v>
      </c>
      <c r="Q144" s="36">
        <f t="shared" si="74"/>
        <v>6.6666666666666666E-2</v>
      </c>
      <c r="R144" s="37">
        <f t="shared" si="75"/>
        <v>8632.9200000000146</v>
      </c>
      <c r="S144" s="38">
        <f t="shared" si="76"/>
        <v>16998.219480000029</v>
      </c>
      <c r="T144" s="38"/>
      <c r="U144" s="38"/>
      <c r="V144" s="39">
        <f t="shared" si="77"/>
        <v>63383.61789999999</v>
      </c>
      <c r="W144" s="39">
        <f t="shared" si="78"/>
        <v>80381.837380000012</v>
      </c>
      <c r="X144" s="1">
        <f t="shared" si="79"/>
        <v>66291</v>
      </c>
      <c r="Y144" s="37">
        <f t="shared" si="80"/>
        <v>14090.837380000012</v>
      </c>
      <c r="Z144" s="183">
        <f t="shared" si="81"/>
        <v>0.2125603382057899</v>
      </c>
      <c r="AA144" s="183">
        <f t="shared" si="82"/>
        <v>4.8465722410549237</v>
      </c>
      <c r="AB144" s="183">
        <f>SUM($C$2:C144)*D144/SUM($B$2:B144)-1</f>
        <v>0.17602019957612192</v>
      </c>
      <c r="AC144" s="183">
        <f t="shared" si="83"/>
        <v>3.6540138629667984E-2</v>
      </c>
      <c r="AD144" s="40">
        <f t="shared" si="84"/>
        <v>0.13883996666666659</v>
      </c>
    </row>
    <row r="145" spans="1:30">
      <c r="A145" s="31" t="s">
        <v>1981</v>
      </c>
      <c r="B145" s="2">
        <v>10</v>
      </c>
      <c r="C145" s="175">
        <v>5.17</v>
      </c>
      <c r="D145" s="176">
        <v>1.9337</v>
      </c>
      <c r="E145" s="32">
        <f t="shared" si="68"/>
        <v>0.13666666666666666</v>
      </c>
      <c r="F145" s="13">
        <f t="shared" si="69"/>
        <v>1.7507699999999994E-2</v>
      </c>
      <c r="H145" s="5">
        <f t="shared" si="70"/>
        <v>0.17507699999999993</v>
      </c>
      <c r="I145" s="2" t="s">
        <v>66</v>
      </c>
      <c r="J145" s="33" t="s">
        <v>1982</v>
      </c>
      <c r="K145" s="34">
        <f t="shared" si="71"/>
        <v>43844</v>
      </c>
      <c r="L145" s="34" t="str">
        <f ca="1">IF(LEN(J145) &gt; 15,DATE(MID(J145,12,4),MID(J145,16,2),MID(J145,18,2)),TEXT(TODAY(),"yyyy-mm-dd"))</f>
        <v>2021-02-22</v>
      </c>
      <c r="M145" s="18">
        <f ca="1">(L145-K145+1)*B145</f>
        <v>4060</v>
      </c>
      <c r="N145" s="19">
        <f ca="1">H145/M145*365</f>
        <v>1.5739681034482752E-2</v>
      </c>
      <c r="O145" s="35">
        <f t="shared" si="72"/>
        <v>9.997228999999999</v>
      </c>
      <c r="P145" s="35">
        <f t="shared" si="73"/>
        <v>2.7710000000009671E-3</v>
      </c>
      <c r="Q145" s="36">
        <f t="shared" si="74"/>
        <v>6.6666666666666666E-2</v>
      </c>
      <c r="R145" s="37">
        <f t="shared" si="75"/>
        <v>8638.0900000000147</v>
      </c>
      <c r="S145" s="38">
        <f t="shared" si="76"/>
        <v>16703.474633000027</v>
      </c>
      <c r="T145" s="38"/>
      <c r="U145" s="38"/>
      <c r="V145" s="39">
        <f t="shared" si="77"/>
        <v>63383.61789999999</v>
      </c>
      <c r="W145" s="39">
        <f t="shared" si="78"/>
        <v>80087.092533000017</v>
      </c>
      <c r="X145" s="1">
        <f t="shared" si="79"/>
        <v>66301</v>
      </c>
      <c r="Y145" s="37">
        <f t="shared" si="80"/>
        <v>13786.092533000017</v>
      </c>
      <c r="Z145" s="183">
        <f t="shared" si="81"/>
        <v>0.20793189443598159</v>
      </c>
      <c r="AA145" s="183">
        <f t="shared" si="82"/>
        <v>4.7255011720953419</v>
      </c>
      <c r="AB145" s="183">
        <f>SUM($C$2:C145)*D145/SUM($B$2:B145)-1</f>
        <v>0.15484532431160303</v>
      </c>
      <c r="AC145" s="183">
        <f t="shared" si="83"/>
        <v>5.3086570124378563E-2</v>
      </c>
      <c r="AD145" s="40">
        <f t="shared" si="84"/>
        <v>0.11915896666666667</v>
      </c>
    </row>
    <row r="146" spans="1:30">
      <c r="A146" s="31" t="s">
        <v>1983</v>
      </c>
      <c r="B146" s="2">
        <v>10</v>
      </c>
      <c r="C146" s="175">
        <v>5.18</v>
      </c>
      <c r="D146" s="176">
        <v>1.9295</v>
      </c>
      <c r="E146" s="32">
        <f t="shared" si="68"/>
        <v>0.13666666666666666</v>
      </c>
      <c r="F146" s="13">
        <f t="shared" si="69"/>
        <v>1.9475799999999842E-2</v>
      </c>
      <c r="H146" s="5">
        <f t="shared" si="70"/>
        <v>0.19475799999999843</v>
      </c>
      <c r="I146" s="2" t="s">
        <v>66</v>
      </c>
      <c r="J146" s="33" t="s">
        <v>1984</v>
      </c>
      <c r="K146" s="34">
        <f t="shared" si="71"/>
        <v>43845</v>
      </c>
      <c r="L146" s="34" t="str">
        <f ca="1">IF(LEN(J146) &gt; 15,DATE(MID(J146,12,4),MID(J146,16,2),MID(J146,18,2)),TEXT(TODAY(),"yyyy-mm-dd"))</f>
        <v>2021-02-22</v>
      </c>
      <c r="M146" s="18">
        <f ca="1">(L146-K146+1)*B146</f>
        <v>4050</v>
      </c>
      <c r="N146" s="19">
        <f ca="1">H146/M146*365</f>
        <v>1.7552264197530722E-2</v>
      </c>
      <c r="O146" s="35">
        <f t="shared" si="72"/>
        <v>9.9948099999999993</v>
      </c>
      <c r="P146" s="35">
        <f t="shared" si="73"/>
        <v>5.1900000000006941E-3</v>
      </c>
      <c r="Q146" s="36">
        <f t="shared" si="74"/>
        <v>6.6666666666666666E-2</v>
      </c>
      <c r="R146" s="37">
        <f t="shared" si="75"/>
        <v>8643.270000000015</v>
      </c>
      <c r="S146" s="38">
        <f t="shared" si="76"/>
        <v>16677.189465000029</v>
      </c>
      <c r="T146" s="38"/>
      <c r="U146" s="38"/>
      <c r="V146" s="39">
        <f t="shared" si="77"/>
        <v>63383.61789999999</v>
      </c>
      <c r="W146" s="39">
        <f t="shared" si="78"/>
        <v>80060.807365000015</v>
      </c>
      <c r="X146" s="1">
        <f t="shared" si="79"/>
        <v>66311</v>
      </c>
      <c r="Y146" s="37">
        <f t="shared" si="80"/>
        <v>13749.807365000015</v>
      </c>
      <c r="Z146" s="183">
        <f t="shared" si="81"/>
        <v>0.20735334054681753</v>
      </c>
      <c r="AA146" s="183">
        <f t="shared" si="82"/>
        <v>4.6969636676400981</v>
      </c>
      <c r="AB146" s="183">
        <f>SUM($C$2:C146)*D146/SUM($B$2:B146)-1</f>
        <v>0.15224711454780704</v>
      </c>
      <c r="AC146" s="183">
        <f t="shared" si="83"/>
        <v>5.5106225999010494E-2</v>
      </c>
      <c r="AD146" s="40">
        <f t="shared" si="84"/>
        <v>0.11719086666666681</v>
      </c>
    </row>
    <row r="147" spans="1:30">
      <c r="A147" s="31" t="s">
        <v>1985</v>
      </c>
      <c r="B147" s="2">
        <v>10</v>
      </c>
      <c r="C147" s="175">
        <v>5.12</v>
      </c>
      <c r="D147" s="176">
        <v>1.95</v>
      </c>
      <c r="E147" s="32">
        <f t="shared" si="68"/>
        <v>0.13666666666666666</v>
      </c>
      <c r="F147" s="13">
        <f t="shared" si="69"/>
        <v>7.6672000000000294E-3</v>
      </c>
      <c r="H147" s="5">
        <f t="shared" si="70"/>
        <v>7.6672000000000295E-2</v>
      </c>
      <c r="I147" s="2" t="s">
        <v>66</v>
      </c>
      <c r="J147" s="33" t="s">
        <v>1986</v>
      </c>
      <c r="K147" s="34">
        <f t="shared" si="71"/>
        <v>43848</v>
      </c>
      <c r="L147" s="34" t="str">
        <f ca="1">IF(LEN(J147) &gt; 15,DATE(MID(J147,12,4),MID(J147,16,2),MID(J147,18,2)),TEXT(TODAY(),"yyyy-mm-dd"))</f>
        <v>2021-02-22</v>
      </c>
      <c r="M147" s="18">
        <f ca="1">(L147-K147+1)*B147</f>
        <v>4020</v>
      </c>
      <c r="N147" s="19">
        <f ca="1">H147/M147*365</f>
        <v>6.9615124378109719E-3</v>
      </c>
      <c r="O147" s="35">
        <f t="shared" si="72"/>
        <v>9.984</v>
      </c>
      <c r="P147" s="35">
        <f t="shared" si="73"/>
        <v>1.6000000000000014E-2</v>
      </c>
      <c r="Q147" s="36">
        <f t="shared" si="74"/>
        <v>6.6666666666666666E-2</v>
      </c>
      <c r="R147" s="37">
        <f t="shared" si="75"/>
        <v>8648.3900000000158</v>
      </c>
      <c r="S147" s="38">
        <f t="shared" si="76"/>
        <v>16864.360500000032</v>
      </c>
      <c r="T147" s="38"/>
      <c r="U147" s="38"/>
      <c r="V147" s="39">
        <f t="shared" si="77"/>
        <v>63383.61789999999</v>
      </c>
      <c r="W147" s="39">
        <f t="shared" si="78"/>
        <v>80247.978400000022</v>
      </c>
      <c r="X147" s="1">
        <f t="shared" si="79"/>
        <v>66321</v>
      </c>
      <c r="Y147" s="37">
        <f t="shared" si="80"/>
        <v>13926.978400000022</v>
      </c>
      <c r="Z147" s="183">
        <f t="shared" si="81"/>
        <v>0.20999349225735475</v>
      </c>
      <c r="AA147" s="183">
        <f t="shared" si="82"/>
        <v>4.741289326982681</v>
      </c>
      <c r="AB147" s="183">
        <f>SUM($C$2:C147)*D147/SUM($B$2:B147)-1</f>
        <v>0.16439157263751802</v>
      </c>
      <c r="AC147" s="183">
        <f t="shared" si="83"/>
        <v>4.5601919619836728E-2</v>
      </c>
      <c r="AD147" s="40">
        <f t="shared" si="84"/>
        <v>0.12899946666666662</v>
      </c>
    </row>
    <row r="148" spans="1:30">
      <c r="A148" s="31" t="s">
        <v>1987</v>
      </c>
      <c r="B148" s="2">
        <v>10</v>
      </c>
      <c r="C148" s="175">
        <v>5.2</v>
      </c>
      <c r="D148" s="176">
        <v>1.923</v>
      </c>
      <c r="E148" s="32">
        <f t="shared" si="68"/>
        <v>0.13666666666666666</v>
      </c>
      <c r="F148" s="13">
        <f t="shared" si="69"/>
        <v>2.3412000000000079E-2</v>
      </c>
      <c r="H148" s="5">
        <f t="shared" si="70"/>
        <v>0.23412000000000077</v>
      </c>
      <c r="I148" s="2" t="s">
        <v>66</v>
      </c>
      <c r="J148" s="33" t="s">
        <v>1988</v>
      </c>
      <c r="K148" s="34">
        <f t="shared" si="71"/>
        <v>43849</v>
      </c>
      <c r="L148" s="34" t="str">
        <f ca="1">IF(LEN(J148) &gt; 15,DATE(MID(J148,12,4),MID(J148,16,2),MID(J148,18,2)),TEXT(TODAY(),"yyyy-mm-dd"))</f>
        <v>2021-02-22</v>
      </c>
      <c r="M148" s="18">
        <f ca="1">(L148-K148+1)*B148</f>
        <v>4010</v>
      </c>
      <c r="N148" s="19">
        <f ca="1">H148/M148*365</f>
        <v>2.1310174563591092E-2</v>
      </c>
      <c r="O148" s="35">
        <f t="shared" si="72"/>
        <v>9.9996000000000009</v>
      </c>
      <c r="P148" s="35">
        <f t="shared" si="73"/>
        <v>3.9999999999906777E-4</v>
      </c>
      <c r="Q148" s="36">
        <f t="shared" si="74"/>
        <v>6.6666666666666666E-2</v>
      </c>
      <c r="R148" s="37">
        <f t="shared" si="75"/>
        <v>8653.5900000000165</v>
      </c>
      <c r="S148" s="38">
        <f t="shared" si="76"/>
        <v>16640.853570000032</v>
      </c>
      <c r="T148" s="38"/>
      <c r="U148" s="38"/>
      <c r="V148" s="39">
        <f t="shared" si="77"/>
        <v>63383.61789999999</v>
      </c>
      <c r="W148" s="39">
        <f t="shared" si="78"/>
        <v>80024.471470000019</v>
      </c>
      <c r="X148" s="1">
        <f t="shared" si="79"/>
        <v>66331</v>
      </c>
      <c r="Y148" s="37">
        <f t="shared" si="80"/>
        <v>13693.471470000019</v>
      </c>
      <c r="Z148" s="183">
        <f t="shared" si="81"/>
        <v>0.20644150502781522</v>
      </c>
      <c r="AA148" s="183">
        <f t="shared" si="82"/>
        <v>4.6459776864356934</v>
      </c>
      <c r="AB148" s="183">
        <f>SUM($C$2:C148)*D148/SUM($B$2:B148)-1</f>
        <v>0.14818212028662114</v>
      </c>
      <c r="AC148" s="183">
        <f t="shared" si="83"/>
        <v>5.8259384741194076E-2</v>
      </c>
      <c r="AD148" s="40">
        <f t="shared" si="84"/>
        <v>0.11325466666666659</v>
      </c>
    </row>
    <row r="149" spans="1:30">
      <c r="A149" s="31" t="s">
        <v>1989</v>
      </c>
      <c r="B149" s="2">
        <v>10</v>
      </c>
      <c r="C149" s="175">
        <v>5.16</v>
      </c>
      <c r="D149" s="176">
        <v>1.9359</v>
      </c>
      <c r="E149" s="32">
        <f t="shared" si="68"/>
        <v>0.13666666666666666</v>
      </c>
      <c r="F149" s="13">
        <f t="shared" si="69"/>
        <v>1.5539599999999964E-2</v>
      </c>
      <c r="H149" s="5">
        <f t="shared" si="70"/>
        <v>0.15539599999999965</v>
      </c>
      <c r="I149" s="2" t="s">
        <v>66</v>
      </c>
      <c r="J149" s="33" t="s">
        <v>1990</v>
      </c>
      <c r="K149" s="34">
        <f t="shared" si="71"/>
        <v>43850</v>
      </c>
      <c r="L149" s="34" t="str">
        <f ca="1">IF(LEN(J149) &gt; 15,DATE(MID(J149,12,4),MID(J149,16,2),MID(J149,18,2)),TEXT(TODAY(),"yyyy-mm-dd"))</f>
        <v>2021-02-22</v>
      </c>
      <c r="M149" s="18">
        <f ca="1">(L149-K149+1)*B149</f>
        <v>4000</v>
      </c>
      <c r="N149" s="19">
        <f ca="1">H149/M149*365</f>
        <v>1.4179884999999968E-2</v>
      </c>
      <c r="O149" s="35">
        <f t="shared" si="72"/>
        <v>9.9892439999999993</v>
      </c>
      <c r="P149" s="35">
        <f t="shared" si="73"/>
        <v>1.0756000000000654E-2</v>
      </c>
      <c r="Q149" s="36">
        <f t="shared" si="74"/>
        <v>6.6666666666666666E-2</v>
      </c>
      <c r="R149" s="37">
        <f t="shared" si="75"/>
        <v>8658.7500000000164</v>
      </c>
      <c r="S149" s="38">
        <f t="shared" si="76"/>
        <v>16762.47412500003</v>
      </c>
      <c r="T149" s="38"/>
      <c r="U149" s="38"/>
      <c r="V149" s="39">
        <f t="shared" si="77"/>
        <v>63383.61789999999</v>
      </c>
      <c r="W149" s="39">
        <f t="shared" si="78"/>
        <v>80146.09202500002</v>
      </c>
      <c r="X149" s="1">
        <f t="shared" si="79"/>
        <v>66341</v>
      </c>
      <c r="Y149" s="37">
        <f t="shared" si="80"/>
        <v>13805.09202500002</v>
      </c>
      <c r="Z149" s="183">
        <f t="shared" si="81"/>
        <v>0.20809291426116605</v>
      </c>
      <c r="AA149" s="183">
        <f t="shared" si="82"/>
        <v>4.6680109496165461</v>
      </c>
      <c r="AB149" s="183">
        <f>SUM($C$2:C149)*D149/SUM($B$2:B149)-1</f>
        <v>0.15579229971824415</v>
      </c>
      <c r="AC149" s="183">
        <f t="shared" si="83"/>
        <v>5.2300614542921897E-2</v>
      </c>
      <c r="AD149" s="40">
        <f t="shared" si="84"/>
        <v>0.1211270666666667</v>
      </c>
    </row>
    <row r="150" spans="1:30">
      <c r="A150" s="31" t="s">
        <v>1991</v>
      </c>
      <c r="B150" s="2">
        <v>10</v>
      </c>
      <c r="C150" s="175">
        <v>5.08</v>
      </c>
      <c r="D150" s="176">
        <v>1.9655</v>
      </c>
      <c r="E150" s="32">
        <f t="shared" si="68"/>
        <v>0.13666666666666666</v>
      </c>
      <c r="F150" s="13">
        <f t="shared" si="69"/>
        <v>-2.052000000000831E-4</v>
      </c>
      <c r="H150" s="5">
        <f t="shared" si="70"/>
        <v>-2.0520000000008309E-3</v>
      </c>
      <c r="I150" s="2" t="s">
        <v>66</v>
      </c>
      <c r="J150" s="33" t="s">
        <v>1992</v>
      </c>
      <c r="K150" s="34">
        <f t="shared" si="71"/>
        <v>43851</v>
      </c>
      <c r="L150" s="34" t="str">
        <f ca="1">IF(LEN(J150) &gt; 15,DATE(MID(J150,12,4),MID(J150,16,2),MID(J150,18,2)),TEXT(TODAY(),"yyyy-mm-dd"))</f>
        <v>2021-02-22</v>
      </c>
      <c r="M150" s="18">
        <f ca="1">(L150-K150+1)*B150</f>
        <v>3990</v>
      </c>
      <c r="N150" s="19">
        <f ca="1">H150/M150*365</f>
        <v>-1.8771428571436174E-4</v>
      </c>
      <c r="O150" s="35">
        <f t="shared" si="72"/>
        <v>9.9847400000000004</v>
      </c>
      <c r="P150" s="35">
        <f t="shared" si="73"/>
        <v>1.5259999999999607E-2</v>
      </c>
      <c r="Q150" s="36">
        <f t="shared" si="74"/>
        <v>6.6666666666666666E-2</v>
      </c>
      <c r="R150" s="37">
        <f t="shared" si="75"/>
        <v>8663.8300000000163</v>
      </c>
      <c r="S150" s="38">
        <f t="shared" si="76"/>
        <v>17028.757865000032</v>
      </c>
      <c r="T150" s="38"/>
      <c r="U150" s="38"/>
      <c r="V150" s="39">
        <f t="shared" si="77"/>
        <v>63383.61789999999</v>
      </c>
      <c r="W150" s="39">
        <f t="shared" si="78"/>
        <v>80412.375765000019</v>
      </c>
      <c r="X150" s="1">
        <f t="shared" si="79"/>
        <v>66351</v>
      </c>
      <c r="Y150" s="37">
        <f t="shared" si="80"/>
        <v>14061.375765000019</v>
      </c>
      <c r="Z150" s="183">
        <f t="shared" si="81"/>
        <v>0.21192409707464877</v>
      </c>
      <c r="AA150" s="183">
        <f t="shared" si="82"/>
        <v>4.738646824418054</v>
      </c>
      <c r="AB150" s="183">
        <f>SUM($C$2:C150)*D150/SUM($B$2:B150)-1</f>
        <v>0.17336175935703446</v>
      </c>
      <c r="AC150" s="183">
        <f t="shared" si="83"/>
        <v>3.8562337717614303E-2</v>
      </c>
      <c r="AD150" s="40">
        <f t="shared" si="84"/>
        <v>0.13687186666666673</v>
      </c>
    </row>
    <row r="151" spans="1:30">
      <c r="A151" s="31" t="s">
        <v>1993</v>
      </c>
      <c r="B151" s="2">
        <v>10</v>
      </c>
      <c r="C151" s="175">
        <v>5.08</v>
      </c>
      <c r="D151" s="176">
        <v>1.9673</v>
      </c>
      <c r="E151" s="32">
        <f t="shared" si="68"/>
        <v>0.13666666666666666</v>
      </c>
      <c r="F151" s="13">
        <f t="shared" si="69"/>
        <v>-2.052000000000831E-4</v>
      </c>
      <c r="H151" s="5">
        <f t="shared" si="70"/>
        <v>-2.0520000000008309E-3</v>
      </c>
      <c r="I151" s="2" t="s">
        <v>66</v>
      </c>
      <c r="J151" s="33" t="s">
        <v>1994</v>
      </c>
      <c r="K151" s="34">
        <f t="shared" si="71"/>
        <v>43852</v>
      </c>
      <c r="L151" s="34" t="str">
        <f ca="1">IF(LEN(J151) &gt; 15,DATE(MID(J151,12,4),MID(J151,16,2),MID(J151,18,2)),TEXT(TODAY(),"yyyy-mm-dd"))</f>
        <v>2021-02-22</v>
      </c>
      <c r="M151" s="18">
        <f ca="1">(L151-K151+1)*B151</f>
        <v>3980</v>
      </c>
      <c r="N151" s="19">
        <f ca="1">H151/M151*365</f>
        <v>-1.8818592964831742E-4</v>
      </c>
      <c r="O151" s="35">
        <f t="shared" si="72"/>
        <v>9.9938839999999995</v>
      </c>
      <c r="P151" s="35">
        <f t="shared" si="73"/>
        <v>6.1160000000004544E-3</v>
      </c>
      <c r="Q151" s="36">
        <f t="shared" si="74"/>
        <v>6.6666666666666666E-2</v>
      </c>
      <c r="R151" s="37">
        <f t="shared" si="75"/>
        <v>8668.9100000000162</v>
      </c>
      <c r="S151" s="38">
        <f t="shared" si="76"/>
        <v>17054.346643000034</v>
      </c>
      <c r="T151" s="38"/>
      <c r="U151" s="38"/>
      <c r="V151" s="39">
        <f t="shared" si="77"/>
        <v>63383.61789999999</v>
      </c>
      <c r="W151" s="39">
        <f t="shared" si="78"/>
        <v>80437.964543000024</v>
      </c>
      <c r="X151" s="1">
        <f t="shared" si="79"/>
        <v>66361</v>
      </c>
      <c r="Y151" s="37">
        <f t="shared" si="80"/>
        <v>14076.964543000024</v>
      </c>
      <c r="Z151" s="183">
        <f t="shared" si="81"/>
        <v>0.21212707076445536</v>
      </c>
      <c r="AA151" s="183">
        <f t="shared" si="82"/>
        <v>4.7279670765132824</v>
      </c>
      <c r="AB151" s="183">
        <f>SUM($C$2:C151)*D151/SUM($B$2:B151)-1</f>
        <v>0.17433368984521613</v>
      </c>
      <c r="AC151" s="183">
        <f t="shared" si="83"/>
        <v>3.7793380919239228E-2</v>
      </c>
      <c r="AD151" s="40">
        <f t="shared" si="84"/>
        <v>0.13687186666666673</v>
      </c>
    </row>
    <row r="152" spans="1:30">
      <c r="A152" s="228" t="s">
        <v>2026</v>
      </c>
      <c r="B152" s="2">
        <v>10</v>
      </c>
      <c r="C152" s="175">
        <v>5.03</v>
      </c>
      <c r="D152" s="176">
        <v>1.9858</v>
      </c>
      <c r="E152" s="32">
        <f t="shared" si="68"/>
        <v>0.13666666666666666</v>
      </c>
      <c r="F152" s="13">
        <f t="shared" si="69"/>
        <v>-1.0045700000000046E-2</v>
      </c>
      <c r="H152" s="5">
        <f t="shared" si="70"/>
        <v>-0.10045700000000046</v>
      </c>
      <c r="I152" s="2" t="s">
        <v>66</v>
      </c>
      <c r="J152" s="33" t="s">
        <v>2027</v>
      </c>
      <c r="K152" s="34">
        <f t="shared" si="71"/>
        <v>43855</v>
      </c>
      <c r="L152" s="34" t="str">
        <f ca="1">IF(LEN(J152) &gt; 15,DATE(MID(J152,12,4),MID(J152,16,2),MID(J152,18,2)),TEXT(TODAY(),"yyyy-mm-dd"))</f>
        <v>2021-02-22</v>
      </c>
      <c r="M152" s="18">
        <f ca="1">(L152-K152+1)*B152</f>
        <v>3950</v>
      </c>
      <c r="N152" s="19">
        <f ca="1">H152/M152*365</f>
        <v>-9.2827354430380163E-3</v>
      </c>
      <c r="O152" s="35">
        <f t="shared" si="72"/>
        <v>9.9885739999999998</v>
      </c>
      <c r="P152" s="35">
        <f t="shared" si="73"/>
        <v>1.1426000000000158E-2</v>
      </c>
      <c r="Q152" s="36">
        <f t="shared" si="74"/>
        <v>6.6666666666666666E-2</v>
      </c>
      <c r="R152" s="37">
        <f t="shared" si="75"/>
        <v>8590.8800000000174</v>
      </c>
      <c r="S152" s="38">
        <f t="shared" si="76"/>
        <v>17059.769504000036</v>
      </c>
      <c r="T152" s="38">
        <v>83.06</v>
      </c>
      <c r="U152" s="38">
        <v>164.12</v>
      </c>
      <c r="V152" s="39">
        <f t="shared" si="77"/>
        <v>63547.737899999993</v>
      </c>
      <c r="W152" s="39">
        <f t="shared" si="78"/>
        <v>80607.507404000033</v>
      </c>
      <c r="X152" s="1">
        <f t="shared" si="79"/>
        <v>66371</v>
      </c>
      <c r="Y152" s="37">
        <f t="shared" si="80"/>
        <v>14236.507404000033</v>
      </c>
      <c r="Z152" s="183">
        <f t="shared" si="81"/>
        <v>0.21449891374244823</v>
      </c>
      <c r="AA152" s="183">
        <f t="shared" si="82"/>
        <v>5.0425737674160658</v>
      </c>
      <c r="AB152" s="183">
        <f>SUM($C$2:C152)*D152/SUM($B$2:B152)-1</f>
        <v>0.18526753884917424</v>
      </c>
      <c r="AC152" s="183">
        <f t="shared" si="83"/>
        <v>2.9231374893273987E-2</v>
      </c>
      <c r="AD152" s="40">
        <f t="shared" si="84"/>
        <v>0.1467123666666667</v>
      </c>
    </row>
    <row r="153" spans="1:30">
      <c r="A153" s="228" t="s">
        <v>2050</v>
      </c>
      <c r="B153" s="2">
        <v>10</v>
      </c>
      <c r="C153" s="175">
        <v>5.13</v>
      </c>
      <c r="D153" s="176">
        <v>1.9482999999999999</v>
      </c>
      <c r="E153" s="32">
        <f t="shared" si="68"/>
        <v>0.13666666666666666</v>
      </c>
      <c r="F153" s="13">
        <f t="shared" si="69"/>
        <v>9.6352999999998797E-3</v>
      </c>
      <c r="H153" s="5">
        <f t="shared" si="70"/>
        <v>9.6352999999998801E-2</v>
      </c>
      <c r="I153" s="2" t="s">
        <v>66</v>
      </c>
      <c r="J153" s="33" t="s">
        <v>2051</v>
      </c>
      <c r="K153" s="34">
        <f t="shared" si="71"/>
        <v>43856</v>
      </c>
      <c r="L153" s="34" t="str">
        <f ca="1">IF(LEN(J153) &gt; 15,DATE(MID(J153,12,4),MID(J153,16,2),MID(J153,18,2)),TEXT(TODAY(),"yyyy-mm-dd"))</f>
        <v>2021-02-22</v>
      </c>
      <c r="M153" s="18">
        <f ca="1">(L153-K153+1)*B153</f>
        <v>3940</v>
      </c>
      <c r="N153" s="19">
        <f ca="1">H153/M153*365</f>
        <v>8.9261027918780614E-3</v>
      </c>
      <c r="O153" s="35">
        <f t="shared" si="72"/>
        <v>9.9947789999999994</v>
      </c>
      <c r="P153" s="35">
        <f t="shared" si="73"/>
        <v>5.2210000000005863E-3</v>
      </c>
      <c r="Q153" s="36">
        <f t="shared" si="74"/>
        <v>6.6666666666666666E-2</v>
      </c>
      <c r="R153" s="37">
        <f t="shared" si="75"/>
        <v>8596.0100000000166</v>
      </c>
      <c r="S153" s="38">
        <f t="shared" si="76"/>
        <v>16747.60628300003</v>
      </c>
      <c r="T153" s="38"/>
      <c r="U153" s="38"/>
      <c r="V153" s="39">
        <f t="shared" si="77"/>
        <v>63547.737899999993</v>
      </c>
      <c r="W153" s="39">
        <f t="shared" si="78"/>
        <v>80295.344183000023</v>
      </c>
      <c r="X153" s="1">
        <f t="shared" si="79"/>
        <v>66381</v>
      </c>
      <c r="Y153" s="37">
        <f t="shared" si="80"/>
        <v>13914.344183000023</v>
      </c>
      <c r="Z153" s="183">
        <f t="shared" si="81"/>
        <v>0.2096133559753548</v>
      </c>
      <c r="AA153" s="183">
        <f t="shared" si="82"/>
        <v>4.9110684758039111</v>
      </c>
      <c r="AB153" s="183">
        <f>SUM($C$2:C153)*D153/SUM($B$2:B153)-1</f>
        <v>0.16278916151323553</v>
      </c>
      <c r="AC153" s="183">
        <f t="shared" si="83"/>
        <v>4.6824194462119273E-2</v>
      </c>
      <c r="AD153" s="40">
        <f t="shared" si="84"/>
        <v>0.12703136666666678</v>
      </c>
    </row>
    <row r="154" spans="1:30">
      <c r="A154" s="228" t="s">
        <v>2052</v>
      </c>
      <c r="B154" s="2">
        <v>10</v>
      </c>
      <c r="C154" s="175">
        <v>5.1100000000000003</v>
      </c>
      <c r="D154" s="176">
        <v>1.9531000000000001</v>
      </c>
      <c r="E154" s="32">
        <f t="shared" si="68"/>
        <v>0.13666666666666666</v>
      </c>
      <c r="F154" s="13">
        <f t="shared" si="69"/>
        <v>5.6991000000000012E-3</v>
      </c>
      <c r="H154" s="5">
        <f t="shared" si="70"/>
        <v>5.6991000000000014E-2</v>
      </c>
      <c r="I154" s="2" t="s">
        <v>66</v>
      </c>
      <c r="J154" s="33" t="s">
        <v>2053</v>
      </c>
      <c r="K154" s="34">
        <f t="shared" si="71"/>
        <v>43857</v>
      </c>
      <c r="L154" s="34" t="str">
        <f ca="1">IF(LEN(J154) &gt; 15,DATE(MID(J154,12,4),MID(J154,16,2),MID(J154,18,2)),TEXT(TODAY(),"yyyy-mm-dd"))</f>
        <v>2021-02-22</v>
      </c>
      <c r="M154" s="18">
        <f ca="1">(L154-K154+1)*B154</f>
        <v>3930</v>
      </c>
      <c r="N154" s="19">
        <f ca="1">H154/M154*365</f>
        <v>5.2930572519083981E-3</v>
      </c>
      <c r="O154" s="35">
        <f t="shared" si="72"/>
        <v>9.980341000000001</v>
      </c>
      <c r="P154" s="35">
        <f t="shared" si="73"/>
        <v>1.9658999999998983E-2</v>
      </c>
      <c r="Q154" s="36">
        <f t="shared" si="74"/>
        <v>6.6666666666666666E-2</v>
      </c>
      <c r="R154" s="37">
        <f t="shared" si="75"/>
        <v>8601.1200000000172</v>
      </c>
      <c r="S154" s="38">
        <f t="shared" si="76"/>
        <v>16798.847472000034</v>
      </c>
      <c r="T154" s="38"/>
      <c r="U154" s="38"/>
      <c r="V154" s="39">
        <f t="shared" si="77"/>
        <v>63547.737899999993</v>
      </c>
      <c r="W154" s="39">
        <f t="shared" si="78"/>
        <v>80346.58537200003</v>
      </c>
      <c r="X154" s="1">
        <f t="shared" si="79"/>
        <v>66391</v>
      </c>
      <c r="Y154" s="37">
        <f t="shared" si="80"/>
        <v>13955.58537200003</v>
      </c>
      <c r="Z154" s="183">
        <f t="shared" si="81"/>
        <v>0.21020296986037312</v>
      </c>
      <c r="AA154" s="183">
        <f t="shared" si="82"/>
        <v>4.9083007057281112</v>
      </c>
      <c r="AB154" s="183">
        <f>SUM($C$2:C154)*D154/SUM($B$2:B154)-1</f>
        <v>0.16555580563034122</v>
      </c>
      <c r="AC154" s="183">
        <f t="shared" si="83"/>
        <v>4.4647164230031899E-2</v>
      </c>
      <c r="AD154" s="40">
        <f t="shared" si="84"/>
        <v>0.13096756666666665</v>
      </c>
    </row>
    <row r="155" spans="1:30">
      <c r="A155" s="228" t="s">
        <v>2054</v>
      </c>
      <c r="B155" s="2">
        <v>10</v>
      </c>
      <c r="C155" s="175">
        <v>5.25</v>
      </c>
      <c r="D155" s="176">
        <v>1.903</v>
      </c>
      <c r="E155" s="32">
        <f t="shared" si="68"/>
        <v>0.13666666666666666</v>
      </c>
      <c r="F155" s="13">
        <f t="shared" si="69"/>
        <v>3.3252500000000039E-2</v>
      </c>
      <c r="H155" s="5">
        <f t="shared" si="70"/>
        <v>0.3325250000000004</v>
      </c>
      <c r="I155" s="2" t="s">
        <v>66</v>
      </c>
      <c r="J155" s="33" t="s">
        <v>2055</v>
      </c>
      <c r="K155" s="34">
        <f t="shared" si="71"/>
        <v>43858</v>
      </c>
      <c r="L155" s="34" t="str">
        <f ca="1">IF(LEN(J155) &gt; 15,DATE(MID(J155,12,4),MID(J155,16,2),MID(J155,18,2)),TEXT(TODAY(),"yyyy-mm-dd"))</f>
        <v>2021-02-22</v>
      </c>
      <c r="M155" s="18">
        <f ca="1">(L155-K155+1)*B155</f>
        <v>3920</v>
      </c>
      <c r="N155" s="19">
        <f ca="1">H155/M155*365</f>
        <v>3.0962149234693915E-2</v>
      </c>
      <c r="O155" s="35">
        <f t="shared" si="72"/>
        <v>9.9907500000000002</v>
      </c>
      <c r="P155" s="35">
        <f t="shared" si="73"/>
        <v>9.2499999999997584E-3</v>
      </c>
      <c r="Q155" s="36">
        <f t="shared" si="74"/>
        <v>6.6666666666666666E-2</v>
      </c>
      <c r="R155" s="37">
        <f t="shared" si="75"/>
        <v>8606.3700000000172</v>
      </c>
      <c r="S155" s="38">
        <f t="shared" si="76"/>
        <v>16377.922110000032</v>
      </c>
      <c r="T155" s="38"/>
      <c r="U155" s="38"/>
      <c r="V155" s="39">
        <f t="shared" si="77"/>
        <v>63547.737899999993</v>
      </c>
      <c r="W155" s="39">
        <f t="shared" si="78"/>
        <v>79925.660010000021</v>
      </c>
      <c r="X155" s="1">
        <f t="shared" si="79"/>
        <v>66401</v>
      </c>
      <c r="Y155" s="37">
        <f t="shared" si="80"/>
        <v>13524.660010000021</v>
      </c>
      <c r="Z155" s="183">
        <f t="shared" si="81"/>
        <v>0.20368157121127717</v>
      </c>
      <c r="AA155" s="183">
        <f t="shared" si="82"/>
        <v>4.7400692736920282</v>
      </c>
      <c r="AB155" s="183">
        <f>SUM($C$2:C155)*D155/SUM($B$2:B155)-1</f>
        <v>0.13557762634534432</v>
      </c>
      <c r="AC155" s="183">
        <f t="shared" si="83"/>
        <v>6.8103944865932853E-2</v>
      </c>
      <c r="AD155" s="40">
        <f t="shared" si="84"/>
        <v>0.10341416666666661</v>
      </c>
    </row>
    <row r="156" spans="1:30">
      <c r="A156" s="228" t="s">
        <v>2056</v>
      </c>
      <c r="B156" s="2">
        <v>10</v>
      </c>
      <c r="C156" s="175">
        <v>5.27</v>
      </c>
      <c r="D156" s="176">
        <v>1.8943000000000001</v>
      </c>
      <c r="E156" s="32">
        <f t="shared" si="68"/>
        <v>0.13666666666666666</v>
      </c>
      <c r="F156" s="13">
        <f t="shared" si="69"/>
        <v>3.7188699999999922E-2</v>
      </c>
      <c r="H156" s="5">
        <f t="shared" si="70"/>
        <v>0.37188699999999919</v>
      </c>
      <c r="I156" s="2" t="s">
        <v>66</v>
      </c>
      <c r="J156" s="33" t="s">
        <v>2057</v>
      </c>
      <c r="K156" s="34">
        <f t="shared" si="71"/>
        <v>43859</v>
      </c>
      <c r="L156" s="34" t="str">
        <f ca="1">IF(LEN(J156) &gt; 15,DATE(MID(J156,12,4),MID(J156,16,2),MID(J156,18,2)),TEXT(TODAY(),"yyyy-mm-dd"))</f>
        <v>2021-02-22</v>
      </c>
      <c r="M156" s="18">
        <f ca="1">(L156-K156+1)*B156</f>
        <v>3910</v>
      </c>
      <c r="N156" s="19">
        <f ca="1">H156/M156*365</f>
        <v>3.4715794117646984E-2</v>
      </c>
      <c r="O156" s="35">
        <f t="shared" si="72"/>
        <v>9.9829609999999995</v>
      </c>
      <c r="P156" s="35">
        <f t="shared" si="73"/>
        <v>1.703900000000047E-2</v>
      </c>
      <c r="Q156" s="36">
        <f t="shared" si="74"/>
        <v>6.6666666666666666E-2</v>
      </c>
      <c r="R156" s="37">
        <f t="shared" si="75"/>
        <v>8611.6400000000176</v>
      </c>
      <c r="S156" s="38">
        <f t="shared" si="76"/>
        <v>16313.029652000034</v>
      </c>
      <c r="T156" s="38"/>
      <c r="U156" s="38"/>
      <c r="V156" s="39">
        <f t="shared" si="77"/>
        <v>63547.737899999993</v>
      </c>
      <c r="W156" s="39">
        <f t="shared" si="78"/>
        <v>79860.767552000034</v>
      </c>
      <c r="X156" s="1">
        <f t="shared" si="79"/>
        <v>66411</v>
      </c>
      <c r="Y156" s="37">
        <f t="shared" si="80"/>
        <v>13449.767552000034</v>
      </c>
      <c r="Z156" s="183">
        <f t="shared" si="81"/>
        <v>0.20252318971254812</v>
      </c>
      <c r="AA156" s="183">
        <f t="shared" si="82"/>
        <v>4.6973581468493553</v>
      </c>
      <c r="AB156" s="183">
        <f>SUM($C$2:C156)*D156/SUM($B$2:B156)-1</f>
        <v>0.13030885484625343</v>
      </c>
      <c r="AC156" s="183">
        <f t="shared" si="83"/>
        <v>7.2214334866294694E-2</v>
      </c>
      <c r="AD156" s="40">
        <f t="shared" si="84"/>
        <v>9.9477966666666737E-2</v>
      </c>
    </row>
    <row r="157" spans="1:30">
      <c r="A157" s="228" t="s">
        <v>2058</v>
      </c>
      <c r="B157" s="2">
        <v>10</v>
      </c>
      <c r="C157" s="175">
        <v>5.21</v>
      </c>
      <c r="D157" s="176">
        <v>1.9164000000000001</v>
      </c>
      <c r="E157" s="32">
        <f t="shared" si="68"/>
        <v>0.13666666666666666</v>
      </c>
      <c r="F157" s="13">
        <f t="shared" si="69"/>
        <v>2.5380099999999926E-2</v>
      </c>
      <c r="H157" s="5">
        <f t="shared" si="70"/>
        <v>0.25380099999999928</v>
      </c>
      <c r="I157" s="2" t="s">
        <v>66</v>
      </c>
      <c r="J157" s="33" t="s">
        <v>2059</v>
      </c>
      <c r="K157" s="34">
        <f t="shared" si="71"/>
        <v>43862</v>
      </c>
      <c r="L157" s="34" t="str">
        <f ca="1">IF(LEN(J157) &gt; 15,DATE(MID(J157,12,4),MID(J157,16,2),MID(J157,18,2)),TEXT(TODAY(),"yyyy-mm-dd"))</f>
        <v>2021-02-22</v>
      </c>
      <c r="M157" s="18">
        <f ca="1">(L157-K157+1)*B157</f>
        <v>3880</v>
      </c>
      <c r="N157" s="19">
        <f ca="1">H157/M157*365</f>
        <v>2.3875609536082407E-2</v>
      </c>
      <c r="O157" s="35">
        <f t="shared" si="72"/>
        <v>9.9844439999999999</v>
      </c>
      <c r="P157" s="35">
        <f t="shared" si="73"/>
        <v>1.5556000000000125E-2</v>
      </c>
      <c r="Q157" s="36">
        <f t="shared" si="74"/>
        <v>6.6666666666666666E-2</v>
      </c>
      <c r="R157" s="37">
        <f t="shared" si="75"/>
        <v>8616.8500000000167</v>
      </c>
      <c r="S157" s="38">
        <f t="shared" si="76"/>
        <v>16513.331340000033</v>
      </c>
      <c r="T157" s="38"/>
      <c r="U157" s="38"/>
      <c r="V157" s="39">
        <f t="shared" si="77"/>
        <v>63547.737899999993</v>
      </c>
      <c r="W157" s="39">
        <f t="shared" si="78"/>
        <v>80061.069240000026</v>
      </c>
      <c r="X157" s="1">
        <f t="shared" si="79"/>
        <v>66421</v>
      </c>
      <c r="Y157" s="37">
        <f t="shared" si="80"/>
        <v>13640.069240000026</v>
      </c>
      <c r="Z157" s="183">
        <f t="shared" si="81"/>
        <v>0.20535778202676913</v>
      </c>
      <c r="AA157" s="183">
        <f t="shared" si="82"/>
        <v>4.74724155516477</v>
      </c>
      <c r="AB157" s="183">
        <f>SUM($C$2:C157)*D157/SUM($B$2:B157)-1</f>
        <v>0.1434109460154247</v>
      </c>
      <c r="AC157" s="183">
        <f t="shared" si="83"/>
        <v>6.1946836011344431E-2</v>
      </c>
      <c r="AD157" s="40">
        <f t="shared" si="84"/>
        <v>0.11128656666666673</v>
      </c>
    </row>
    <row r="158" spans="1:30">
      <c r="A158" s="228" t="s">
        <v>2060</v>
      </c>
      <c r="B158" s="2">
        <v>10</v>
      </c>
      <c r="C158" s="175">
        <v>5.14</v>
      </c>
      <c r="D158" s="176">
        <v>1.9441999999999999</v>
      </c>
      <c r="E158" s="32">
        <f t="shared" si="68"/>
        <v>0.13666666666666666</v>
      </c>
      <c r="F158" s="13">
        <f t="shared" si="69"/>
        <v>1.1603399999999908E-2</v>
      </c>
      <c r="H158" s="5">
        <f t="shared" si="70"/>
        <v>0.11603399999999908</v>
      </c>
      <c r="I158" s="2" t="s">
        <v>66</v>
      </c>
      <c r="J158" s="33" t="s">
        <v>2061</v>
      </c>
      <c r="K158" s="34">
        <f t="shared" si="71"/>
        <v>43863</v>
      </c>
      <c r="L158" s="34" t="str">
        <f ca="1">IF(LEN(J158) &gt; 15,DATE(MID(J158,12,4),MID(J158,16,2),MID(J158,18,2)),TEXT(TODAY(),"yyyy-mm-dd"))</f>
        <v>2021-02-22</v>
      </c>
      <c r="M158" s="18">
        <f ca="1">(L158-K158+1)*B158</f>
        <v>3870</v>
      </c>
      <c r="N158" s="19">
        <f ca="1">H158/M158*365</f>
        <v>1.0943775193798362E-2</v>
      </c>
      <c r="O158" s="35">
        <f t="shared" si="72"/>
        <v>9.9931879999999982</v>
      </c>
      <c r="P158" s="35">
        <f t="shared" si="73"/>
        <v>6.8120000000018166E-3</v>
      </c>
      <c r="Q158" s="36">
        <f t="shared" si="74"/>
        <v>6.6666666666666666E-2</v>
      </c>
      <c r="R158" s="37">
        <f t="shared" si="75"/>
        <v>8621.9900000000162</v>
      </c>
      <c r="S158" s="38">
        <f t="shared" si="76"/>
        <v>16762.872958000029</v>
      </c>
      <c r="T158" s="38"/>
      <c r="U158" s="38"/>
      <c r="V158" s="39">
        <f t="shared" si="77"/>
        <v>63547.737899999993</v>
      </c>
      <c r="W158" s="39">
        <f t="shared" si="78"/>
        <v>80310.610858000029</v>
      </c>
      <c r="X158" s="1">
        <f t="shared" si="79"/>
        <v>66431</v>
      </c>
      <c r="Y158" s="37">
        <f t="shared" si="80"/>
        <v>13879.610858000029</v>
      </c>
      <c r="Z158" s="183">
        <f t="shared" si="81"/>
        <v>0.20893274010627616</v>
      </c>
      <c r="AA158" s="183">
        <f t="shared" si="82"/>
        <v>4.8138567971326598</v>
      </c>
      <c r="AB158" s="183">
        <f>SUM($C$2:C158)*D158/SUM($B$2:B158)-1</f>
        <v>0.15990386219782815</v>
      </c>
      <c r="AC158" s="183">
        <f t="shared" si="83"/>
        <v>4.902887790844801E-2</v>
      </c>
      <c r="AD158" s="40">
        <f t="shared" si="84"/>
        <v>0.12506326666666676</v>
      </c>
    </row>
    <row r="159" spans="1:30">
      <c r="A159" s="228" t="s">
        <v>2062</v>
      </c>
      <c r="B159" s="2">
        <v>10</v>
      </c>
      <c r="C159" s="175">
        <v>5.15</v>
      </c>
      <c r="D159" s="176">
        <v>1.9391</v>
      </c>
      <c r="E159" s="32">
        <f t="shared" si="68"/>
        <v>0.13666666666666666</v>
      </c>
      <c r="F159" s="13">
        <f t="shared" si="69"/>
        <v>1.3571500000000115E-2</v>
      </c>
      <c r="H159" s="5">
        <f t="shared" si="70"/>
        <v>0.13571500000000114</v>
      </c>
      <c r="I159" s="2" t="s">
        <v>66</v>
      </c>
      <c r="J159" s="33" t="s">
        <v>2063</v>
      </c>
      <c r="K159" s="34">
        <f t="shared" si="71"/>
        <v>43864</v>
      </c>
      <c r="L159" s="34" t="str">
        <f ca="1">IF(LEN(J159) &gt; 15,DATE(MID(J159,12,4),MID(J159,16,2),MID(J159,18,2)),TEXT(TODAY(),"yyyy-mm-dd"))</f>
        <v>2021-02-22</v>
      </c>
      <c r="M159" s="18">
        <f ca="1">(L159-K159+1)*B159</f>
        <v>3860</v>
      </c>
      <c r="N159" s="19">
        <f ca="1">H159/M159*365</f>
        <v>1.2833154145077828E-2</v>
      </c>
      <c r="O159" s="35">
        <f t="shared" si="72"/>
        <v>9.986365000000001</v>
      </c>
      <c r="P159" s="35">
        <f t="shared" si="73"/>
        <v>1.3634999999998954E-2</v>
      </c>
      <c r="Q159" s="36">
        <f t="shared" si="74"/>
        <v>6.6666666666666666E-2</v>
      </c>
      <c r="R159" s="37">
        <f t="shared" si="75"/>
        <v>8627.1400000000158</v>
      </c>
      <c r="S159" s="38">
        <f t="shared" si="76"/>
        <v>16728.887174000032</v>
      </c>
      <c r="T159" s="38"/>
      <c r="U159" s="38"/>
      <c r="V159" s="39">
        <f t="shared" si="77"/>
        <v>63547.737899999993</v>
      </c>
      <c r="W159" s="39">
        <f t="shared" si="78"/>
        <v>80276.625074000025</v>
      </c>
      <c r="X159" s="1">
        <f t="shared" si="79"/>
        <v>66441</v>
      </c>
      <c r="Y159" s="37">
        <f t="shared" si="80"/>
        <v>13835.625074000025</v>
      </c>
      <c r="Z159" s="183">
        <f t="shared" si="81"/>
        <v>0.20823926602549658</v>
      </c>
      <c r="AA159" s="183">
        <f t="shared" si="82"/>
        <v>4.7820157993981915</v>
      </c>
      <c r="AB159" s="183">
        <f>SUM($C$2:C159)*D159/SUM($B$2:B159)-1</f>
        <v>0.15676888287815149</v>
      </c>
      <c r="AC159" s="183">
        <f t="shared" si="83"/>
        <v>5.1470383147345089E-2</v>
      </c>
      <c r="AD159" s="40">
        <f t="shared" si="84"/>
        <v>0.12309516666666655</v>
      </c>
    </row>
    <row r="160" spans="1:30">
      <c r="A160" s="228" t="s">
        <v>2064</v>
      </c>
      <c r="B160" s="2">
        <v>10</v>
      </c>
      <c r="C160" s="175">
        <v>5.16</v>
      </c>
      <c r="D160" s="176">
        <v>1.9352</v>
      </c>
      <c r="E160" s="32">
        <f t="shared" si="68"/>
        <v>0.13666666666666666</v>
      </c>
      <c r="F160" s="13">
        <f t="shared" si="69"/>
        <v>1.5539599999999964E-2</v>
      </c>
      <c r="H160" s="5">
        <f t="shared" si="70"/>
        <v>0.15539599999999965</v>
      </c>
      <c r="I160" s="2" t="s">
        <v>66</v>
      </c>
      <c r="J160" s="33" t="s">
        <v>2065</v>
      </c>
      <c r="K160" s="34">
        <f t="shared" si="71"/>
        <v>43865</v>
      </c>
      <c r="L160" s="34" t="str">
        <f ca="1">IF(LEN(J160) &gt; 15,DATE(MID(J160,12,4),MID(J160,16,2),MID(J160,18,2)),TEXT(TODAY(),"yyyy-mm-dd"))</f>
        <v>2021-02-22</v>
      </c>
      <c r="M160" s="18">
        <f ca="1">(L160-K160+1)*B160</f>
        <v>3850</v>
      </c>
      <c r="N160" s="19">
        <f ca="1">H160/M160*365</f>
        <v>1.4732348051948018E-2</v>
      </c>
      <c r="O160" s="35">
        <f t="shared" si="72"/>
        <v>9.9856320000000007</v>
      </c>
      <c r="P160" s="35">
        <f t="shared" si="73"/>
        <v>1.436799999999927E-2</v>
      </c>
      <c r="Q160" s="36">
        <f t="shared" si="74"/>
        <v>6.6666666666666666E-2</v>
      </c>
      <c r="R160" s="37">
        <f t="shared" si="75"/>
        <v>8632.3000000000156</v>
      </c>
      <c r="S160" s="38">
        <f t="shared" si="76"/>
        <v>16705.226960000029</v>
      </c>
      <c r="T160" s="38"/>
      <c r="U160" s="38"/>
      <c r="V160" s="39">
        <f t="shared" si="77"/>
        <v>63547.737899999993</v>
      </c>
      <c r="W160" s="39">
        <f t="shared" si="78"/>
        <v>80252.964860000022</v>
      </c>
      <c r="X160" s="1">
        <f t="shared" si="79"/>
        <v>66451</v>
      </c>
      <c r="Y160" s="37">
        <f t="shared" si="80"/>
        <v>13801.964860000022</v>
      </c>
      <c r="Z160" s="183">
        <f t="shared" si="81"/>
        <v>0.20770138688657847</v>
      </c>
      <c r="AA160" s="183">
        <f t="shared" si="82"/>
        <v>4.7539506887786631</v>
      </c>
      <c r="AB160" s="183">
        <f>SUM($C$2:C160)*D160/SUM($B$2:B160)-1</f>
        <v>0.15435142750495756</v>
      </c>
      <c r="AC160" s="183">
        <f t="shared" si="83"/>
        <v>5.3349959381620904E-2</v>
      </c>
      <c r="AD160" s="40">
        <f t="shared" si="84"/>
        <v>0.1211270666666667</v>
      </c>
    </row>
    <row r="161" spans="1:30">
      <c r="A161" s="228" t="s">
        <v>2066</v>
      </c>
      <c r="B161" s="2">
        <v>10</v>
      </c>
      <c r="C161" s="175">
        <v>5.15</v>
      </c>
      <c r="D161" s="176">
        <v>1.9383999999999999</v>
      </c>
      <c r="E161" s="32">
        <f t="shared" si="68"/>
        <v>0.13666666666666666</v>
      </c>
      <c r="F161" s="13">
        <f t="shared" si="69"/>
        <v>1.3571500000000115E-2</v>
      </c>
      <c r="H161" s="5">
        <f t="shared" si="70"/>
        <v>0.13571500000000114</v>
      </c>
      <c r="I161" s="2" t="s">
        <v>66</v>
      </c>
      <c r="J161" s="33" t="s">
        <v>2067</v>
      </c>
      <c r="K161" s="34">
        <f t="shared" si="71"/>
        <v>43866</v>
      </c>
      <c r="L161" s="34" t="str">
        <f ca="1">IF(LEN(J161) &gt; 15,DATE(MID(J161,12,4),MID(J161,16,2),MID(J161,18,2)),TEXT(TODAY(),"yyyy-mm-dd"))</f>
        <v>2021-02-22</v>
      </c>
      <c r="M161" s="18">
        <f ca="1">(L161-K161+1)*B161</f>
        <v>3840</v>
      </c>
      <c r="N161" s="19">
        <f ca="1">H161/M161*365</f>
        <v>1.289999348958344E-2</v>
      </c>
      <c r="O161" s="35">
        <f t="shared" si="72"/>
        <v>9.9827600000000007</v>
      </c>
      <c r="P161" s="35">
        <f t="shared" si="73"/>
        <v>1.7239999999999256E-2</v>
      </c>
      <c r="Q161" s="36">
        <f t="shared" si="74"/>
        <v>6.6666666666666666E-2</v>
      </c>
      <c r="R161" s="37">
        <f t="shared" si="75"/>
        <v>8637.4500000000153</v>
      </c>
      <c r="S161" s="38">
        <f t="shared" si="76"/>
        <v>16742.833080000029</v>
      </c>
      <c r="T161" s="38"/>
      <c r="U161" s="38"/>
      <c r="V161" s="39">
        <f t="shared" si="77"/>
        <v>63547.737899999993</v>
      </c>
      <c r="W161" s="39">
        <f t="shared" si="78"/>
        <v>80290.570980000019</v>
      </c>
      <c r="X161" s="1">
        <f t="shared" si="79"/>
        <v>66461</v>
      </c>
      <c r="Y161" s="37">
        <f t="shared" si="80"/>
        <v>13829.570980000019</v>
      </c>
      <c r="Z161" s="183">
        <f t="shared" si="81"/>
        <v>0.20808550849370344</v>
      </c>
      <c r="AA161" s="183">
        <f t="shared" si="82"/>
        <v>4.7471083978334763</v>
      </c>
      <c r="AB161" s="183">
        <f>SUM($C$2:C161)*D161/SUM($B$2:B161)-1</f>
        <v>0.1561681482863142</v>
      </c>
      <c r="AC161" s="183">
        <f t="shared" si="83"/>
        <v>5.191736020738924E-2</v>
      </c>
      <c r="AD161" s="40">
        <f t="shared" si="84"/>
        <v>0.12309516666666655</v>
      </c>
    </row>
    <row r="162" spans="1:30">
      <c r="A162" s="228" t="s">
        <v>2070</v>
      </c>
      <c r="B162" s="2">
        <v>10</v>
      </c>
      <c r="C162" s="175">
        <v>5.08</v>
      </c>
      <c r="D162" s="176">
        <v>1.9654</v>
      </c>
      <c r="E162" s="32">
        <f t="shared" si="68"/>
        <v>0.13666666666666666</v>
      </c>
      <c r="F162" s="13">
        <f t="shared" si="69"/>
        <v>-2.052000000000831E-4</v>
      </c>
      <c r="H162" s="5">
        <f t="shared" si="70"/>
        <v>-2.0520000000008309E-3</v>
      </c>
      <c r="I162" s="2" t="s">
        <v>66</v>
      </c>
      <c r="J162" s="33" t="s">
        <v>2071</v>
      </c>
      <c r="K162" s="34">
        <f t="shared" si="71"/>
        <v>43869</v>
      </c>
      <c r="L162" s="34" t="str">
        <f ca="1">IF(LEN(J162) &gt; 15,DATE(MID(J162,12,4),MID(J162,16,2),MID(J162,18,2)),TEXT(TODAY(),"yyyy-mm-dd"))</f>
        <v>2021-02-22</v>
      </c>
      <c r="M162" s="18">
        <f ca="1">(L162-K162+1)*B162</f>
        <v>3810</v>
      </c>
      <c r="N162" s="19">
        <f ca="1">H162/M162*365</f>
        <v>-1.9658267716543394E-4</v>
      </c>
      <c r="O162" s="35">
        <f t="shared" si="72"/>
        <v>9.9842320000000004</v>
      </c>
      <c r="P162" s="35">
        <f t="shared" si="73"/>
        <v>1.576799999999956E-2</v>
      </c>
      <c r="Q162" s="36">
        <f t="shared" si="74"/>
        <v>6.6666666666666666E-2</v>
      </c>
      <c r="R162" s="37">
        <f t="shared" si="75"/>
        <v>8642.5300000000152</v>
      </c>
      <c r="S162" s="38">
        <f t="shared" si="76"/>
        <v>16986.028462000031</v>
      </c>
      <c r="T162" s="38"/>
      <c r="U162" s="38"/>
      <c r="V162" s="39">
        <f t="shared" si="77"/>
        <v>63547.737899999993</v>
      </c>
      <c r="W162" s="39">
        <f t="shared" si="78"/>
        <v>80533.766362000024</v>
      </c>
      <c r="X162" s="1">
        <f t="shared" si="79"/>
        <v>66471</v>
      </c>
      <c r="Y162" s="37">
        <f t="shared" si="80"/>
        <v>14062.766362000024</v>
      </c>
      <c r="Z162" s="183">
        <f t="shared" si="81"/>
        <v>0.21156243116547091</v>
      </c>
      <c r="AA162" s="183">
        <f t="shared" si="82"/>
        <v>4.8106416328525547</v>
      </c>
      <c r="AB162" s="183">
        <f>SUM($C$2:C162)*D162/SUM($B$2:B162)-1</f>
        <v>0.17217115484096501</v>
      </c>
      <c r="AC162" s="183">
        <f t="shared" si="83"/>
        <v>3.9391276324505897E-2</v>
      </c>
      <c r="AD162" s="40">
        <f t="shared" si="84"/>
        <v>0.13687186666666673</v>
      </c>
    </row>
    <row r="163" spans="1:30">
      <c r="A163" s="228" t="s">
        <v>2072</v>
      </c>
      <c r="B163" s="2">
        <v>10</v>
      </c>
      <c r="C163" s="175">
        <v>4.9800000000000004</v>
      </c>
      <c r="D163" s="176">
        <v>2.0062000000000002</v>
      </c>
      <c r="E163" s="32">
        <f t="shared" si="68"/>
        <v>0.13666666666666666</v>
      </c>
      <c r="F163" s="13">
        <f t="shared" si="69"/>
        <v>-1.988620000000001E-2</v>
      </c>
      <c r="H163" s="5">
        <f t="shared" si="70"/>
        <v>-0.19886200000000009</v>
      </c>
      <c r="I163" s="2" t="s">
        <v>66</v>
      </c>
      <c r="J163" s="33" t="s">
        <v>2073</v>
      </c>
      <c r="K163" s="34">
        <f t="shared" si="71"/>
        <v>43870</v>
      </c>
      <c r="L163" s="34" t="str">
        <f ca="1">IF(LEN(J163) &gt; 15,DATE(MID(J163,12,4),MID(J163,16,2),MID(J163,18,2)),TEXT(TODAY(),"yyyy-mm-dd"))</f>
        <v>2021-02-22</v>
      </c>
      <c r="M163" s="18">
        <f ca="1">(L163-K163+1)*B163</f>
        <v>3800</v>
      </c>
      <c r="N163" s="19">
        <f ca="1">H163/M163*365</f>
        <v>-1.910121842105264E-2</v>
      </c>
      <c r="O163" s="35">
        <f t="shared" si="72"/>
        <v>9.9908760000000019</v>
      </c>
      <c r="P163" s="35">
        <f t="shared" si="73"/>
        <v>9.1239999999981336E-3</v>
      </c>
      <c r="Q163" s="36">
        <f t="shared" si="74"/>
        <v>6.6666666666666666E-2</v>
      </c>
      <c r="R163" s="37">
        <f t="shared" si="75"/>
        <v>7404.6900000000151</v>
      </c>
      <c r="S163" s="38">
        <f t="shared" si="76"/>
        <v>14855.289078000033</v>
      </c>
      <c r="T163" s="38">
        <v>1242.82</v>
      </c>
      <c r="U163" s="38">
        <v>2480.88</v>
      </c>
      <c r="V163" s="39">
        <f t="shared" si="77"/>
        <v>66028.617899999997</v>
      </c>
      <c r="W163" s="39">
        <f t="shared" si="78"/>
        <v>80883.906978000028</v>
      </c>
      <c r="X163" s="1">
        <f t="shared" si="79"/>
        <v>66481</v>
      </c>
      <c r="Y163" s="37">
        <f t="shared" si="80"/>
        <v>14402.906978000028</v>
      </c>
      <c r="Z163" s="183">
        <f t="shared" si="81"/>
        <v>0.21664696647162396</v>
      </c>
      <c r="AA163" s="183">
        <f t="shared" si="82"/>
        <v>31.837924130950249</v>
      </c>
      <c r="AB163" s="183">
        <f>SUM($C$2:C163)*D163/SUM($B$2:B163)-1</f>
        <v>0.19638947414997721</v>
      </c>
      <c r="AC163" s="183">
        <f t="shared" si="83"/>
        <v>2.0257492321646753E-2</v>
      </c>
      <c r="AD163" s="40">
        <f t="shared" si="84"/>
        <v>0.15655286666666668</v>
      </c>
    </row>
    <row r="164" spans="1:30">
      <c r="A164" s="228" t="s">
        <v>2074</v>
      </c>
      <c r="B164" s="2">
        <v>10</v>
      </c>
      <c r="C164" s="175">
        <v>4.88</v>
      </c>
      <c r="D164" s="176">
        <v>2.0470000000000002</v>
      </c>
      <c r="E164" s="32">
        <f t="shared" si="68"/>
        <v>0.13666666666666666</v>
      </c>
      <c r="F164" s="13">
        <f t="shared" si="69"/>
        <v>-3.9567200000000115E-2</v>
      </c>
      <c r="H164" s="5">
        <f t="shared" si="70"/>
        <v>-0.39567200000000113</v>
      </c>
      <c r="I164" s="2" t="s">
        <v>66</v>
      </c>
      <c r="J164" s="33" t="s">
        <v>2075</v>
      </c>
      <c r="K164" s="34">
        <f t="shared" si="71"/>
        <v>43871</v>
      </c>
      <c r="L164" s="34" t="str">
        <f ca="1">IF(LEN(J164) &gt; 15,DATE(MID(J164,12,4),MID(J164,16,2),MID(J164,18,2)),TEXT(TODAY(),"yyyy-mm-dd"))</f>
        <v>2021-02-22</v>
      </c>
      <c r="M164" s="18">
        <f ca="1">(L164-K164+1)*B164</f>
        <v>3790</v>
      </c>
      <c r="N164" s="19">
        <f ca="1">H164/M164*365</f>
        <v>-3.8105614775725702E-2</v>
      </c>
      <c r="O164" s="35">
        <f t="shared" si="72"/>
        <v>9.9893600000000013</v>
      </c>
      <c r="P164" s="35">
        <f t="shared" si="73"/>
        <v>1.0639999999998651E-2</v>
      </c>
      <c r="Q164" s="36">
        <f t="shared" si="74"/>
        <v>6.6666666666666666E-2</v>
      </c>
      <c r="R164" s="37">
        <f t="shared" si="75"/>
        <v>7409.5700000000152</v>
      </c>
      <c r="S164" s="38">
        <f t="shared" si="76"/>
        <v>15167.389790000032</v>
      </c>
      <c r="T164" s="38"/>
      <c r="U164" s="38"/>
      <c r="V164" s="39">
        <f t="shared" si="77"/>
        <v>66028.617899999997</v>
      </c>
      <c r="W164" s="39">
        <f t="shared" si="78"/>
        <v>81196.007690000028</v>
      </c>
      <c r="X164" s="1">
        <f t="shared" si="79"/>
        <v>66491</v>
      </c>
      <c r="Y164" s="37">
        <f t="shared" si="80"/>
        <v>14705.007690000028</v>
      </c>
      <c r="Z164" s="183">
        <f t="shared" si="81"/>
        <v>0.22115786632777401</v>
      </c>
      <c r="AA164" s="183">
        <f t="shared" si="82"/>
        <v>31.80271833619846</v>
      </c>
      <c r="AB164" s="183">
        <f>SUM($C$2:C164)*D164/SUM($B$2:B164)-1</f>
        <v>0.22059134411730486</v>
      </c>
      <c r="AC164" s="183">
        <f t="shared" si="83"/>
        <v>5.6652221046915585E-4</v>
      </c>
      <c r="AD164" s="40">
        <f t="shared" si="84"/>
        <v>0.17623386666666677</v>
      </c>
    </row>
    <row r="165" spans="1:30">
      <c r="A165" s="236" t="s">
        <v>2076</v>
      </c>
      <c r="B165" s="2">
        <v>10</v>
      </c>
      <c r="C165" s="175">
        <v>4.91</v>
      </c>
      <c r="D165" s="176">
        <v>2.0337999999999998</v>
      </c>
      <c r="E165" s="32">
        <f t="shared" si="68"/>
        <v>0.13666666666666666</v>
      </c>
      <c r="F165" s="13">
        <f t="shared" si="69"/>
        <v>-3.366290000000003E-2</v>
      </c>
      <c r="H165" s="5">
        <f t="shared" si="70"/>
        <v>-0.33662900000000029</v>
      </c>
      <c r="I165" s="2" t="s">
        <v>66</v>
      </c>
      <c r="J165" s="33" t="s">
        <v>2078</v>
      </c>
      <c r="K165" s="34">
        <f t="shared" si="71"/>
        <v>43879</v>
      </c>
      <c r="L165" s="34" t="str">
        <f ca="1">IF(LEN(J165) &gt; 15,DATE(MID(J165,12,4),MID(J165,16,2),MID(J165,18,2)),TEXT(TODAY(),"yyyy-mm-dd"))</f>
        <v>2021-02-22</v>
      </c>
      <c r="M165" s="18">
        <f ca="1">(L165-K165+1)*B165</f>
        <v>3710</v>
      </c>
      <c r="N165" s="19">
        <f ca="1">H165/M165*365</f>
        <v>-3.3118486522911078E-2</v>
      </c>
      <c r="O165" s="35">
        <f t="shared" si="72"/>
        <v>9.9859580000000001</v>
      </c>
      <c r="P165" s="35">
        <f t="shared" si="73"/>
        <v>1.4041999999999888E-2</v>
      </c>
      <c r="Q165" s="36">
        <f t="shared" si="74"/>
        <v>6.6666666666666666E-2</v>
      </c>
      <c r="R165" s="37">
        <f t="shared" si="75"/>
        <v>5692.7400000000152</v>
      </c>
      <c r="S165" s="38">
        <f t="shared" si="76"/>
        <v>11577.894612000029</v>
      </c>
      <c r="T165" s="38">
        <v>1721.74</v>
      </c>
      <c r="U165" s="38">
        <v>3484.16</v>
      </c>
      <c r="V165" s="39">
        <f t="shared" si="77"/>
        <v>69512.777900000001</v>
      </c>
      <c r="W165" s="39">
        <f t="shared" si="78"/>
        <v>81090.672512000034</v>
      </c>
      <c r="X165" s="1">
        <f t="shared" si="79"/>
        <v>66501</v>
      </c>
      <c r="Y165" s="37">
        <f t="shared" si="80"/>
        <v>14589.672512000034</v>
      </c>
      <c r="Z165" s="183">
        <f t="shared" si="81"/>
        <v>0.21939027250718079</v>
      </c>
      <c r="AA165" s="183">
        <f t="shared" si="82"/>
        <v>-4.8442059794648289</v>
      </c>
      <c r="AB165" s="183">
        <f>SUM($C$2:C165)*D165/SUM($B$2:B165)-1</f>
        <v>0.2125958882298209</v>
      </c>
      <c r="AC165" s="183">
        <f t="shared" si="83"/>
        <v>6.7943842773598995E-3</v>
      </c>
      <c r="AD165" s="40">
        <f t="shared" si="84"/>
        <v>0.17032956666666668</v>
      </c>
    </row>
    <row r="166" spans="1:30">
      <c r="A166" s="236" t="s">
        <v>2077</v>
      </c>
      <c r="B166" s="2">
        <v>10</v>
      </c>
      <c r="C166" s="175">
        <v>4.9000000000000004</v>
      </c>
      <c r="D166" s="176">
        <v>2.0373000000000001</v>
      </c>
      <c r="E166" s="32">
        <f t="shared" si="68"/>
        <v>0.13666666666666666</v>
      </c>
      <c r="F166" s="13">
        <f t="shared" si="69"/>
        <v>-3.5630999999999878E-2</v>
      </c>
      <c r="H166" s="5">
        <f t="shared" si="70"/>
        <v>-0.35630999999999879</v>
      </c>
      <c r="I166" s="2" t="s">
        <v>66</v>
      </c>
      <c r="J166" s="33" t="s">
        <v>2079</v>
      </c>
      <c r="K166" s="34">
        <f t="shared" si="71"/>
        <v>43880</v>
      </c>
      <c r="L166" s="34" t="str">
        <f ca="1">IF(LEN(J166) &gt; 15,DATE(MID(J166,12,4),MID(J166,16,2),MID(J166,18,2)),TEXT(TODAY(),"yyyy-mm-dd"))</f>
        <v>2021-02-22</v>
      </c>
      <c r="M166" s="18">
        <f ca="1">(L166-K166+1)*B166</f>
        <v>3700</v>
      </c>
      <c r="N166" s="19">
        <f ca="1">H166/M166*365</f>
        <v>-3.5149499999999882E-2</v>
      </c>
      <c r="O166" s="35">
        <f t="shared" si="72"/>
        <v>9.9827700000000021</v>
      </c>
      <c r="P166" s="35">
        <f t="shared" si="73"/>
        <v>1.7229999999997858E-2</v>
      </c>
      <c r="Q166" s="36">
        <f t="shared" si="74"/>
        <v>6.6666666666666666E-2</v>
      </c>
      <c r="R166" s="37">
        <f t="shared" si="75"/>
        <v>5464.5100000000148</v>
      </c>
      <c r="S166" s="38">
        <f t="shared" si="76"/>
        <v>11132.846223000031</v>
      </c>
      <c r="T166" s="38">
        <v>233.13</v>
      </c>
      <c r="U166" s="38">
        <v>472.59</v>
      </c>
      <c r="V166" s="39">
        <f t="shared" si="77"/>
        <v>69985.367899999997</v>
      </c>
      <c r="W166" s="39">
        <f t="shared" si="78"/>
        <v>81118.214123000027</v>
      </c>
      <c r="X166" s="1">
        <f t="shared" si="79"/>
        <v>66511</v>
      </c>
      <c r="Y166" s="37">
        <f t="shared" si="80"/>
        <v>14607.214123000027</v>
      </c>
      <c r="Z166" s="183">
        <f t="shared" si="81"/>
        <v>0.21962102694291219</v>
      </c>
      <c r="AA166" s="183">
        <f t="shared" si="82"/>
        <v>-4.2042796109761547</v>
      </c>
      <c r="AB166" s="183">
        <f>SUM($C$2:C166)*D166/SUM($B$2:B166)-1</f>
        <v>0.21455689114262499</v>
      </c>
      <c r="AC166" s="183">
        <f t="shared" si="83"/>
        <v>5.064135800287195E-3</v>
      </c>
      <c r="AD166" s="40">
        <f t="shared" si="84"/>
        <v>0.17229766666666654</v>
      </c>
    </row>
    <row r="167" spans="1:30">
      <c r="A167" s="227" t="s">
        <v>2133</v>
      </c>
      <c r="B167" s="2">
        <v>10</v>
      </c>
      <c r="C167" s="175">
        <v>4.9000000000000004</v>
      </c>
      <c r="D167" s="176">
        <v>2.0373000000000001</v>
      </c>
      <c r="E167" s="32">
        <f t="shared" ref="E167" si="85">10%*Q167+13%</f>
        <v>0.13666666666666666</v>
      </c>
      <c r="F167" s="13">
        <f t="shared" ref="F167" si="86">IF(G167="",($F$1*C167-B167)/B167,H167/B167)</f>
        <v>-3.5630999999999878E-2</v>
      </c>
      <c r="H167" s="5">
        <f t="shared" ref="H167" si="87">IF(G167="",$F$1*C167-B167,G167-B167)</f>
        <v>-0.35630999999999879</v>
      </c>
      <c r="I167" s="2" t="s">
        <v>66</v>
      </c>
      <c r="J167" s="33" t="s">
        <v>2134</v>
      </c>
      <c r="K167" s="34">
        <f t="shared" ref="K167" si="88">DATE(MID(J167,1,4),MID(J167,5,2),MID(J167,7,2))</f>
        <v>43883</v>
      </c>
      <c r="L167" s="34" t="str">
        <f ca="1">IF(LEN(J167) &gt; 15,DATE(MID(J167,12,4),MID(J167,16,2),MID(J167,18,2)),TEXT(TODAY(),"yyyy-mm-dd"))</f>
        <v>2021-02-22</v>
      </c>
      <c r="M167" s="18">
        <f ca="1">(L167-K167+1)*B167</f>
        <v>3670</v>
      </c>
      <c r="N167" s="19">
        <f ca="1">H167/M167*365</f>
        <v>-3.5436825613078898E-2</v>
      </c>
      <c r="O167" s="35">
        <f t="shared" ref="O167" si="89">D167*C167</f>
        <v>9.9827700000000021</v>
      </c>
      <c r="P167" s="35">
        <f t="shared" ref="P167" si="90">B167-O167</f>
        <v>1.7229999999997858E-2</v>
      </c>
      <c r="Q167" s="36">
        <f t="shared" ref="Q167" si="91">B167/150</f>
        <v>6.6666666666666666E-2</v>
      </c>
      <c r="R167" s="37">
        <f t="shared" ref="R167" si="92">R166+C167-T167</f>
        <v>5469.4100000000144</v>
      </c>
      <c r="S167" s="38">
        <f t="shared" ref="S167" si="93">R167*D167</f>
        <v>11142.82899300003</v>
      </c>
      <c r="T167" s="38"/>
      <c r="U167" s="38"/>
      <c r="V167" s="39">
        <f t="shared" ref="V167" si="94">V166+U167</f>
        <v>69985.367899999997</v>
      </c>
      <c r="W167" s="39">
        <f t="shared" ref="W167" si="95">V167+S167</f>
        <v>81128.196893000029</v>
      </c>
      <c r="X167" s="1">
        <f t="shared" ref="X167" si="96">X166+B167</f>
        <v>66521</v>
      </c>
      <c r="Y167" s="37">
        <f t="shared" ref="Y167" si="97">W167-X167</f>
        <v>14607.196893000029</v>
      </c>
      <c r="Z167" s="183">
        <f t="shared" ref="Z167" si="98">W167/X167-1</f>
        <v>0.21958775263450692</v>
      </c>
      <c r="AA167" s="183">
        <f t="shared" ref="AA167" si="99">S167/(X167-V167)-1</f>
        <v>-4.2164104144366537</v>
      </c>
      <c r="AB167" s="183">
        <f>SUM($C$2:C167)*D167/SUM($B$2:B167)-1</f>
        <v>0.21443126388243505</v>
      </c>
      <c r="AC167" s="183">
        <f t="shared" ref="AC167" si="100">Z167-AB167</f>
        <v>5.1564887520718639E-3</v>
      </c>
      <c r="AD167" s="40">
        <f t="shared" ref="AD167" si="101">IF(E167-F167&lt;0,"达成",E167-F167)</f>
        <v>0.17229766666666654</v>
      </c>
    </row>
  </sheetData>
  <autoFilter ref="A1:AD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167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167">
    <cfRule type="dataBar" priority="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167">
    <cfRule type="dataBar" priority="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Z2:Z167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7"/>
  <sheetViews>
    <sheetView tabSelected="1" zoomScale="80" zoomScaleNormal="80" workbookViewId="0">
      <pane xSplit="1" ySplit="1" topLeftCell="B149" activePane="bottomRight" state="frozen"/>
      <selection activeCell="G436" sqref="G436"/>
      <selection pane="topRight" activeCell="G436" sqref="G436"/>
      <selection pane="bottomLeft" activeCell="G436" sqref="G436"/>
      <selection pane="bottomRight" activeCell="F20" sqref="F20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11.125" style="185" bestFit="1" customWidth="1"/>
    <col min="28" max="28" width="7.25" style="185" customWidth="1"/>
    <col min="29" max="29" width="7.875" style="185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1.391</v>
      </c>
      <c r="G1" s="134" t="s">
        <v>318</v>
      </c>
      <c r="H1" s="135" t="str">
        <f>ROUND(SUM(H2:H19477),2)&amp;"盈利"</f>
        <v>1177.69盈利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TEXT(ROUND(SUM(H2:H19474)/SUM(M2:M19474)*365,4),"0.00%" &amp;  " 
年化")</f>
        <v>15.68% 
年化</v>
      </c>
      <c r="O1" s="132" t="s">
        <v>11</v>
      </c>
      <c r="P1" s="132" t="s">
        <v>12</v>
      </c>
      <c r="Q1" s="126" t="s">
        <v>319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320</v>
      </c>
      <c r="Z1" s="140" t="s">
        <v>22</v>
      </c>
      <c r="AA1" s="186" t="s">
        <v>23</v>
      </c>
      <c r="AB1" s="186" t="s">
        <v>24</v>
      </c>
      <c r="AC1" s="186" t="s">
        <v>25</v>
      </c>
      <c r="AD1" s="141" t="s">
        <v>26</v>
      </c>
      <c r="AE1" s="14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  <c r="AMK1" s="131"/>
    </row>
    <row r="2" spans="1:1025">
      <c r="A2" s="144" t="s">
        <v>950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957</v>
      </c>
      <c r="J2" s="152" t="s">
        <v>2132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0.19186672539116878</v>
      </c>
      <c r="AB2" s="219">
        <v>5.9034135869565407E-2</v>
      </c>
      <c r="AC2" s="219">
        <v>8.6908349814824648E-2</v>
      </c>
      <c r="AD2" s="164" t="s">
        <v>1854</v>
      </c>
    </row>
    <row r="3" spans="1:1025">
      <c r="A3" s="63" t="s">
        <v>951</v>
      </c>
      <c r="B3" s="2">
        <v>135</v>
      </c>
      <c r="C3" s="56">
        <v>117.14</v>
      </c>
      <c r="D3" s="57">
        <v>1.1518999999999999</v>
      </c>
      <c r="E3" s="32">
        <f t="shared" ref="E3:E18" si="0">10%*Q3+13%</f>
        <v>0.22000000000000003</v>
      </c>
      <c r="F3" s="26">
        <f t="shared" ref="F3:F18" si="1">IF(G3="",($F$1*C3-B3)/B3,H3/B3)</f>
        <v>0.20697585185185194</v>
      </c>
      <c r="H3" s="58">
        <f t="shared" ref="H3:H18" si="2">IF(G3="",$F$1*C3-B3,G3-B3)</f>
        <v>27.94174000000001</v>
      </c>
      <c r="I3" s="2" t="s">
        <v>66</v>
      </c>
      <c r="J3" s="33" t="s">
        <v>944</v>
      </c>
      <c r="K3" s="59">
        <f t="shared" ref="K3:K18" si="3">DATE(MID(J3,1,4),MID(J3,5,2),MID(J3,7,2))</f>
        <v>43999</v>
      </c>
      <c r="L3" s="60" t="str">
        <f ca="1">IF(LEN(J3) &gt; 15,DATE(MID(J3,12,4),MID(J3,16,2),MID(J3,18,2)),TEXT(TODAY(),"yyyy/m/d"))</f>
        <v>2021/2/22</v>
      </c>
      <c r="M3" s="44">
        <f ca="1">(L3-K3+1)*B3</f>
        <v>33885</v>
      </c>
      <c r="N3" s="61">
        <f ca="1">H3/M3*365</f>
        <v>0.30098082042201574</v>
      </c>
      <c r="O3" s="35">
        <f t="shared" ref="O3:O18" si="4">D3*C3</f>
        <v>134.93356599999998</v>
      </c>
      <c r="P3" s="35">
        <f t="shared" ref="P3:P18" si="5">O3-B3</f>
        <v>-6.6434000000015203E-2</v>
      </c>
      <c r="Q3" s="36">
        <f t="shared" ref="Q3:Q18" si="6">B3/150</f>
        <v>0.9</v>
      </c>
      <c r="R3" s="37">
        <f>R2+C3-T3</f>
        <v>41747.939999999973</v>
      </c>
      <c r="S3" s="38">
        <f t="shared" ref="S3:S18" si="7">R3*D3</f>
        <v>48089.452085999968</v>
      </c>
      <c r="T3" s="38"/>
      <c r="U3" s="62"/>
      <c r="V3" s="39">
        <f>U3+V2</f>
        <v>12581.689999999999</v>
      </c>
      <c r="W3" s="39">
        <f t="shared" ref="W3:W18" si="8">S3+V3</f>
        <v>60671.142085999963</v>
      </c>
      <c r="X3" s="1">
        <f>X2+B3</f>
        <v>52700</v>
      </c>
      <c r="Y3" s="37">
        <f t="shared" ref="Y3:Y18" si="9">W3-X3</f>
        <v>7971.1420859999635</v>
      </c>
      <c r="Z3" s="183">
        <f t="shared" ref="Z3:Z18" si="10">W3/X3-1</f>
        <v>0.15125506804554001</v>
      </c>
      <c r="AA3" s="183">
        <f t="shared" ref="AA3:AA13" si="11">S3/(X3-V3)-1</f>
        <v>0.19869087421678455</v>
      </c>
      <c r="AB3" s="183">
        <f>SUM($C$2:C3)*D3/SUM($B$2:B3)-1</f>
        <v>2.6222925925925011E-3</v>
      </c>
      <c r="AC3" s="183">
        <f t="shared" ref="AC3:AC18" si="12">Z3-AB3</f>
        <v>0.14863277545294751</v>
      </c>
      <c r="AD3" s="40">
        <f t="shared" ref="AD3:AD18" si="13">IF(E3-F3&lt;0,"达成",E3-F3)</f>
        <v>1.302414814814809E-2</v>
      </c>
    </row>
    <row r="4" spans="1:1025">
      <c r="A4" s="63" t="s">
        <v>952</v>
      </c>
      <c r="B4" s="2">
        <v>135</v>
      </c>
      <c r="C4" s="56">
        <v>117.09</v>
      </c>
      <c r="D4" s="57">
        <v>1.1524000000000001</v>
      </c>
      <c r="E4" s="32">
        <f t="shared" si="0"/>
        <v>0.22000000000000003</v>
      </c>
      <c r="F4" s="26">
        <f t="shared" si="1"/>
        <v>0.20646066666666679</v>
      </c>
      <c r="H4" s="58">
        <f t="shared" si="2"/>
        <v>27.872190000000018</v>
      </c>
      <c r="I4" s="2" t="s">
        <v>66</v>
      </c>
      <c r="J4" s="33" t="s">
        <v>946</v>
      </c>
      <c r="K4" s="59">
        <f t="shared" si="3"/>
        <v>44000</v>
      </c>
      <c r="L4" s="60" t="str">
        <f ca="1">IF(LEN(J4) &gt; 15,DATE(MID(J4,12,4),MID(J4,16,2),MID(J4,18,2)),TEXT(TODAY(),"yyyy/m/d"))</f>
        <v>2021/2/22</v>
      </c>
      <c r="M4" s="44">
        <f ca="1">(L4-K4+1)*B4</f>
        <v>33750</v>
      </c>
      <c r="N4" s="61">
        <f ca="1">H4/M4*365</f>
        <v>0.30143257333333351</v>
      </c>
      <c r="O4" s="35">
        <f t="shared" si="4"/>
        <v>134.934516</v>
      </c>
      <c r="P4" s="35">
        <f t="shared" si="5"/>
        <v>-6.5483999999997877E-2</v>
      </c>
      <c r="Q4" s="36">
        <f t="shared" si="6"/>
        <v>0.9</v>
      </c>
      <c r="R4" s="37">
        <f>R3+C4-T4</f>
        <v>41865.02999999997</v>
      </c>
      <c r="S4" s="38">
        <f t="shared" si="7"/>
        <v>48245.26057199997</v>
      </c>
      <c r="T4" s="38"/>
      <c r="U4" s="62"/>
      <c r="V4" s="39">
        <f>U4+V3</f>
        <v>12581.689999999999</v>
      </c>
      <c r="W4" s="39">
        <f t="shared" si="8"/>
        <v>60826.950571999972</v>
      </c>
      <c r="X4" s="1">
        <f>X3+B4</f>
        <v>52835</v>
      </c>
      <c r="Y4" s="37">
        <f t="shared" si="9"/>
        <v>7991.9505719999725</v>
      </c>
      <c r="Z4" s="183">
        <f t="shared" si="10"/>
        <v>0.15126243156998154</v>
      </c>
      <c r="AA4" s="183">
        <f t="shared" si="11"/>
        <v>0.19854145092664366</v>
      </c>
      <c r="AB4" s="183">
        <f>SUM($C$2:C4)*D4/SUM($B$2:B4)-1</f>
        <v>1.8766419753089014E-3</v>
      </c>
      <c r="AC4" s="183">
        <f t="shared" si="12"/>
        <v>0.14938578959467264</v>
      </c>
      <c r="AD4" s="40">
        <f t="shared" si="13"/>
        <v>1.3539333333333237E-2</v>
      </c>
    </row>
    <row r="5" spans="1:1025">
      <c r="A5" s="63" t="s">
        <v>953</v>
      </c>
      <c r="B5" s="2">
        <v>135</v>
      </c>
      <c r="C5" s="56">
        <v>115.84</v>
      </c>
      <c r="D5" s="57">
        <v>1.1648000000000001</v>
      </c>
      <c r="E5" s="32">
        <f t="shared" si="0"/>
        <v>0.22000000000000003</v>
      </c>
      <c r="F5" s="26">
        <f t="shared" si="1"/>
        <v>0.19358103703703708</v>
      </c>
      <c r="H5" s="58">
        <f t="shared" si="2"/>
        <v>26.133440000000007</v>
      </c>
      <c r="I5" s="2" t="s">
        <v>66</v>
      </c>
      <c r="J5" s="33" t="s">
        <v>948</v>
      </c>
      <c r="K5" s="59">
        <f t="shared" si="3"/>
        <v>44001</v>
      </c>
      <c r="L5" s="60" t="str">
        <f ca="1">IF(LEN(J5) &gt; 15,DATE(MID(J5,12,4),MID(J5,16,2),MID(J5,18,2)),TEXT(TODAY(),"yyyy/m/d"))</f>
        <v>2021/2/22</v>
      </c>
      <c r="M5" s="44">
        <f ca="1">(L5-K5+1)*B5</f>
        <v>33615</v>
      </c>
      <c r="N5" s="61">
        <f ca="1">H5/M5*365</f>
        <v>0.28376336754425119</v>
      </c>
      <c r="O5" s="35">
        <f t="shared" si="4"/>
        <v>134.93043200000002</v>
      </c>
      <c r="P5" s="35">
        <f t="shared" si="5"/>
        <v>-6.9567999999975427E-2</v>
      </c>
      <c r="Q5" s="36">
        <f t="shared" si="6"/>
        <v>0.9</v>
      </c>
      <c r="R5" s="37">
        <f>R4+C5-T5</f>
        <v>41980.869999999966</v>
      </c>
      <c r="S5" s="38">
        <f t="shared" si="7"/>
        <v>48899.317375999963</v>
      </c>
      <c r="T5" s="38"/>
      <c r="U5" s="62"/>
      <c r="V5" s="39">
        <f>U5+V4</f>
        <v>12581.689999999999</v>
      </c>
      <c r="W5" s="39">
        <f t="shared" si="8"/>
        <v>61481.007375999965</v>
      </c>
      <c r="X5" s="1">
        <f>X4+B5</f>
        <v>52970</v>
      </c>
      <c r="Y5" s="37">
        <f t="shared" si="9"/>
        <v>8511.007375999965</v>
      </c>
      <c r="Z5" s="183">
        <f t="shared" si="10"/>
        <v>0.16067599350575734</v>
      </c>
      <c r="AA5" s="183">
        <f t="shared" si="11"/>
        <v>0.21072947533580799</v>
      </c>
      <c r="AB5" s="183">
        <f>SUM($C$2:C5)*D5/SUM($B$2:B5)-1</f>
        <v>9.3639111111112339E-3</v>
      </c>
      <c r="AC5" s="183">
        <f t="shared" si="12"/>
        <v>0.15131208239464611</v>
      </c>
      <c r="AD5" s="40">
        <f t="shared" si="13"/>
        <v>2.641896296296295E-2</v>
      </c>
    </row>
    <row r="6" spans="1:1025">
      <c r="A6" s="63" t="s">
        <v>965</v>
      </c>
      <c r="B6" s="2">
        <v>135</v>
      </c>
      <c r="C6" s="56">
        <v>115.72</v>
      </c>
      <c r="D6" s="57">
        <v>1.1659999999999999</v>
      </c>
      <c r="E6" s="32">
        <f t="shared" si="0"/>
        <v>0.22000000000000003</v>
      </c>
      <c r="F6" s="26">
        <f t="shared" si="1"/>
        <v>0.19234459259259262</v>
      </c>
      <c r="H6" s="58">
        <f t="shared" si="2"/>
        <v>25.966520000000003</v>
      </c>
      <c r="I6" s="2" t="s">
        <v>66</v>
      </c>
      <c r="J6" s="33" t="s">
        <v>966</v>
      </c>
      <c r="K6" s="59">
        <f t="shared" si="3"/>
        <v>44004</v>
      </c>
      <c r="L6" s="60" t="str">
        <f ca="1">IF(LEN(J6) &gt; 15,DATE(MID(J6,12,4),MID(J6,16,2),MID(J6,18,2)),TEXT(TODAY(),"yyyy/m/d"))</f>
        <v>2021/2/22</v>
      </c>
      <c r="M6" s="44">
        <f ca="1">(L6-K6+1)*B6</f>
        <v>33210</v>
      </c>
      <c r="N6" s="61">
        <f ca="1">H6/M6*365</f>
        <v>0.28538933453778986</v>
      </c>
      <c r="O6" s="35">
        <f t="shared" si="4"/>
        <v>134.92952</v>
      </c>
      <c r="P6" s="35">
        <f t="shared" si="5"/>
        <v>-7.0480000000003429E-2</v>
      </c>
      <c r="Q6" s="36">
        <f t="shared" si="6"/>
        <v>0.9</v>
      </c>
      <c r="R6" s="37">
        <f>R5+C6-T6</f>
        <v>42096.589999999967</v>
      </c>
      <c r="S6" s="38">
        <f t="shared" si="7"/>
        <v>49084.623939999961</v>
      </c>
      <c r="T6" s="38"/>
      <c r="U6" s="62"/>
      <c r="V6" s="39">
        <f>U6+V5</f>
        <v>12581.689999999999</v>
      </c>
      <c r="W6" s="39">
        <f t="shared" si="8"/>
        <v>61666.313939999964</v>
      </c>
      <c r="X6" s="1">
        <f>X5+B6</f>
        <v>53105</v>
      </c>
      <c r="Y6" s="37">
        <f t="shared" si="9"/>
        <v>8561.3139399999636</v>
      </c>
      <c r="Z6" s="183">
        <f t="shared" si="10"/>
        <v>0.16121483739760789</v>
      </c>
      <c r="AA6" s="183">
        <f t="shared" si="11"/>
        <v>0.21126887068208311</v>
      </c>
      <c r="AB6" s="183">
        <f>SUM($C$2:C6)*D6/SUM($B$2:B6)-1</f>
        <v>8.218607407407541E-3</v>
      </c>
      <c r="AC6" s="183">
        <f t="shared" si="12"/>
        <v>0.15299622999020035</v>
      </c>
      <c r="AD6" s="40">
        <f t="shared" si="13"/>
        <v>2.7655407407407406E-2</v>
      </c>
    </row>
    <row r="7" spans="1:1025">
      <c r="A7" s="63" t="s">
        <v>967</v>
      </c>
      <c r="B7" s="2">
        <v>135</v>
      </c>
      <c r="C7" s="56">
        <v>115.31</v>
      </c>
      <c r="D7" s="57">
        <v>1.1700999999999999</v>
      </c>
      <c r="E7" s="32">
        <f t="shared" si="0"/>
        <v>0.22000000000000003</v>
      </c>
      <c r="F7" s="26">
        <f t="shared" si="1"/>
        <v>0.18812007407407405</v>
      </c>
      <c r="H7" s="58">
        <f t="shared" si="2"/>
        <v>25.396209999999996</v>
      </c>
      <c r="I7" s="2" t="s">
        <v>66</v>
      </c>
      <c r="J7" s="33" t="s">
        <v>968</v>
      </c>
      <c r="K7" s="59">
        <f t="shared" si="3"/>
        <v>44005</v>
      </c>
      <c r="L7" s="60" t="str">
        <f ca="1">IF(LEN(J7) &gt; 15,DATE(MID(J7,12,4),MID(J7,16,2),MID(J7,18,2)),TEXT(TODAY(),"yyyy/m/d"))</f>
        <v>2021/2/22</v>
      </c>
      <c r="M7" s="44">
        <f ca="1">(L7-K7+1)*B7</f>
        <v>33075</v>
      </c>
      <c r="N7" s="61">
        <f ca="1">H7/M7*365</f>
        <v>0.28026051851851846</v>
      </c>
      <c r="O7" s="35">
        <f t="shared" si="4"/>
        <v>134.92423099999999</v>
      </c>
      <c r="P7" s="35">
        <f t="shared" si="5"/>
        <v>-7.5769000000008191E-2</v>
      </c>
      <c r="Q7" s="36">
        <f t="shared" si="6"/>
        <v>0.9</v>
      </c>
      <c r="R7" s="37">
        <f>R6+C7-T7</f>
        <v>40803.259999999966</v>
      </c>
      <c r="S7" s="38">
        <f t="shared" si="7"/>
        <v>47743.89452599996</v>
      </c>
      <c r="T7" s="38">
        <v>1408.64</v>
      </c>
      <c r="U7" s="62">
        <v>1648.25</v>
      </c>
      <c r="V7" s="39">
        <f>U7+V6</f>
        <v>14229.939999999999</v>
      </c>
      <c r="W7" s="39">
        <f t="shared" si="8"/>
        <v>61973.834525999962</v>
      </c>
      <c r="X7" s="1">
        <f>X6+B7</f>
        <v>53240</v>
      </c>
      <c r="Y7" s="37">
        <f t="shared" si="9"/>
        <v>8733.8345259999624</v>
      </c>
      <c r="Z7" s="183">
        <f t="shared" si="10"/>
        <v>0.16404647870022471</v>
      </c>
      <c r="AA7" s="183">
        <f t="shared" si="11"/>
        <v>0.22388672373228768</v>
      </c>
      <c r="AB7" s="183">
        <f>SUM($C$2:C7)*D7/SUM($B$2:B7)-1</f>
        <v>9.7096259259259465E-3</v>
      </c>
      <c r="AC7" s="183">
        <f t="shared" si="12"/>
        <v>0.15433685277429876</v>
      </c>
      <c r="AD7" s="40">
        <f t="shared" si="13"/>
        <v>3.1879925925925978E-2</v>
      </c>
    </row>
    <row r="8" spans="1:1025">
      <c r="A8" s="63" t="s">
        <v>969</v>
      </c>
      <c r="B8" s="2">
        <v>135</v>
      </c>
      <c r="C8" s="56">
        <v>115.52</v>
      </c>
      <c r="D8" s="57">
        <v>1.1679999999999999</v>
      </c>
      <c r="E8" s="32">
        <f t="shared" si="0"/>
        <v>0.22000000000000003</v>
      </c>
      <c r="F8" s="26">
        <f t="shared" si="1"/>
        <v>0.1902838518518519</v>
      </c>
      <c r="H8" s="58">
        <f t="shared" si="2"/>
        <v>25.688320000000004</v>
      </c>
      <c r="I8" s="2" t="s">
        <v>66</v>
      </c>
      <c r="J8" s="33" t="s">
        <v>970</v>
      </c>
      <c r="K8" s="59">
        <f t="shared" si="3"/>
        <v>44006</v>
      </c>
      <c r="L8" s="60" t="str">
        <f ca="1">IF(LEN(J8) &gt; 15,DATE(MID(J8,12,4),MID(J8,16,2),MID(J8,18,2)),TEXT(TODAY(),"yyyy/m/d"))</f>
        <v>2021/2/22</v>
      </c>
      <c r="M8" s="44">
        <f ca="1">(L8-K8+1)*B8</f>
        <v>32940</v>
      </c>
      <c r="N8" s="61">
        <f ca="1">H8/M8*365</f>
        <v>0.28464592592592597</v>
      </c>
      <c r="O8" s="35">
        <f t="shared" si="4"/>
        <v>134.92735999999999</v>
      </c>
      <c r="P8" s="35">
        <f t="shared" si="5"/>
        <v>-7.2640000000006921E-2</v>
      </c>
      <c r="Q8" s="36">
        <f t="shared" si="6"/>
        <v>0.9</v>
      </c>
      <c r="R8" s="37">
        <f>R7+C8-T8</f>
        <v>40918.779999999962</v>
      </c>
      <c r="S8" s="38">
        <f t="shared" si="7"/>
        <v>47793.13503999995</v>
      </c>
      <c r="T8" s="38"/>
      <c r="U8" s="62"/>
      <c r="V8" s="39">
        <f>U8+V7</f>
        <v>14229.939999999999</v>
      </c>
      <c r="W8" s="39">
        <f t="shared" si="8"/>
        <v>62023.075039999952</v>
      </c>
      <c r="X8" s="1">
        <f>X7+B8</f>
        <v>53375</v>
      </c>
      <c r="Y8" s="37">
        <f t="shared" si="9"/>
        <v>8648.0750399999524</v>
      </c>
      <c r="Z8" s="183">
        <f t="shared" si="10"/>
        <v>0.16202482510538552</v>
      </c>
      <c r="AA8" s="183">
        <f t="shared" si="11"/>
        <v>0.22092379063922629</v>
      </c>
      <c r="AB8" s="183">
        <f>SUM($C$2:C8)*D8/SUM($B$2:B8)-1</f>
        <v>6.6924021164020964E-3</v>
      </c>
      <c r="AC8" s="183">
        <f t="shared" si="12"/>
        <v>0.15533242298898342</v>
      </c>
      <c r="AD8" s="40">
        <f t="shared" si="13"/>
        <v>2.971614814814813E-2</v>
      </c>
    </row>
    <row r="9" spans="1:1025">
      <c r="A9" s="63" t="s">
        <v>1088</v>
      </c>
      <c r="B9" s="2">
        <v>135</v>
      </c>
      <c r="C9" s="56">
        <v>116.02</v>
      </c>
      <c r="D9" s="57">
        <v>1.163</v>
      </c>
      <c r="E9" s="32">
        <f t="shared" si="0"/>
        <v>0.22000000000000003</v>
      </c>
      <c r="F9" s="26">
        <f t="shared" si="1"/>
        <v>0.19543570370370361</v>
      </c>
      <c r="H9" s="58">
        <f t="shared" si="2"/>
        <v>26.383819999999986</v>
      </c>
      <c r="I9" s="2" t="s">
        <v>66</v>
      </c>
      <c r="J9" s="33" t="s">
        <v>1093</v>
      </c>
      <c r="K9" s="59">
        <f t="shared" si="3"/>
        <v>44011</v>
      </c>
      <c r="L9" s="60" t="str">
        <f ca="1">IF(LEN(J9) &gt; 15,DATE(MID(J9,12,4),MID(J9,16,2),MID(J9,18,2)),TEXT(TODAY(),"yyyy/m/d"))</f>
        <v>2021/2/22</v>
      </c>
      <c r="M9" s="44">
        <f ca="1">(L9-K9+1)*B9</f>
        <v>32265</v>
      </c>
      <c r="N9" s="61">
        <f ca="1">H9/M9*365</f>
        <v>0.29846875251820842</v>
      </c>
      <c r="O9" s="35">
        <f t="shared" si="4"/>
        <v>134.93126000000001</v>
      </c>
      <c r="P9" s="35">
        <f t="shared" si="5"/>
        <v>-6.8739999999991142E-2</v>
      </c>
      <c r="Q9" s="36">
        <f t="shared" si="6"/>
        <v>0.9</v>
      </c>
      <c r="R9" s="37">
        <f>R8+C9-T9</f>
        <v>41034.799999999959</v>
      </c>
      <c r="S9" s="38">
        <f t="shared" si="7"/>
        <v>47723.472399999955</v>
      </c>
      <c r="T9" s="38"/>
      <c r="U9" s="62"/>
      <c r="V9" s="39">
        <f>U9+V8</f>
        <v>14229.939999999999</v>
      </c>
      <c r="W9" s="39">
        <f t="shared" si="8"/>
        <v>61953.412399999957</v>
      </c>
      <c r="X9" s="1">
        <f>X8+B9</f>
        <v>53510</v>
      </c>
      <c r="Y9" s="37">
        <f t="shared" si="9"/>
        <v>8443.4123999999574</v>
      </c>
      <c r="Z9" s="183">
        <f t="shared" si="10"/>
        <v>0.15779129882264908</v>
      </c>
      <c r="AA9" s="183">
        <f t="shared" si="11"/>
        <v>0.21495416249364063</v>
      </c>
      <c r="AB9" s="183">
        <f>SUM($C$2:C9)*D9/SUM($B$2:B9)-1</f>
        <v>2.0214166666667754E-3</v>
      </c>
      <c r="AC9" s="183">
        <f t="shared" si="12"/>
        <v>0.15576988215598231</v>
      </c>
      <c r="AD9" s="40">
        <f t="shared" si="13"/>
        <v>2.4564296296296417E-2</v>
      </c>
    </row>
    <row r="10" spans="1:1025">
      <c r="A10" s="63" t="s">
        <v>1089</v>
      </c>
      <c r="B10" s="2">
        <v>135</v>
      </c>
      <c r="C10" s="56">
        <v>114.09</v>
      </c>
      <c r="D10" s="57">
        <v>1.1827000000000001</v>
      </c>
      <c r="E10" s="32">
        <f t="shared" si="0"/>
        <v>0.22000000000000003</v>
      </c>
      <c r="F10" s="26">
        <f t="shared" si="1"/>
        <v>0.17554955555555568</v>
      </c>
      <c r="H10" s="58">
        <f t="shared" si="2"/>
        <v>23.699190000000016</v>
      </c>
      <c r="I10" s="2" t="s">
        <v>66</v>
      </c>
      <c r="J10" s="33" t="s">
        <v>1094</v>
      </c>
      <c r="K10" s="59">
        <f t="shared" si="3"/>
        <v>44012</v>
      </c>
      <c r="L10" s="60" t="str">
        <f ca="1">IF(LEN(J10) &gt; 15,DATE(MID(J10,12,4),MID(J10,16,2),MID(J10,18,2)),TEXT(TODAY(),"yyyy/m/d"))</f>
        <v>2021/2/22</v>
      </c>
      <c r="M10" s="44">
        <f ca="1">(L10-K10+1)*B10</f>
        <v>32130</v>
      </c>
      <c r="N10" s="61">
        <f ca="1">H10/M10*365</f>
        <v>0.2692251587301589</v>
      </c>
      <c r="O10" s="35">
        <f t="shared" si="4"/>
        <v>134.93424300000001</v>
      </c>
      <c r="P10" s="35">
        <f t="shared" si="5"/>
        <v>-6.575699999999074E-2</v>
      </c>
      <c r="Q10" s="36">
        <f t="shared" si="6"/>
        <v>0.9</v>
      </c>
      <c r="R10" s="37">
        <f>R9+C10-T10</f>
        <v>37453.519999999953</v>
      </c>
      <c r="S10" s="38">
        <f t="shared" si="7"/>
        <v>44296.278103999946</v>
      </c>
      <c r="T10" s="38">
        <v>3695.37</v>
      </c>
      <c r="U10" s="62">
        <v>4370.51</v>
      </c>
      <c r="V10" s="39">
        <f>U10+V9</f>
        <v>18600.449999999997</v>
      </c>
      <c r="W10" s="39">
        <f t="shared" si="8"/>
        <v>62896.728103999943</v>
      </c>
      <c r="X10" s="1">
        <f>X9+B10</f>
        <v>53645</v>
      </c>
      <c r="Y10" s="37">
        <f t="shared" si="9"/>
        <v>9251.7281039999434</v>
      </c>
      <c r="Z10" s="183">
        <f t="shared" si="10"/>
        <v>0.17246207668934566</v>
      </c>
      <c r="AA10" s="183">
        <f t="shared" si="11"/>
        <v>0.26399905560208192</v>
      </c>
      <c r="AB10" s="183">
        <f>SUM($C$2:C10)*D10/SUM($B$2:B10)-1</f>
        <v>1.6829975308641831E-2</v>
      </c>
      <c r="AC10" s="183">
        <f t="shared" si="12"/>
        <v>0.15563210138070382</v>
      </c>
      <c r="AD10" s="40">
        <f t="shared" si="13"/>
        <v>4.4450444444444348E-2</v>
      </c>
    </row>
    <row r="11" spans="1:1025">
      <c r="A11" s="63" t="s">
        <v>1090</v>
      </c>
      <c r="B11" s="2">
        <v>135</v>
      </c>
      <c r="C11" s="56">
        <v>113.75</v>
      </c>
      <c r="D11" s="57">
        <v>1.1861999999999999</v>
      </c>
      <c r="E11" s="32">
        <f t="shared" si="0"/>
        <v>0.22000000000000003</v>
      </c>
      <c r="F11" s="26">
        <f t="shared" si="1"/>
        <v>0.17204629629629625</v>
      </c>
      <c r="H11" s="58">
        <f t="shared" si="2"/>
        <v>23.226249999999993</v>
      </c>
      <c r="I11" s="2" t="s">
        <v>66</v>
      </c>
      <c r="J11" s="33" t="s">
        <v>1095</v>
      </c>
      <c r="K11" s="59">
        <f t="shared" si="3"/>
        <v>44013</v>
      </c>
      <c r="L11" s="60" t="str">
        <f ca="1">IF(LEN(J11) &gt; 15,DATE(MID(J11,12,4),MID(J11,16,2),MID(J11,18,2)),TEXT(TODAY(),"yyyy/m/d"))</f>
        <v>2021/2/22</v>
      </c>
      <c r="M11" s="44">
        <f ca="1">(L11-K11+1)*B11</f>
        <v>31995</v>
      </c>
      <c r="N11" s="61">
        <f ca="1">H11/M11*365</f>
        <v>0.26496581497108918</v>
      </c>
      <c r="O11" s="35">
        <f t="shared" si="4"/>
        <v>134.93025</v>
      </c>
      <c r="P11" s="35">
        <f t="shared" si="5"/>
        <v>-6.9749999999999091E-2</v>
      </c>
      <c r="Q11" s="36">
        <f t="shared" si="6"/>
        <v>0.9</v>
      </c>
      <c r="R11" s="37">
        <f>R10+C11-T11</f>
        <v>36241.96999999995</v>
      </c>
      <c r="S11" s="38">
        <f t="shared" si="7"/>
        <v>42990.224813999936</v>
      </c>
      <c r="T11" s="38">
        <v>1325.3</v>
      </c>
      <c r="U11" s="62">
        <v>1572.07</v>
      </c>
      <c r="V11" s="39">
        <f>U11+V10</f>
        <v>20172.519999999997</v>
      </c>
      <c r="W11" s="39">
        <f t="shared" si="8"/>
        <v>63162.744813999932</v>
      </c>
      <c r="X11" s="1">
        <f>X10+B11</f>
        <v>53780</v>
      </c>
      <c r="Y11" s="37">
        <f t="shared" si="9"/>
        <v>9382.7448139999324</v>
      </c>
      <c r="Z11" s="183">
        <f t="shared" si="10"/>
        <v>0.17446531822238631</v>
      </c>
      <c r="AA11" s="183">
        <f t="shared" si="11"/>
        <v>0.27918620539236905</v>
      </c>
      <c r="AB11" s="183">
        <f>SUM($C$2:C11)*D11/SUM($B$2:B11)-1</f>
        <v>1.7803533333333066E-2</v>
      </c>
      <c r="AC11" s="183">
        <f t="shared" si="12"/>
        <v>0.15666178488905325</v>
      </c>
      <c r="AD11" s="40">
        <f t="shared" si="13"/>
        <v>4.7953703703703776E-2</v>
      </c>
    </row>
    <row r="12" spans="1:1025">
      <c r="A12" s="63" t="s">
        <v>1091</v>
      </c>
      <c r="B12" s="2">
        <v>135</v>
      </c>
      <c r="C12" s="56">
        <v>111.98</v>
      </c>
      <c r="D12" s="57">
        <v>1.2049000000000001</v>
      </c>
      <c r="E12" s="32">
        <f t="shared" si="0"/>
        <v>0.22000000000000003</v>
      </c>
      <c r="F12" s="26">
        <f t="shared" si="1"/>
        <v>0.15380874074074083</v>
      </c>
      <c r="H12" s="58">
        <f t="shared" si="2"/>
        <v>20.76418000000001</v>
      </c>
      <c r="I12" s="2" t="s">
        <v>66</v>
      </c>
      <c r="J12" s="33" t="s">
        <v>1096</v>
      </c>
      <c r="K12" s="59">
        <f t="shared" si="3"/>
        <v>44014</v>
      </c>
      <c r="L12" s="60" t="str">
        <f ca="1">IF(LEN(J12) &gt; 15,DATE(MID(J12,12,4),MID(J12,16,2),MID(J12,18,2)),TEXT(TODAY(),"yyyy/m/d"))</f>
        <v>2021/2/22</v>
      </c>
      <c r="M12" s="44">
        <f ca="1">(L12-K12+1)*B12</f>
        <v>31860</v>
      </c>
      <c r="N12" s="61">
        <f ca="1">H12/M12*365</f>
        <v>0.23788216258631523</v>
      </c>
      <c r="O12" s="35">
        <f t="shared" si="4"/>
        <v>134.92470200000002</v>
      </c>
      <c r="P12" s="35">
        <f t="shared" si="5"/>
        <v>-7.5297999999975218E-2</v>
      </c>
      <c r="Q12" s="36">
        <f t="shared" si="6"/>
        <v>0.9</v>
      </c>
      <c r="R12" s="37">
        <f>R11+C12-T12</f>
        <v>30548.999999999953</v>
      </c>
      <c r="S12" s="38">
        <f t="shared" si="7"/>
        <v>36808.490099999945</v>
      </c>
      <c r="T12" s="38">
        <v>5804.95</v>
      </c>
      <c r="U12" s="62">
        <v>6994.38</v>
      </c>
      <c r="V12" s="39">
        <f>U12+V11</f>
        <v>27166.899999999998</v>
      </c>
      <c r="W12" s="39">
        <f t="shared" si="8"/>
        <v>63975.390099999946</v>
      </c>
      <c r="X12" s="1">
        <f>X11+B12</f>
        <v>53915</v>
      </c>
      <c r="Y12" s="37">
        <f t="shared" si="9"/>
        <v>10060.390099999946</v>
      </c>
      <c r="Z12" s="183">
        <f t="shared" si="10"/>
        <v>0.18659723824538532</v>
      </c>
      <c r="AA12" s="183">
        <f t="shared" si="11"/>
        <v>0.37611606431858502</v>
      </c>
      <c r="AB12" s="183">
        <f>SUM($C$2:C12)*D12/SUM($B$2:B12)-1</f>
        <v>3.0720954208754314E-2</v>
      </c>
      <c r="AC12" s="183">
        <f t="shared" si="12"/>
        <v>0.15587628403663101</v>
      </c>
      <c r="AD12" s="40">
        <f t="shared" si="13"/>
        <v>6.61912592592592E-2</v>
      </c>
    </row>
    <row r="13" spans="1:1025">
      <c r="A13" s="63" t="s">
        <v>1092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0.13969266666666663</v>
      </c>
      <c r="H13" s="58">
        <f t="shared" si="2"/>
        <v>18.858509999999995</v>
      </c>
      <c r="I13" s="2" t="s">
        <v>66</v>
      </c>
      <c r="J13" s="33" t="s">
        <v>1097</v>
      </c>
      <c r="K13" s="59">
        <f t="shared" si="3"/>
        <v>44015</v>
      </c>
      <c r="L13" s="60" t="str">
        <f ca="1">IF(LEN(J13) &gt; 15,DATE(MID(J13,12,4),MID(J13,16,2),MID(J13,18,2)),TEXT(TODAY(),"yyyy/m/d"))</f>
        <v>2021/2/22</v>
      </c>
      <c r="M13" s="44">
        <f ca="1">(L13-K13+1)*B13</f>
        <v>31725</v>
      </c>
      <c r="N13" s="61">
        <f ca="1">H13/M13*365</f>
        <v>0.21696946099290776</v>
      </c>
      <c r="O13" s="35">
        <f t="shared" si="4"/>
        <v>134.93313900000001</v>
      </c>
      <c r="P13" s="35">
        <f t="shared" si="5"/>
        <v>-6.6860999999988735E-2</v>
      </c>
      <c r="Q13" s="36">
        <f t="shared" si="6"/>
        <v>0.9</v>
      </c>
      <c r="R13" s="37">
        <f>R12+C13-T13</f>
        <v>25992.829999999954</v>
      </c>
      <c r="S13" s="38">
        <f t="shared" si="7"/>
        <v>31708.653316999946</v>
      </c>
      <c r="T13" s="38">
        <v>4666.78</v>
      </c>
      <c r="U13" s="62">
        <v>5693</v>
      </c>
      <c r="V13" s="39">
        <f>U13+V12</f>
        <v>32859.899999999994</v>
      </c>
      <c r="W13" s="39">
        <f t="shared" si="8"/>
        <v>64568.55331699994</v>
      </c>
      <c r="X13" s="1">
        <f>X12+B13</f>
        <v>54050</v>
      </c>
      <c r="Y13" s="37">
        <f t="shared" si="9"/>
        <v>10518.55331699994</v>
      </c>
      <c r="Z13" s="183">
        <f t="shared" si="10"/>
        <v>0.19460783195189535</v>
      </c>
      <c r="AA13" s="183">
        <f t="shared" si="11"/>
        <v>0.49638998008503665</v>
      </c>
      <c r="AB13" s="183">
        <f>SUM($C$2:C13)*D13/SUM($B$2:B13)-1</f>
        <v>3.9881917283950408E-2</v>
      </c>
      <c r="AC13" s="183">
        <f t="shared" si="12"/>
        <v>0.15472591466794494</v>
      </c>
      <c r="AD13" s="40">
        <f t="shared" si="13"/>
        <v>8.0307333333333397E-2</v>
      </c>
    </row>
    <row r="14" spans="1:1025">
      <c r="A14" s="63" t="s">
        <v>1444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9.5876166666666762E-2</v>
      </c>
      <c r="H14" s="58">
        <f t="shared" si="2"/>
        <v>11.505140000000011</v>
      </c>
      <c r="I14" s="2" t="s">
        <v>66</v>
      </c>
      <c r="J14" s="33" t="s">
        <v>1433</v>
      </c>
      <c r="K14" s="59">
        <f t="shared" si="3"/>
        <v>44018</v>
      </c>
      <c r="L14" s="60" t="str">
        <f ca="1">IF(LEN(J14) &gt; 15,DATE(MID(J14,12,4),MID(J14,16,2),MID(J14,18,2)),TEXT(TODAY(),"yyyy/m/d"))</f>
        <v>2021/2/22</v>
      </c>
      <c r="M14" s="44">
        <f ca="1">(L14-K14+1)*B14</f>
        <v>27840</v>
      </c>
      <c r="N14" s="61">
        <f ca="1">H14/M14*365</f>
        <v>0.15083965876436797</v>
      </c>
      <c r="O14" s="35">
        <f t="shared" si="4"/>
        <v>119.942898</v>
      </c>
      <c r="P14" s="35">
        <f t="shared" si="5"/>
        <v>-5.710200000000043E-2</v>
      </c>
      <c r="Q14" s="36">
        <f t="shared" si="6"/>
        <v>0.8</v>
      </c>
      <c r="R14" s="37">
        <f>R13+C14-T14</f>
        <v>17414.209999999955</v>
      </c>
      <c r="S14" s="38">
        <f t="shared" si="7"/>
        <v>22093.408226999942</v>
      </c>
      <c r="T14" s="38">
        <v>8673.16</v>
      </c>
      <c r="U14" s="62">
        <v>11003.64</v>
      </c>
      <c r="V14" s="39">
        <f>U14+V13</f>
        <v>43863.539999999994</v>
      </c>
      <c r="W14" s="39">
        <f t="shared" si="8"/>
        <v>65956.948226999928</v>
      </c>
      <c r="X14" s="1">
        <f>X13+B14</f>
        <v>54170</v>
      </c>
      <c r="Y14" s="37">
        <f t="shared" si="9"/>
        <v>11786.948226999928</v>
      </c>
      <c r="Z14" s="183">
        <f t="shared" si="10"/>
        <v>0.21759180777182818</v>
      </c>
      <c r="AA14" s="183">
        <v>0</v>
      </c>
      <c r="AB14" s="183">
        <f>SUM($C$2:C14)*D14/SUM($B$2:B14)-1</f>
        <v>7.5828434482758444E-2</v>
      </c>
      <c r="AC14" s="183">
        <f t="shared" si="12"/>
        <v>0.14176337328906974</v>
      </c>
      <c r="AD14" s="40">
        <f t="shared" si="13"/>
        <v>0.11412383333333326</v>
      </c>
    </row>
    <row r="15" spans="1:1025">
      <c r="A15" s="63" t="s">
        <v>1445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8.1734333333333353E-2</v>
      </c>
      <c r="H15" s="58">
        <f t="shared" si="2"/>
        <v>9.8081200000000024</v>
      </c>
      <c r="I15" s="2" t="s">
        <v>66</v>
      </c>
      <c r="J15" s="33" t="s">
        <v>1435</v>
      </c>
      <c r="K15" s="59">
        <f t="shared" si="3"/>
        <v>44019</v>
      </c>
      <c r="L15" s="60" t="str">
        <f ca="1">IF(LEN(J15) &gt; 15,DATE(MID(J15,12,4),MID(J15,16,2),MID(J15,18,2)),TEXT(TODAY(),"yyyy/m/d"))</f>
        <v>2021/2/22</v>
      </c>
      <c r="M15" s="44">
        <f ca="1">(L15-K15+1)*B15</f>
        <v>27720</v>
      </c>
      <c r="N15" s="61">
        <f ca="1">H15/M15*365</f>
        <v>0.12914732323232325</v>
      </c>
      <c r="O15" s="35">
        <f t="shared" si="4"/>
        <v>119.94419600000001</v>
      </c>
      <c r="P15" s="35">
        <f t="shared" si="5"/>
        <v>-5.5803999999994858E-2</v>
      </c>
      <c r="Q15" s="36">
        <f t="shared" si="6"/>
        <v>0.8</v>
      </c>
      <c r="R15" s="37">
        <f>R14+C15-T15</f>
        <v>15187.739999999954</v>
      </c>
      <c r="S15" s="38">
        <f t="shared" si="7"/>
        <v>19520.802221999944</v>
      </c>
      <c r="T15" s="38">
        <v>2319.79</v>
      </c>
      <c r="U15" s="62">
        <v>2981.63</v>
      </c>
      <c r="V15" s="39">
        <f>U15+V14</f>
        <v>46845.169999999991</v>
      </c>
      <c r="W15" s="39">
        <f t="shared" si="8"/>
        <v>66365.972221999938</v>
      </c>
      <c r="X15" s="1">
        <f>X14+B15</f>
        <v>54290</v>
      </c>
      <c r="Y15" s="37">
        <f t="shared" si="9"/>
        <v>12075.972221999938</v>
      </c>
      <c r="Z15" s="183">
        <f t="shared" si="10"/>
        <v>0.22243455925584699</v>
      </c>
      <c r="AA15" s="183">
        <v>0</v>
      </c>
      <c r="AB15" s="183">
        <f>SUM($C$2:C15)*D15/SUM($B$2:B15)-1</f>
        <v>8.407453763440853E-2</v>
      </c>
      <c r="AC15" s="183">
        <f t="shared" si="12"/>
        <v>0.13836002162143846</v>
      </c>
      <c r="AD15" s="40">
        <f t="shared" si="13"/>
        <v>0.12826566666666667</v>
      </c>
    </row>
    <row r="16" spans="1:1025">
      <c r="A16" s="63" t="s">
        <v>1446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5.7855500000000032E-2</v>
      </c>
      <c r="H16" s="58">
        <f t="shared" si="2"/>
        <v>6.9426600000000036</v>
      </c>
      <c r="I16" s="2" t="s">
        <v>66</v>
      </c>
      <c r="J16" s="33" t="s">
        <v>1437</v>
      </c>
      <c r="K16" s="59">
        <f t="shared" si="3"/>
        <v>44020</v>
      </c>
      <c r="L16" s="60" t="str">
        <f ca="1">IF(LEN(J16) &gt; 15,DATE(MID(J16,12,4),MID(J16,16,2),MID(J16,18,2)),TEXT(TODAY(),"yyyy/m/d"))</f>
        <v>2021/2/22</v>
      </c>
      <c r="M16" s="44">
        <f ca="1">(L16-K16+1)*B16</f>
        <v>27600</v>
      </c>
      <c r="N16" s="61">
        <f ca="1">H16/M16*365</f>
        <v>9.1814163043478308E-2</v>
      </c>
      <c r="O16" s="35">
        <f t="shared" si="4"/>
        <v>119.93389200000001</v>
      </c>
      <c r="P16" s="35">
        <f t="shared" si="5"/>
        <v>-6.6107999999985623E-2</v>
      </c>
      <c r="Q16" s="36">
        <f t="shared" si="6"/>
        <v>0.8</v>
      </c>
      <c r="R16" s="37">
        <f>R15+C16-T16</f>
        <v>10769.449999999953</v>
      </c>
      <c r="S16" s="38">
        <f t="shared" si="7"/>
        <v>14153.21118999994</v>
      </c>
      <c r="T16" s="38">
        <v>4509.55</v>
      </c>
      <c r="U16" s="62">
        <v>5921.47</v>
      </c>
      <c r="V16" s="39">
        <f>U16+V15</f>
        <v>52766.639999999992</v>
      </c>
      <c r="W16" s="39">
        <f t="shared" si="8"/>
        <v>66919.851189999928</v>
      </c>
      <c r="X16" s="1">
        <f>X15+B16</f>
        <v>54410</v>
      </c>
      <c r="Y16" s="37">
        <f t="shared" si="9"/>
        <v>12509.851189999928</v>
      </c>
      <c r="Z16" s="183">
        <f t="shared" si="10"/>
        <v>0.22991823543466139</v>
      </c>
      <c r="AA16" s="183">
        <v>0</v>
      </c>
      <c r="AB16" s="183">
        <f>SUM($C$2:C16)*D16/SUM($B$2:B16)-1</f>
        <v>0.10184386464646455</v>
      </c>
      <c r="AC16" s="183">
        <f t="shared" si="12"/>
        <v>0.12807437078819683</v>
      </c>
      <c r="AD16" s="40">
        <f t="shared" si="13"/>
        <v>0.15214449999999999</v>
      </c>
    </row>
    <row r="17" spans="1:30">
      <c r="A17" s="63" t="s">
        <v>1447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3.386074999999996E-2</v>
      </c>
      <c r="H17" s="58">
        <f t="shared" si="2"/>
        <v>4.063289999999995</v>
      </c>
      <c r="I17" s="2" t="s">
        <v>66</v>
      </c>
      <c r="J17" s="33" t="s">
        <v>1439</v>
      </c>
      <c r="K17" s="59">
        <f t="shared" si="3"/>
        <v>44021</v>
      </c>
      <c r="L17" s="60" t="str">
        <f ca="1">IF(LEN(J17) &gt; 15,DATE(MID(J17,12,4),MID(J17,16,2),MID(J17,18,2)),TEXT(TODAY(),"yyyy/m/d"))</f>
        <v>2021/2/22</v>
      </c>
      <c r="M17" s="44">
        <f ca="1">(L17-K17+1)*B17</f>
        <v>27480</v>
      </c>
      <c r="N17" s="61">
        <f ca="1">H17/M17*365</f>
        <v>5.3970191048034875E-2</v>
      </c>
      <c r="O17" s="35">
        <f t="shared" si="4"/>
        <v>119.93379299999999</v>
      </c>
      <c r="P17" s="35">
        <f t="shared" si="5"/>
        <v>-6.6207000000005678E-2</v>
      </c>
      <c r="Q17" s="36">
        <f t="shared" si="6"/>
        <v>0.8</v>
      </c>
      <c r="R17" s="37">
        <f>R16+C17-T17</f>
        <v>7074.9699999999539</v>
      </c>
      <c r="S17" s="38">
        <f t="shared" si="7"/>
        <v>9513.7121589999388</v>
      </c>
      <c r="T17" s="38">
        <v>3783.67</v>
      </c>
      <c r="U17" s="62">
        <v>5082.8100000000004</v>
      </c>
      <c r="V17" s="39">
        <f>U17+V16</f>
        <v>57849.44999999999</v>
      </c>
      <c r="W17" s="39">
        <f t="shared" si="8"/>
        <v>67363.162158999927</v>
      </c>
      <c r="X17" s="1">
        <f>X16+B17</f>
        <v>54530</v>
      </c>
      <c r="Y17" s="37">
        <f t="shared" si="9"/>
        <v>12833.162158999927</v>
      </c>
      <c r="Z17" s="183">
        <f t="shared" si="10"/>
        <v>0.23534131962222493</v>
      </c>
      <c r="AA17" s="183">
        <v>0</v>
      </c>
      <c r="AB17" s="183">
        <f>SUM($C$2:C17)*D17/SUM($B$2:B17)-1</f>
        <v>0.12010308333333319</v>
      </c>
      <c r="AC17" s="183">
        <f t="shared" si="12"/>
        <v>0.11523823628889174</v>
      </c>
      <c r="AD17" s="40">
        <f t="shared" si="13"/>
        <v>0.17613925000000005</v>
      </c>
    </row>
    <row r="18" spans="1:30">
      <c r="A18" s="63" t="s">
        <v>1448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3.5251749999999998E-2</v>
      </c>
      <c r="H18" s="58">
        <f t="shared" si="2"/>
        <v>4.2302099999999996</v>
      </c>
      <c r="I18" s="2" t="s">
        <v>66</v>
      </c>
      <c r="J18" s="33" t="s">
        <v>1441</v>
      </c>
      <c r="K18" s="59">
        <f t="shared" si="3"/>
        <v>44022</v>
      </c>
      <c r="L18" s="60" t="str">
        <f ca="1">IF(LEN(J18) &gt; 15,DATE(MID(J18,12,4),MID(J18,16,2),MID(J18,18,2)),TEXT(TODAY(),"yyyy/m/d"))</f>
        <v>2021/2/22</v>
      </c>
      <c r="M18" s="44">
        <f ca="1">(L18-K18+1)*B18</f>
        <v>27360</v>
      </c>
      <c r="N18" s="61">
        <f ca="1">H18/M18*365</f>
        <v>5.6433722587719289E-2</v>
      </c>
      <c r="O18" s="35">
        <f t="shared" si="4"/>
        <v>119.94333</v>
      </c>
      <c r="P18" s="35">
        <f t="shared" si="5"/>
        <v>-5.666999999999689E-2</v>
      </c>
      <c r="Q18" s="36">
        <f t="shared" si="6"/>
        <v>0.8</v>
      </c>
      <c r="R18" s="37">
        <f>R17+C18-T18</f>
        <v>6933.3799999999546</v>
      </c>
      <c r="S18" s="38">
        <f t="shared" si="7"/>
        <v>9311.5293399999391</v>
      </c>
      <c r="T18" s="38">
        <v>230.9</v>
      </c>
      <c r="U18" s="62">
        <v>309.79000000000002</v>
      </c>
      <c r="V18" s="39">
        <f>U18+V17</f>
        <v>58159.239999999991</v>
      </c>
      <c r="W18" s="39">
        <f t="shared" si="8"/>
        <v>67470.769339999926</v>
      </c>
      <c r="X18" s="1">
        <f>X17+B18</f>
        <v>54650</v>
      </c>
      <c r="Y18" s="37">
        <f t="shared" si="9"/>
        <v>12820.769339999926</v>
      </c>
      <c r="Z18" s="183">
        <f t="shared" si="10"/>
        <v>0.23459779213174614</v>
      </c>
      <c r="AA18" s="183">
        <v>0</v>
      </c>
      <c r="AB18" s="183">
        <f>SUM($C$2:C18)*D18/SUM($B$2:B18)-1</f>
        <v>0.11224598198198166</v>
      </c>
      <c r="AC18" s="183">
        <f t="shared" si="12"/>
        <v>0.12235181014976448</v>
      </c>
      <c r="AD18" s="40">
        <f t="shared" si="13"/>
        <v>0.17474825000000002</v>
      </c>
    </row>
    <row r="19" spans="1:30">
      <c r="A19" s="63" t="s">
        <v>1508</v>
      </c>
      <c r="B19" s="2">
        <v>120</v>
      </c>
      <c r="C19" s="177">
        <v>86.63</v>
      </c>
      <c r="D19" s="178">
        <v>1.3845000000000001</v>
      </c>
      <c r="E19" s="32">
        <f t="shared" ref="E19:E23" si="14">10%*Q19+13%</f>
        <v>0.21000000000000002</v>
      </c>
      <c r="F19" s="26">
        <f t="shared" ref="F19:F23" si="15">IF(G19="",($F$1*C19-B19)/B19,H19/B19)</f>
        <v>4.1860833333333385E-3</v>
      </c>
      <c r="H19" s="58">
        <f t="shared" ref="H19:H23" si="16">IF(G19="",$F$1*C19-B19,G19-B19)</f>
        <v>0.50233000000000061</v>
      </c>
      <c r="I19" s="2" t="s">
        <v>66</v>
      </c>
      <c r="J19" s="33" t="s">
        <v>1499</v>
      </c>
      <c r="K19" s="59">
        <f t="shared" ref="K19:K23" si="17">DATE(MID(J19,1,4),MID(J19,5,2),MID(J19,7,2))</f>
        <v>44025</v>
      </c>
      <c r="L19" s="60" t="str">
        <f ca="1">IF(LEN(J19) &gt; 15,DATE(MID(J19,12,4),MID(J19,16,2),MID(J19,18,2)),TEXT(TODAY(),"yyyy/m/d"))</f>
        <v>2021/2/22</v>
      </c>
      <c r="M19" s="44">
        <f ca="1">(L19-K19+1)*B19</f>
        <v>27000</v>
      </c>
      <c r="N19" s="61">
        <f ca="1">H19/M19*365</f>
        <v>6.7907574074074157E-3</v>
      </c>
      <c r="O19" s="35">
        <f t="shared" ref="O19:O23" si="18">D19*C19</f>
        <v>119.939235</v>
      </c>
      <c r="P19" s="35">
        <f t="shared" ref="P19:P23" si="19">O19-B19</f>
        <v>-6.0765000000003511E-2</v>
      </c>
      <c r="Q19" s="36">
        <f t="shared" ref="Q19:Q23" si="20">B19/150</f>
        <v>0.8</v>
      </c>
      <c r="R19" s="37">
        <f t="shared" ref="R19:R23" si="21">R18+C19-T19</f>
        <v>2865.269999999955</v>
      </c>
      <c r="S19" s="38">
        <f t="shared" ref="S19:S23" si="22">R19*D19</f>
        <v>3966.9663149999378</v>
      </c>
      <c r="T19" s="38">
        <v>4154.74</v>
      </c>
      <c r="U19" s="62">
        <v>5746.49</v>
      </c>
      <c r="V19" s="39">
        <f t="shared" ref="V19:V23" si="23">U19+V18</f>
        <v>63905.729999999989</v>
      </c>
      <c r="W19" s="39">
        <f t="shared" ref="W19:W23" si="24">S19+V19</f>
        <v>67872.696314999921</v>
      </c>
      <c r="X19" s="1">
        <f t="shared" ref="X19:X23" si="25">X18+B19</f>
        <v>54770</v>
      </c>
      <c r="Y19" s="37">
        <f t="shared" ref="Y19:Y23" si="26">W19-X19</f>
        <v>13102.696314999921</v>
      </c>
      <c r="Z19" s="183">
        <f t="shared" ref="Z19:Z23" si="27">W19/X19-1</f>
        <v>0.23923126373927195</v>
      </c>
      <c r="AA19" s="183">
        <v>0</v>
      </c>
      <c r="AB19" s="183">
        <f>SUM($C$2:C19)*D19/SUM($B$2:B19)-1</f>
        <v>0.13907074999999969</v>
      </c>
      <c r="AC19" s="183">
        <f t="shared" ref="AC19:AC23" si="28">Z19-AB19</f>
        <v>0.10016051373927226</v>
      </c>
      <c r="AD19" s="40">
        <f t="shared" ref="AD19:AD23" si="29">IF(E19-F19&lt;0,"达成",E19-F19)</f>
        <v>0.20581391666666668</v>
      </c>
    </row>
    <row r="20" spans="1:30">
      <c r="A20" s="63" t="s">
        <v>1509</v>
      </c>
      <c r="B20" s="2">
        <v>120</v>
      </c>
      <c r="C20" s="177">
        <v>87.72</v>
      </c>
      <c r="D20" s="178">
        <v>1.3673</v>
      </c>
      <c r="E20" s="32">
        <f t="shared" si="14"/>
        <v>0.21000000000000002</v>
      </c>
      <c r="F20" s="26">
        <f t="shared" si="15"/>
        <v>1.6820999999999961E-2</v>
      </c>
      <c r="H20" s="58">
        <f t="shared" si="16"/>
        <v>2.0185199999999952</v>
      </c>
      <c r="I20" s="2" t="s">
        <v>66</v>
      </c>
      <c r="J20" s="33" t="s">
        <v>1501</v>
      </c>
      <c r="K20" s="59">
        <f t="shared" si="17"/>
        <v>44026</v>
      </c>
      <c r="L20" s="60" t="str">
        <f ca="1">IF(LEN(J20) &gt; 15,DATE(MID(J20,12,4),MID(J20,16,2),MID(J20,18,2)),TEXT(TODAY(),"yyyy/m/d"))</f>
        <v>2021/2/22</v>
      </c>
      <c r="M20" s="44">
        <f ca="1">(L20-K20+1)*B20</f>
        <v>26880</v>
      </c>
      <c r="N20" s="61">
        <f ca="1">H20/M20*365</f>
        <v>2.7409218749999933E-2</v>
      </c>
      <c r="O20" s="35">
        <f t="shared" si="18"/>
        <v>119.939556</v>
      </c>
      <c r="P20" s="35">
        <f t="shared" si="19"/>
        <v>-6.0444000000003939E-2</v>
      </c>
      <c r="Q20" s="36">
        <f t="shared" si="20"/>
        <v>0.8</v>
      </c>
      <c r="R20" s="37">
        <f t="shared" si="21"/>
        <v>2952.9899999999548</v>
      </c>
      <c r="S20" s="38">
        <f t="shared" si="22"/>
        <v>4037.6232269999382</v>
      </c>
      <c r="T20" s="38"/>
      <c r="U20" s="62"/>
      <c r="V20" s="39">
        <f t="shared" si="23"/>
        <v>63905.729999999989</v>
      </c>
      <c r="W20" s="39">
        <f t="shared" si="24"/>
        <v>67943.353226999927</v>
      </c>
      <c r="X20" s="1">
        <f t="shared" si="25"/>
        <v>54890</v>
      </c>
      <c r="Y20" s="37">
        <f t="shared" si="26"/>
        <v>13053.353226999927</v>
      </c>
      <c r="Z20" s="183">
        <f t="shared" si="27"/>
        <v>0.23780931366368963</v>
      </c>
      <c r="AA20" s="183">
        <v>0</v>
      </c>
      <c r="AB20" s="183">
        <f>SUM($C$2:C20)*D20/SUM($B$2:B20)-1</f>
        <v>0.11880156219512172</v>
      </c>
      <c r="AC20" s="183">
        <f t="shared" si="28"/>
        <v>0.1190077514685679</v>
      </c>
      <c r="AD20" s="40">
        <f t="shared" si="29"/>
        <v>0.19317900000000005</v>
      </c>
    </row>
    <row r="21" spans="1:30">
      <c r="A21" s="63" t="s">
        <v>1510</v>
      </c>
      <c r="B21" s="2">
        <v>120</v>
      </c>
      <c r="C21" s="177">
        <v>89.44</v>
      </c>
      <c r="D21" s="178">
        <v>1.341</v>
      </c>
      <c r="E21" s="32">
        <f t="shared" si="14"/>
        <v>0.21000000000000002</v>
      </c>
      <c r="F21" s="26">
        <f t="shared" si="15"/>
        <v>3.6758666666666669E-2</v>
      </c>
      <c r="H21" s="58">
        <f t="shared" si="16"/>
        <v>4.4110399999999998</v>
      </c>
      <c r="I21" s="2" t="s">
        <v>66</v>
      </c>
      <c r="J21" s="33" t="s">
        <v>1503</v>
      </c>
      <c r="K21" s="59">
        <f t="shared" si="17"/>
        <v>44027</v>
      </c>
      <c r="L21" s="60" t="str">
        <f ca="1">IF(LEN(J21) &gt; 15,DATE(MID(J21,12,4),MID(J21,16,2),MID(J21,18,2)),TEXT(TODAY(),"yyyy/m/d"))</f>
        <v>2021/2/22</v>
      </c>
      <c r="M21" s="44">
        <f ca="1">(L21-K21+1)*B21</f>
        <v>26760</v>
      </c>
      <c r="N21" s="61">
        <f ca="1">H21/M21*365</f>
        <v>6.0165530642750376E-2</v>
      </c>
      <c r="O21" s="35">
        <f t="shared" si="18"/>
        <v>119.93903999999999</v>
      </c>
      <c r="P21" s="35">
        <f t="shared" si="19"/>
        <v>-6.0960000000008563E-2</v>
      </c>
      <c r="Q21" s="36">
        <f t="shared" si="20"/>
        <v>0.8</v>
      </c>
      <c r="R21" s="37">
        <f t="shared" si="21"/>
        <v>3042.4299999999548</v>
      </c>
      <c r="S21" s="38">
        <f t="shared" si="22"/>
        <v>4079.8986299999392</v>
      </c>
      <c r="T21" s="38"/>
      <c r="U21" s="62"/>
      <c r="V21" s="39">
        <f t="shared" si="23"/>
        <v>63905.729999999989</v>
      </c>
      <c r="W21" s="39">
        <f t="shared" si="24"/>
        <v>67985.628629999934</v>
      </c>
      <c r="X21" s="1">
        <f t="shared" si="25"/>
        <v>55010</v>
      </c>
      <c r="Y21" s="37">
        <f t="shared" si="26"/>
        <v>12975.628629999934</v>
      </c>
      <c r="Z21" s="183">
        <f t="shared" si="27"/>
        <v>0.235877633702962</v>
      </c>
      <c r="AA21" s="183">
        <v>0</v>
      </c>
      <c r="AB21" s="183">
        <f>SUM($C$2:C21)*D21/SUM($B$2:B21)-1</f>
        <v>9.2733081395348416E-2</v>
      </c>
      <c r="AC21" s="183">
        <f t="shared" si="28"/>
        <v>0.14314455230761358</v>
      </c>
      <c r="AD21" s="40">
        <f t="shared" si="29"/>
        <v>0.17324133333333336</v>
      </c>
    </row>
    <row r="22" spans="1:30">
      <c r="A22" s="63" t="s">
        <v>1511</v>
      </c>
      <c r="B22" s="2">
        <v>120</v>
      </c>
      <c r="C22" s="177">
        <v>93.69</v>
      </c>
      <c r="D22" s="178">
        <v>1.2802</v>
      </c>
      <c r="E22" s="32">
        <f t="shared" si="14"/>
        <v>0.21000000000000002</v>
      </c>
      <c r="F22" s="26">
        <f t="shared" si="15"/>
        <v>8.6023249999999982E-2</v>
      </c>
      <c r="H22" s="58">
        <f t="shared" si="16"/>
        <v>10.322789999999998</v>
      </c>
      <c r="I22" s="2" t="s">
        <v>66</v>
      </c>
      <c r="J22" s="33" t="s">
        <v>1505</v>
      </c>
      <c r="K22" s="59">
        <f t="shared" si="17"/>
        <v>44028</v>
      </c>
      <c r="L22" s="60" t="str">
        <f ca="1">IF(LEN(J22) &gt; 15,DATE(MID(J22,12,4),MID(J22,16,2),MID(J22,18,2)),TEXT(TODAY(),"yyyy/m/d"))</f>
        <v>2021/2/22</v>
      </c>
      <c r="M22" s="44">
        <f ca="1">(L22-K22+1)*B22</f>
        <v>26640</v>
      </c>
      <c r="N22" s="61">
        <f ca="1">H22/M22*365</f>
        <v>0.14143462274774771</v>
      </c>
      <c r="O22" s="35">
        <f t="shared" si="18"/>
        <v>119.94193799999999</v>
      </c>
      <c r="P22" s="35">
        <f t="shared" si="19"/>
        <v>-5.8062000000006719E-2</v>
      </c>
      <c r="Q22" s="36">
        <f t="shared" si="20"/>
        <v>0.8</v>
      </c>
      <c r="R22" s="37">
        <f t="shared" si="21"/>
        <v>3136.1199999999549</v>
      </c>
      <c r="S22" s="38">
        <f t="shared" si="22"/>
        <v>4014.8608239999421</v>
      </c>
      <c r="T22" s="38"/>
      <c r="U22" s="62"/>
      <c r="V22" s="39">
        <f t="shared" si="23"/>
        <v>63905.729999999989</v>
      </c>
      <c r="W22" s="39">
        <f t="shared" si="24"/>
        <v>67920.590823999926</v>
      </c>
      <c r="X22" s="1">
        <f t="shared" si="25"/>
        <v>55130</v>
      </c>
      <c r="Y22" s="37">
        <f t="shared" si="26"/>
        <v>12790.590823999926</v>
      </c>
      <c r="Z22" s="183">
        <f t="shared" si="27"/>
        <v>0.2320078146925435</v>
      </c>
      <c r="AA22" s="183">
        <v>0</v>
      </c>
      <c r="AB22" s="183">
        <f>SUM($C$2:C22)*D22/SUM($B$2:B22)-1</f>
        <v>4.1248299259259102E-2</v>
      </c>
      <c r="AC22" s="183">
        <f t="shared" si="28"/>
        <v>0.1907595154332844</v>
      </c>
      <c r="AD22" s="40">
        <f t="shared" si="29"/>
        <v>0.12397675000000004</v>
      </c>
    </row>
    <row r="23" spans="1:30">
      <c r="A23" s="63" t="s">
        <v>1512</v>
      </c>
      <c r="B23" s="2">
        <v>120</v>
      </c>
      <c r="C23" s="177">
        <v>93.28</v>
      </c>
      <c r="D23" s="178">
        <v>1.2858000000000001</v>
      </c>
      <c r="E23" s="32">
        <f t="shared" si="14"/>
        <v>0.21000000000000002</v>
      </c>
      <c r="F23" s="26">
        <f t="shared" si="15"/>
        <v>8.1270666666666588E-2</v>
      </c>
      <c r="H23" s="58">
        <f t="shared" si="16"/>
        <v>9.7524799999999914</v>
      </c>
      <c r="I23" s="2" t="s">
        <v>66</v>
      </c>
      <c r="J23" s="33" t="s">
        <v>1507</v>
      </c>
      <c r="K23" s="59">
        <f t="shared" si="17"/>
        <v>44029</v>
      </c>
      <c r="L23" s="60" t="str">
        <f ca="1">IF(LEN(J23) &gt; 15,DATE(MID(J23,12,4),MID(J23,16,2),MID(J23,18,2)),TEXT(TODAY(),"yyyy/m/d"))</f>
        <v>2021/2/22</v>
      </c>
      <c r="M23" s="44">
        <f ca="1">(L23-K23+1)*B23</f>
        <v>26520</v>
      </c>
      <c r="N23" s="61">
        <f ca="1">H23/M23*365</f>
        <v>0.13422530920060319</v>
      </c>
      <c r="O23" s="35">
        <f t="shared" si="18"/>
        <v>119.939424</v>
      </c>
      <c r="P23" s="35">
        <f t="shared" si="19"/>
        <v>-6.0575999999997521E-2</v>
      </c>
      <c r="Q23" s="36">
        <f t="shared" si="20"/>
        <v>0.8</v>
      </c>
      <c r="R23" s="37">
        <f t="shared" si="21"/>
        <v>3229.3999999999551</v>
      </c>
      <c r="S23" s="38">
        <f t="shared" si="22"/>
        <v>4152.3625199999424</v>
      </c>
      <c r="T23" s="38"/>
      <c r="U23" s="62"/>
      <c r="V23" s="39">
        <f t="shared" si="23"/>
        <v>63905.729999999989</v>
      </c>
      <c r="W23" s="39">
        <f t="shared" si="24"/>
        <v>68058.092519999933</v>
      </c>
      <c r="X23" s="1">
        <f t="shared" si="25"/>
        <v>55250</v>
      </c>
      <c r="Y23" s="37">
        <f t="shared" si="26"/>
        <v>12808.092519999933</v>
      </c>
      <c r="Z23" s="183">
        <f t="shared" si="27"/>
        <v>0.23182067909502146</v>
      </c>
      <c r="AA23" s="183">
        <v>0</v>
      </c>
      <c r="AB23" s="183">
        <f>SUM($C$2:C23)*D23/SUM($B$2:B23)-1</f>
        <v>4.3832502127659545E-2</v>
      </c>
      <c r="AC23" s="183">
        <f t="shared" si="28"/>
        <v>0.18798817696736192</v>
      </c>
      <c r="AD23" s="40">
        <f t="shared" si="29"/>
        <v>0.12872933333333342</v>
      </c>
    </row>
    <row r="24" spans="1:30">
      <c r="A24" s="63" t="s">
        <v>1523</v>
      </c>
      <c r="B24" s="2">
        <v>120</v>
      </c>
      <c r="C24" s="177">
        <v>90.75</v>
      </c>
      <c r="D24" s="178">
        <v>1.3216000000000001</v>
      </c>
      <c r="E24" s="32">
        <f t="shared" ref="E24:E28" si="30">10%*Q24+13%</f>
        <v>0.21000000000000002</v>
      </c>
      <c r="F24" s="26">
        <f t="shared" ref="F24:F28" si="31">IF(G24="",($F$1*C24-B24)/B24,H24/B24)</f>
        <v>5.1943749999999983E-2</v>
      </c>
      <c r="H24" s="58">
        <f t="shared" ref="H24:H28" si="32">IF(G24="",$F$1*C24-B24,G24-B24)</f>
        <v>6.2332499999999982</v>
      </c>
      <c r="I24" s="2" t="s">
        <v>66</v>
      </c>
      <c r="J24" s="33" t="s">
        <v>1514</v>
      </c>
      <c r="K24" s="59">
        <f t="shared" ref="K24:K28" si="33">DATE(MID(J24,1,4),MID(J24,5,2),MID(J24,7,2))</f>
        <v>44032</v>
      </c>
      <c r="L24" s="60" t="str">
        <f ca="1">IF(LEN(J24) &gt; 15,DATE(MID(J24,12,4),MID(J24,16,2),MID(J24,18,2)),TEXT(TODAY(),"yyyy/m/d"))</f>
        <v>2021/2/22</v>
      </c>
      <c r="M24" s="44">
        <f ca="1">(L24-K24+1)*B24</f>
        <v>26160</v>
      </c>
      <c r="N24" s="61">
        <f ca="1">H24/M24*365</f>
        <v>8.6970040137614654E-2</v>
      </c>
      <c r="O24" s="35">
        <f t="shared" ref="O24:O28" si="34">D24*C24</f>
        <v>119.93520000000001</v>
      </c>
      <c r="P24" s="35">
        <f t="shared" ref="P24:P28" si="35">O24-B24</f>
        <v>-6.4799999999991087E-2</v>
      </c>
      <c r="Q24" s="36">
        <f t="shared" ref="Q24:Q28" si="36">B24/150</f>
        <v>0.8</v>
      </c>
      <c r="R24" s="37">
        <f t="shared" ref="R24:R28" si="37">R23+C24-T24</f>
        <v>3320.1499999999551</v>
      </c>
      <c r="S24" s="38">
        <f t="shared" ref="S24:S28" si="38">R24*D24</f>
        <v>4387.910239999941</v>
      </c>
      <c r="T24" s="38"/>
      <c r="U24" s="62"/>
      <c r="V24" s="39">
        <f t="shared" ref="V24:V28" si="39">U24+V23</f>
        <v>63905.729999999989</v>
      </c>
      <c r="W24" s="39">
        <f t="shared" ref="W24:W28" si="40">S24+V24</f>
        <v>68293.640239999935</v>
      </c>
      <c r="X24" s="1">
        <f t="shared" ref="X24:X28" si="41">X23+B24</f>
        <v>55370</v>
      </c>
      <c r="Y24" s="37">
        <f t="shared" ref="Y24:Y28" si="42">W24-X24</f>
        <v>12923.640239999935</v>
      </c>
      <c r="Z24" s="183">
        <f t="shared" ref="Z24:Z28" si="43">W24/X24-1</f>
        <v>0.2334050973451316</v>
      </c>
      <c r="AA24" s="183">
        <v>0</v>
      </c>
      <c r="AB24" s="183">
        <f>SUM($C$2:C24)*D24/SUM($B$2:B24)-1</f>
        <v>6.9898133333333279E-2</v>
      </c>
      <c r="AC24" s="183">
        <f t="shared" ref="AC24:AC28" si="44">Z24-AB24</f>
        <v>0.16350696401179832</v>
      </c>
      <c r="AD24" s="40">
        <f t="shared" ref="AD24:AD28" si="45">IF(E24-F24&lt;0,"达成",E24-F24)</f>
        <v>0.15805625000000004</v>
      </c>
    </row>
    <row r="25" spans="1:30">
      <c r="A25" s="63" t="s">
        <v>1524</v>
      </c>
      <c r="B25" s="2">
        <v>120</v>
      </c>
      <c r="C25" s="177">
        <v>90.23</v>
      </c>
      <c r="D25" s="178">
        <v>1.3291999999999999</v>
      </c>
      <c r="E25" s="32">
        <f t="shared" si="30"/>
        <v>0.21000000000000002</v>
      </c>
      <c r="F25" s="26">
        <f t="shared" si="31"/>
        <v>4.5916083333333427E-2</v>
      </c>
      <c r="H25" s="58">
        <f t="shared" si="32"/>
        <v>5.5099300000000113</v>
      </c>
      <c r="I25" s="2" t="s">
        <v>66</v>
      </c>
      <c r="J25" s="33" t="s">
        <v>1516</v>
      </c>
      <c r="K25" s="59">
        <f t="shared" si="33"/>
        <v>44033</v>
      </c>
      <c r="L25" s="60" t="str">
        <f ca="1">IF(LEN(J25) &gt; 15,DATE(MID(J25,12,4),MID(J25,16,2),MID(J25,18,2)),TEXT(TODAY(),"yyyy/m/d"))</f>
        <v>2021/2/22</v>
      </c>
      <c r="M25" s="44">
        <f ca="1">(L25-K25+1)*B25</f>
        <v>26040</v>
      </c>
      <c r="N25" s="61">
        <f ca="1">H25/M25*365</f>
        <v>7.7232121735791248E-2</v>
      </c>
      <c r="O25" s="35">
        <f t="shared" si="34"/>
        <v>119.933716</v>
      </c>
      <c r="P25" s="35">
        <f t="shared" si="35"/>
        <v>-6.6283999999996013E-2</v>
      </c>
      <c r="Q25" s="36">
        <f t="shared" si="36"/>
        <v>0.8</v>
      </c>
      <c r="R25" s="37">
        <f t="shared" si="37"/>
        <v>3410.3799999999551</v>
      </c>
      <c r="S25" s="38">
        <f t="shared" si="38"/>
        <v>4533.07709599994</v>
      </c>
      <c r="T25" s="38"/>
      <c r="U25" s="62"/>
      <c r="V25" s="39">
        <f t="shared" si="39"/>
        <v>63905.729999999989</v>
      </c>
      <c r="W25" s="39">
        <f t="shared" si="40"/>
        <v>68438.807095999931</v>
      </c>
      <c r="X25" s="1">
        <f t="shared" si="41"/>
        <v>55490</v>
      </c>
      <c r="Y25" s="37">
        <f t="shared" si="42"/>
        <v>12948.807095999931</v>
      </c>
      <c r="Z25" s="183">
        <f t="shared" si="43"/>
        <v>0.23335388531266776</v>
      </c>
      <c r="AA25" s="183">
        <v>0</v>
      </c>
      <c r="AB25" s="183">
        <f>SUM($C$2:C25)*D25/SUM($B$2:B25)-1</f>
        <v>7.3046653594771138E-2</v>
      </c>
      <c r="AC25" s="183">
        <f t="shared" si="44"/>
        <v>0.16030723171789663</v>
      </c>
      <c r="AD25" s="40">
        <f t="shared" si="45"/>
        <v>0.16408391666666661</v>
      </c>
    </row>
    <row r="26" spans="1:30">
      <c r="A26" s="63" t="s">
        <v>1525</v>
      </c>
      <c r="B26" s="2">
        <v>120</v>
      </c>
      <c r="C26" s="177">
        <v>89.32</v>
      </c>
      <c r="D26" s="178">
        <v>1.3428</v>
      </c>
      <c r="E26" s="32">
        <f t="shared" si="30"/>
        <v>0.21000000000000002</v>
      </c>
      <c r="F26" s="26">
        <f t="shared" si="31"/>
        <v>3.5367666666666624E-2</v>
      </c>
      <c r="H26" s="58">
        <f t="shared" si="32"/>
        <v>4.2441199999999952</v>
      </c>
      <c r="I26" s="2" t="s">
        <v>66</v>
      </c>
      <c r="J26" s="33" t="s">
        <v>1518</v>
      </c>
      <c r="K26" s="59">
        <f t="shared" si="33"/>
        <v>44034</v>
      </c>
      <c r="L26" s="60" t="str">
        <f ca="1">IF(LEN(J26) &gt; 15,DATE(MID(J26,12,4),MID(J26,16,2),MID(J26,18,2)),TEXT(TODAY(),"yyyy/m/d"))</f>
        <v>2021/2/22</v>
      </c>
      <c r="M26" s="44">
        <f ca="1">(L26-K26+1)*B26</f>
        <v>25920</v>
      </c>
      <c r="N26" s="61">
        <f ca="1">H26/M26*365</f>
        <v>5.9764807098765367E-2</v>
      </c>
      <c r="O26" s="35">
        <f t="shared" si="34"/>
        <v>119.93889599999999</v>
      </c>
      <c r="P26" s="35">
        <f t="shared" si="35"/>
        <v>-6.110400000001448E-2</v>
      </c>
      <c r="Q26" s="36">
        <f t="shared" si="36"/>
        <v>0.8</v>
      </c>
      <c r="R26" s="37">
        <f t="shared" si="37"/>
        <v>3499.6999999999553</v>
      </c>
      <c r="S26" s="38">
        <f t="shared" si="38"/>
        <v>4699.3971599999395</v>
      </c>
      <c r="T26" s="38"/>
      <c r="U26" s="62"/>
      <c r="V26" s="39">
        <f t="shared" si="39"/>
        <v>63905.729999999989</v>
      </c>
      <c r="W26" s="39">
        <f t="shared" si="40"/>
        <v>68605.127159999931</v>
      </c>
      <c r="X26" s="1">
        <f t="shared" si="41"/>
        <v>55610</v>
      </c>
      <c r="Y26" s="37">
        <f t="shared" si="42"/>
        <v>12995.127159999931</v>
      </c>
      <c r="Z26" s="183">
        <f t="shared" si="43"/>
        <v>0.23368327926631771</v>
      </c>
      <c r="AA26" s="183">
        <v>0</v>
      </c>
      <c r="AB26" s="183">
        <f>SUM($C$2:C26)*D26/SUM($B$2:B26)-1</f>
        <v>8.0835766037735679E-2</v>
      </c>
      <c r="AC26" s="183">
        <f t="shared" si="44"/>
        <v>0.15284751322858203</v>
      </c>
      <c r="AD26" s="40">
        <f t="shared" si="45"/>
        <v>0.17463233333333339</v>
      </c>
    </row>
    <row r="27" spans="1:30">
      <c r="A27" s="63" t="s">
        <v>1526</v>
      </c>
      <c r="B27" s="2">
        <v>120</v>
      </c>
      <c r="C27" s="177">
        <v>89.31</v>
      </c>
      <c r="D27" s="178">
        <v>1.3429</v>
      </c>
      <c r="E27" s="32">
        <f t="shared" si="30"/>
        <v>0.21000000000000002</v>
      </c>
      <c r="F27" s="26">
        <f t="shared" si="31"/>
        <v>3.5251749999999998E-2</v>
      </c>
      <c r="H27" s="58">
        <f t="shared" si="32"/>
        <v>4.2302099999999996</v>
      </c>
      <c r="I27" s="2" t="s">
        <v>66</v>
      </c>
      <c r="J27" s="33" t="s">
        <v>1520</v>
      </c>
      <c r="K27" s="59">
        <f t="shared" si="33"/>
        <v>44035</v>
      </c>
      <c r="L27" s="60" t="str">
        <f ca="1">IF(LEN(J27) &gt; 15,DATE(MID(J27,12,4),MID(J27,16,2),MID(J27,18,2)),TEXT(TODAY(),"yyyy/m/d"))</f>
        <v>2021/2/22</v>
      </c>
      <c r="M27" s="44">
        <f ca="1">(L27-K27+1)*B27</f>
        <v>25800</v>
      </c>
      <c r="N27" s="61">
        <f ca="1">H27/M27*365</f>
        <v>5.9845994186046504E-2</v>
      </c>
      <c r="O27" s="35">
        <f t="shared" si="34"/>
        <v>119.934399</v>
      </c>
      <c r="P27" s="35">
        <f t="shared" si="35"/>
        <v>-6.5601000000000909E-2</v>
      </c>
      <c r="Q27" s="36">
        <f t="shared" si="36"/>
        <v>0.8</v>
      </c>
      <c r="R27" s="37">
        <f t="shared" si="37"/>
        <v>3589.0099999999552</v>
      </c>
      <c r="S27" s="38">
        <f t="shared" si="38"/>
        <v>4819.6815289999395</v>
      </c>
      <c r="T27" s="38"/>
      <c r="U27" s="62"/>
      <c r="V27" s="39">
        <f t="shared" si="39"/>
        <v>63905.729999999989</v>
      </c>
      <c r="W27" s="39">
        <f t="shared" si="40"/>
        <v>68725.411528999932</v>
      </c>
      <c r="X27" s="1">
        <f t="shared" si="41"/>
        <v>55730</v>
      </c>
      <c r="Y27" s="37">
        <f t="shared" si="42"/>
        <v>12995.411528999932</v>
      </c>
      <c r="Z27" s="183">
        <f t="shared" si="43"/>
        <v>0.23318520597523662</v>
      </c>
      <c r="AA27" s="183">
        <v>0</v>
      </c>
      <c r="AB27" s="183">
        <f>SUM($C$2:C27)*D27/SUM($B$2:B27)-1</f>
        <v>7.7953968787878747E-2</v>
      </c>
      <c r="AC27" s="183">
        <f t="shared" si="44"/>
        <v>0.15523123718735787</v>
      </c>
      <c r="AD27" s="40">
        <f t="shared" si="45"/>
        <v>0.17474825000000002</v>
      </c>
    </row>
    <row r="28" spans="1:30">
      <c r="A28" s="63" t="s">
        <v>1527</v>
      </c>
      <c r="B28" s="2">
        <v>120</v>
      </c>
      <c r="C28" s="177">
        <v>93.8</v>
      </c>
      <c r="D28" s="178">
        <v>1.2786999999999999</v>
      </c>
      <c r="E28" s="32">
        <f t="shared" si="30"/>
        <v>0.21000000000000002</v>
      </c>
      <c r="F28" s="26">
        <f t="shared" si="31"/>
        <v>8.729833333333327E-2</v>
      </c>
      <c r="H28" s="58">
        <f t="shared" si="32"/>
        <v>10.475799999999992</v>
      </c>
      <c r="I28" s="2" t="s">
        <v>66</v>
      </c>
      <c r="J28" s="33" t="s">
        <v>1522</v>
      </c>
      <c r="K28" s="59">
        <f t="shared" si="33"/>
        <v>44036</v>
      </c>
      <c r="L28" s="60" t="str">
        <f ca="1">IF(LEN(J28) &gt; 15,DATE(MID(J28,12,4),MID(J28,16,2),MID(J28,18,2)),TEXT(TODAY(),"yyyy/m/d"))</f>
        <v>2021/2/22</v>
      </c>
      <c r="M28" s="44">
        <f ca="1">(L28-K28+1)*B28</f>
        <v>25680</v>
      </c>
      <c r="N28" s="61">
        <f ca="1">H28/M28*365</f>
        <v>0.14889669003115255</v>
      </c>
      <c r="O28" s="35">
        <f t="shared" si="34"/>
        <v>119.94206</v>
      </c>
      <c r="P28" s="35">
        <f t="shared" si="35"/>
        <v>-5.7940000000002101E-2</v>
      </c>
      <c r="Q28" s="36">
        <f t="shared" si="36"/>
        <v>0.8</v>
      </c>
      <c r="R28" s="37">
        <f t="shared" si="37"/>
        <v>3682.8099999999554</v>
      </c>
      <c r="S28" s="38">
        <f t="shared" si="38"/>
        <v>4709.2091469999432</v>
      </c>
      <c r="T28" s="38"/>
      <c r="U28" s="62"/>
      <c r="V28" s="39">
        <f t="shared" si="39"/>
        <v>63905.729999999989</v>
      </c>
      <c r="W28" s="39">
        <f t="shared" si="40"/>
        <v>68614.939146999939</v>
      </c>
      <c r="X28" s="1">
        <f t="shared" si="41"/>
        <v>55850</v>
      </c>
      <c r="Y28" s="37">
        <f t="shared" si="42"/>
        <v>12764.939146999939</v>
      </c>
      <c r="Z28" s="183">
        <f t="shared" si="43"/>
        <v>0.22855754963294439</v>
      </c>
      <c r="AA28" s="183">
        <v>0</v>
      </c>
      <c r="AB28" s="183">
        <f>SUM($C$2:C28)*D28/SUM($B$2:B28)-1</f>
        <v>2.5476272222222152E-2</v>
      </c>
      <c r="AC28" s="183">
        <f t="shared" si="44"/>
        <v>0.20308127741072224</v>
      </c>
      <c r="AD28" s="40">
        <f t="shared" si="45"/>
        <v>0.12270166666666675</v>
      </c>
    </row>
    <row r="29" spans="1:30">
      <c r="A29" s="63" t="s">
        <v>1539</v>
      </c>
      <c r="B29" s="2">
        <v>120</v>
      </c>
      <c r="C29" s="177">
        <v>93.63</v>
      </c>
      <c r="D29" s="178">
        <v>1.2809999999999999</v>
      </c>
      <c r="E29" s="32">
        <f t="shared" ref="E29:E33" si="46">10%*Q29+13%</f>
        <v>0.21000000000000002</v>
      </c>
      <c r="F29" s="26">
        <f t="shared" ref="F29:F33" si="47">IF(G29="",($F$1*C29-B29)/B29,H29/B29)</f>
        <v>8.5327749999999966E-2</v>
      </c>
      <c r="H29" s="58">
        <f t="shared" ref="H29:H33" si="48">IF(G29="",$F$1*C29-B29,G29-B29)</f>
        <v>10.239329999999995</v>
      </c>
      <c r="I29" s="2" t="s">
        <v>66</v>
      </c>
      <c r="J29" s="33" t="s">
        <v>1530</v>
      </c>
      <c r="K29" s="59">
        <f t="shared" ref="K29:K33" si="49">DATE(MID(J29,1,4),MID(J29,5,2),MID(J29,7,2))</f>
        <v>44039</v>
      </c>
      <c r="L29" s="60" t="str">
        <f ca="1">IF(LEN(J29) &gt; 15,DATE(MID(J29,12,4),MID(J29,16,2),MID(J29,18,2)),TEXT(TODAY(),"yyyy/m/d"))</f>
        <v>2021/2/22</v>
      </c>
      <c r="M29" s="44">
        <f ca="1">(L29-K29+1)*B29</f>
        <v>25320</v>
      </c>
      <c r="N29" s="61">
        <f ca="1">H29/M29*365</f>
        <v>0.147604875592417</v>
      </c>
      <c r="O29" s="35">
        <f t="shared" ref="O29:O33" si="50">D29*C29</f>
        <v>119.94002999999999</v>
      </c>
      <c r="P29" s="35">
        <f t="shared" ref="P29:P33" si="51">O29-B29</f>
        <v>-5.9970000000006962E-2</v>
      </c>
      <c r="Q29" s="36">
        <f t="shared" ref="Q29:Q33" si="52">B29/150</f>
        <v>0.8</v>
      </c>
      <c r="R29" s="37">
        <f t="shared" ref="R29:R33" si="53">R28+C29-T29</f>
        <v>3776.4399999999555</v>
      </c>
      <c r="S29" s="38">
        <f t="shared" ref="S29:S33" si="54">R29*D29</f>
        <v>4837.6196399999426</v>
      </c>
      <c r="T29" s="38"/>
      <c r="U29" s="62"/>
      <c r="V29" s="39">
        <f t="shared" ref="V29:V33" si="55">U29+V28</f>
        <v>63905.729999999989</v>
      </c>
      <c r="W29" s="39">
        <f t="shared" ref="W29:W33" si="56">S29+V29</f>
        <v>68743.349639999928</v>
      </c>
      <c r="X29" s="1">
        <f t="shared" ref="X29:X33" si="57">X28+B29</f>
        <v>55970</v>
      </c>
      <c r="Y29" s="37">
        <f t="shared" ref="Y29:Y33" si="58">W29-X29</f>
        <v>12773.349639999928</v>
      </c>
      <c r="Z29" s="183">
        <f t="shared" ref="Z29:Z33" si="59">W29/X29-1</f>
        <v>0.22821778881543553</v>
      </c>
      <c r="AA29" s="183">
        <v>0</v>
      </c>
      <c r="AB29" s="183">
        <f>SUM($C$2:C29)*D29/SUM($B$2:B29)-1</f>
        <v>2.6377728813559376E-2</v>
      </c>
      <c r="AC29" s="183">
        <f t="shared" ref="AC29:AC33" si="60">Z29-AB29</f>
        <v>0.20184006000187615</v>
      </c>
      <c r="AD29" s="40">
        <f t="shared" ref="AD29:AD33" si="61">IF(E29-F29&lt;0,"达成",E29-F29)</f>
        <v>0.12467225000000005</v>
      </c>
    </row>
    <row r="30" spans="1:30">
      <c r="A30" s="63" t="s">
        <v>1540</v>
      </c>
      <c r="B30" s="2">
        <v>120</v>
      </c>
      <c r="C30" s="177">
        <v>92.81</v>
      </c>
      <c r="D30" s="178">
        <v>1.2923</v>
      </c>
      <c r="E30" s="32">
        <f t="shared" si="46"/>
        <v>0.21000000000000002</v>
      </c>
      <c r="F30" s="26">
        <f t="shared" si="47"/>
        <v>7.5822583333333429E-2</v>
      </c>
      <c r="H30" s="58">
        <f t="shared" si="48"/>
        <v>9.0987100000000112</v>
      </c>
      <c r="I30" s="2" t="s">
        <v>66</v>
      </c>
      <c r="J30" s="33" t="s">
        <v>1532</v>
      </c>
      <c r="K30" s="59">
        <f t="shared" si="49"/>
        <v>44040</v>
      </c>
      <c r="L30" s="60" t="str">
        <f ca="1">IF(LEN(J30) &gt; 15,DATE(MID(J30,12,4),MID(J30,16,2),MID(J30,18,2)),TEXT(TODAY(),"yyyy/m/d"))</f>
        <v>2021/2/22</v>
      </c>
      <c r="M30" s="44">
        <f ca="1">(L30-K30+1)*B30</f>
        <v>25200</v>
      </c>
      <c r="N30" s="61">
        <f ca="1">H30/M30*365</f>
        <v>0.13178687103174619</v>
      </c>
      <c r="O30" s="35">
        <f t="shared" si="50"/>
        <v>119.93836300000001</v>
      </c>
      <c r="P30" s="35">
        <f t="shared" si="51"/>
        <v>-6.1636999999990394E-2</v>
      </c>
      <c r="Q30" s="36">
        <f t="shared" si="52"/>
        <v>0.8</v>
      </c>
      <c r="R30" s="37">
        <f t="shared" si="53"/>
        <v>3869.2499999999554</v>
      </c>
      <c r="S30" s="38">
        <f t="shared" si="54"/>
        <v>5000.231774999942</v>
      </c>
      <c r="T30" s="38"/>
      <c r="U30" s="62"/>
      <c r="V30" s="39">
        <f t="shared" si="55"/>
        <v>63905.729999999989</v>
      </c>
      <c r="W30" s="39">
        <f t="shared" si="56"/>
        <v>68905.961774999931</v>
      </c>
      <c r="X30" s="1">
        <f t="shared" si="57"/>
        <v>56090</v>
      </c>
      <c r="Y30" s="37">
        <f t="shared" si="58"/>
        <v>12815.961774999931</v>
      </c>
      <c r="Z30" s="183">
        <f t="shared" si="59"/>
        <v>0.22848924540916271</v>
      </c>
      <c r="AA30" s="183">
        <v>0</v>
      </c>
      <c r="AB30" s="183">
        <f>SUM($C$2:C30)*D30/SUM($B$2:B30)-1</f>
        <v>3.4253112295081989E-2</v>
      </c>
      <c r="AC30" s="183">
        <f t="shared" si="60"/>
        <v>0.19423613311408072</v>
      </c>
      <c r="AD30" s="40">
        <f t="shared" si="61"/>
        <v>0.1341774166666666</v>
      </c>
    </row>
    <row r="31" spans="1:30">
      <c r="A31" s="63" t="s">
        <v>1541</v>
      </c>
      <c r="B31" s="2">
        <v>120</v>
      </c>
      <c r="C31" s="177">
        <v>90.38</v>
      </c>
      <c r="D31" s="178">
        <v>1.327</v>
      </c>
      <c r="E31" s="32">
        <f t="shared" si="46"/>
        <v>0.21000000000000002</v>
      </c>
      <c r="F31" s="26">
        <f t="shared" si="47"/>
        <v>4.7654833333333237E-2</v>
      </c>
      <c r="H31" s="58">
        <f t="shared" si="48"/>
        <v>5.7185799999999887</v>
      </c>
      <c r="I31" s="2" t="s">
        <v>66</v>
      </c>
      <c r="J31" s="33" t="s">
        <v>1534</v>
      </c>
      <c r="K31" s="59">
        <f t="shared" si="49"/>
        <v>44041</v>
      </c>
      <c r="L31" s="60" t="str">
        <f ca="1">IF(LEN(J31) &gt; 15,DATE(MID(J31,12,4),MID(J31,16,2),MID(J31,18,2)),TEXT(TODAY(),"yyyy/m/d"))</f>
        <v>2021/2/22</v>
      </c>
      <c r="M31" s="44">
        <f ca="1">(L31-K31+1)*B31</f>
        <v>25080</v>
      </c>
      <c r="N31" s="61">
        <f ca="1">H31/M31*365</f>
        <v>8.3224948165869048E-2</v>
      </c>
      <c r="O31" s="35">
        <f t="shared" si="50"/>
        <v>119.93425999999999</v>
      </c>
      <c r="P31" s="35">
        <f t="shared" si="51"/>
        <v>-6.5740000000005239E-2</v>
      </c>
      <c r="Q31" s="36">
        <f t="shared" si="52"/>
        <v>0.8</v>
      </c>
      <c r="R31" s="37">
        <f t="shared" si="53"/>
        <v>3959.6299999999555</v>
      </c>
      <c r="S31" s="38">
        <f t="shared" si="54"/>
        <v>5254.4290099999407</v>
      </c>
      <c r="T31" s="38"/>
      <c r="U31" s="62"/>
      <c r="V31" s="39">
        <f t="shared" si="55"/>
        <v>63905.729999999989</v>
      </c>
      <c r="W31" s="39">
        <f t="shared" si="56"/>
        <v>69160.15900999993</v>
      </c>
      <c r="X31" s="1">
        <f t="shared" si="57"/>
        <v>56210</v>
      </c>
      <c r="Y31" s="37">
        <f t="shared" si="58"/>
        <v>12950.15900999993</v>
      </c>
      <c r="Z31" s="183">
        <f t="shared" si="59"/>
        <v>0.23038888115993461</v>
      </c>
      <c r="AA31" s="183">
        <v>0</v>
      </c>
      <c r="AB31" s="183">
        <f>SUM($C$2:C31)*D31/SUM($B$2:B31)-1</f>
        <v>6.0037791005290941E-2</v>
      </c>
      <c r="AC31" s="183">
        <f t="shared" si="60"/>
        <v>0.17035109015464367</v>
      </c>
      <c r="AD31" s="40">
        <f t="shared" si="61"/>
        <v>0.16234516666666679</v>
      </c>
    </row>
    <row r="32" spans="1:30">
      <c r="A32" s="63" t="s">
        <v>1542</v>
      </c>
      <c r="B32" s="2">
        <v>120</v>
      </c>
      <c r="C32" s="177">
        <v>90.62</v>
      </c>
      <c r="D32" s="178">
        <v>1.3236000000000001</v>
      </c>
      <c r="E32" s="32">
        <f t="shared" si="46"/>
        <v>0.21000000000000002</v>
      </c>
      <c r="F32" s="26">
        <f t="shared" si="47"/>
        <v>5.0436833333333438E-2</v>
      </c>
      <c r="H32" s="58">
        <f t="shared" si="48"/>
        <v>6.0524200000000121</v>
      </c>
      <c r="I32" s="2" t="s">
        <v>66</v>
      </c>
      <c r="J32" s="33" t="s">
        <v>1536</v>
      </c>
      <c r="K32" s="59">
        <f t="shared" si="49"/>
        <v>44042</v>
      </c>
      <c r="L32" s="60" t="str">
        <f ca="1">IF(LEN(J32) &gt; 15,DATE(MID(J32,12,4),MID(J32,16,2),MID(J32,18,2)),TEXT(TODAY(),"yyyy/m/d"))</f>
        <v>2021/2/22</v>
      </c>
      <c r="M32" s="44">
        <f ca="1">(L32-K32+1)*B32</f>
        <v>24960</v>
      </c>
      <c r="N32" s="61">
        <f ca="1">H32/M32*365</f>
        <v>8.8506943108974542E-2</v>
      </c>
      <c r="O32" s="35">
        <f t="shared" si="50"/>
        <v>119.94463200000001</v>
      </c>
      <c r="P32" s="35">
        <f t="shared" si="51"/>
        <v>-5.5367999999987205E-2</v>
      </c>
      <c r="Q32" s="36">
        <f t="shared" si="52"/>
        <v>0.8</v>
      </c>
      <c r="R32" s="37">
        <f t="shared" si="53"/>
        <v>4050.2499999999554</v>
      </c>
      <c r="S32" s="38">
        <f t="shared" si="54"/>
        <v>5360.9108999999416</v>
      </c>
      <c r="T32" s="38"/>
      <c r="U32" s="62"/>
      <c r="V32" s="39">
        <f t="shared" si="55"/>
        <v>63905.729999999989</v>
      </c>
      <c r="W32" s="39">
        <f t="shared" si="56"/>
        <v>69266.640899999926</v>
      </c>
      <c r="X32" s="1">
        <f t="shared" si="57"/>
        <v>56330</v>
      </c>
      <c r="Y32" s="37">
        <f t="shared" si="58"/>
        <v>12936.640899999926</v>
      </c>
      <c r="Z32" s="183">
        <f t="shared" si="59"/>
        <v>0.22965810225457006</v>
      </c>
      <c r="AA32" s="183">
        <v>0</v>
      </c>
      <c r="AB32" s="183">
        <f>SUM($C$2:C32)*D32/SUM($B$2:B32)-1</f>
        <v>5.5543849230769382E-2</v>
      </c>
      <c r="AC32" s="183">
        <f t="shared" si="60"/>
        <v>0.17411425302380068</v>
      </c>
      <c r="AD32" s="40">
        <f t="shared" si="61"/>
        <v>0.15956316666666659</v>
      </c>
    </row>
    <row r="33" spans="1:30">
      <c r="A33" s="63" t="s">
        <v>1543</v>
      </c>
      <c r="B33" s="2">
        <v>120</v>
      </c>
      <c r="C33" s="177">
        <v>89.63</v>
      </c>
      <c r="D33" s="178">
        <v>1.3382000000000001</v>
      </c>
      <c r="E33" s="32">
        <f t="shared" si="46"/>
        <v>0.21000000000000002</v>
      </c>
      <c r="F33" s="26">
        <f t="shared" si="47"/>
        <v>3.8961083333333237E-2</v>
      </c>
      <c r="H33" s="58">
        <f t="shared" si="48"/>
        <v>4.6753299999999882</v>
      </c>
      <c r="I33" s="2" t="s">
        <v>66</v>
      </c>
      <c r="J33" s="33" t="s">
        <v>1538</v>
      </c>
      <c r="K33" s="59">
        <f t="shared" si="49"/>
        <v>44043</v>
      </c>
      <c r="L33" s="60" t="str">
        <f ca="1">IF(LEN(J33) &gt; 15,DATE(MID(J33,12,4),MID(J33,16,2),MID(J33,18,2)),TEXT(TODAY(),"yyyy/m/d"))</f>
        <v>2021/2/22</v>
      </c>
      <c r="M33" s="44">
        <f ca="1">(L33-K33+1)*B33</f>
        <v>24840</v>
      </c>
      <c r="N33" s="61">
        <f ca="1">H33/M33*365</f>
        <v>6.8699494766505456E-2</v>
      </c>
      <c r="O33" s="35">
        <f t="shared" si="50"/>
        <v>119.942866</v>
      </c>
      <c r="P33" s="35">
        <f t="shared" si="51"/>
        <v>-5.7134000000004903E-2</v>
      </c>
      <c r="Q33" s="36">
        <f t="shared" si="52"/>
        <v>0.8</v>
      </c>
      <c r="R33" s="37">
        <f t="shared" si="53"/>
        <v>4139.8799999999555</v>
      </c>
      <c r="S33" s="38">
        <f t="shared" si="54"/>
        <v>5539.9874159999408</v>
      </c>
      <c r="T33" s="38"/>
      <c r="U33" s="62"/>
      <c r="V33" s="39">
        <f t="shared" si="55"/>
        <v>63905.729999999989</v>
      </c>
      <c r="W33" s="39">
        <f t="shared" si="56"/>
        <v>69445.717415999927</v>
      </c>
      <c r="X33" s="1">
        <f t="shared" si="57"/>
        <v>56450</v>
      </c>
      <c r="Y33" s="37">
        <f t="shared" si="58"/>
        <v>12995.717415999927</v>
      </c>
      <c r="Z33" s="183">
        <f t="shared" si="59"/>
        <v>0.23021642898139816</v>
      </c>
      <c r="AA33" s="183">
        <v>0</v>
      </c>
      <c r="AB33" s="183">
        <f>SUM($C$2:C33)*D33/SUM($B$2:B33)-1</f>
        <v>6.5167253731343466E-2</v>
      </c>
      <c r="AC33" s="183">
        <f t="shared" si="60"/>
        <v>0.16504917525005469</v>
      </c>
      <c r="AD33" s="40">
        <f t="shared" si="61"/>
        <v>0.17103891666666679</v>
      </c>
    </row>
    <row r="34" spans="1:30">
      <c r="A34" s="63" t="s">
        <v>1557</v>
      </c>
      <c r="B34" s="2">
        <v>120</v>
      </c>
      <c r="C34" s="177">
        <v>87.61</v>
      </c>
      <c r="D34" s="178">
        <v>1.369</v>
      </c>
      <c r="E34" s="32">
        <f t="shared" ref="E34" si="62">10%*Q34+13%</f>
        <v>0.21000000000000002</v>
      </c>
      <c r="F34" s="26">
        <f t="shared" ref="F34" si="63">IF(G34="",($F$1*C34-B34)/B34,H34/B34)</f>
        <v>1.554591666666667E-2</v>
      </c>
      <c r="H34" s="58">
        <f t="shared" ref="H34" si="64">IF(G34="",$F$1*C34-B34,G34-B34)</f>
        <v>1.8655100000000004</v>
      </c>
      <c r="I34" s="2" t="s">
        <v>66</v>
      </c>
      <c r="J34" s="33" t="s">
        <v>1548</v>
      </c>
      <c r="K34" s="59">
        <f t="shared" ref="K34" si="65">DATE(MID(J34,1,4),MID(J34,5,2),MID(J34,7,2))</f>
        <v>44046</v>
      </c>
      <c r="L34" s="60" t="str">
        <f ca="1">IF(LEN(J34) &gt; 15,DATE(MID(J34,12,4),MID(J34,16,2),MID(J34,18,2)),TEXT(TODAY(),"yyyy/m/d"))</f>
        <v>2021/2/22</v>
      </c>
      <c r="M34" s="44">
        <f ca="1">(L34-K34+1)*B34</f>
        <v>24480</v>
      </c>
      <c r="N34" s="61">
        <f ca="1">H34/M34*365</f>
        <v>2.7814997957516348E-2</v>
      </c>
      <c r="O34" s="35">
        <f t="shared" ref="O34" si="66">D34*C34</f>
        <v>119.93809</v>
      </c>
      <c r="P34" s="35">
        <f t="shared" ref="P34" si="67">O34-B34</f>
        <v>-6.1909999999997467E-2</v>
      </c>
      <c r="Q34" s="36">
        <f t="shared" ref="Q34" si="68">B34/150</f>
        <v>0.8</v>
      </c>
      <c r="R34" s="37">
        <f t="shared" ref="R34" si="69">R33+C34-T34</f>
        <v>4227.4899999999552</v>
      </c>
      <c r="S34" s="38">
        <f t="shared" ref="S34" si="70">R34*D34</f>
        <v>5787.4338099999386</v>
      </c>
      <c r="T34" s="38"/>
      <c r="U34" s="62"/>
      <c r="V34" s="39">
        <f t="shared" ref="V34" si="71">U34+V33</f>
        <v>63905.729999999989</v>
      </c>
      <c r="W34" s="39">
        <f t="shared" ref="W34" si="72">S34+V34</f>
        <v>69693.163809999925</v>
      </c>
      <c r="X34" s="1">
        <f t="shared" ref="X34" si="73">X33+B34</f>
        <v>56570</v>
      </c>
      <c r="Y34" s="37">
        <f t="shared" ref="Y34" si="74">W34-X34</f>
        <v>13123.163809999925</v>
      </c>
      <c r="Z34" s="183">
        <f t="shared" ref="Z34" si="75">W34/X34-1</f>
        <v>0.23198097595898748</v>
      </c>
      <c r="AA34" s="183">
        <v>0</v>
      </c>
      <c r="AB34" s="183">
        <f>SUM($C$2:C34)*D34/SUM($B$2:B34)-1</f>
        <v>8.7068669082125849E-2</v>
      </c>
      <c r="AC34" s="183">
        <f t="shared" ref="AC34" si="76">Z34-AB34</f>
        <v>0.14491230687686163</v>
      </c>
      <c r="AD34" s="40">
        <f t="shared" ref="AD34" si="77">IF(E34-F34&lt;0,"达成",E34-F34)</f>
        <v>0.19445408333333336</v>
      </c>
    </row>
    <row r="35" spans="1:30">
      <c r="A35" s="63" t="s">
        <v>1558</v>
      </c>
      <c r="B35" s="2">
        <v>120</v>
      </c>
      <c r="C35" s="177">
        <v>88.11</v>
      </c>
      <c r="D35" s="178">
        <v>1.3612</v>
      </c>
      <c r="E35" s="32">
        <f t="shared" ref="E35:E38" si="78">10%*Q35+13%</f>
        <v>0.21000000000000002</v>
      </c>
      <c r="F35" s="26">
        <f t="shared" ref="F35:F38" si="79">IF(G35="",($F$1*C35-B35)/B35,H35/B35)</f>
        <v>2.1341749999999968E-2</v>
      </c>
      <c r="H35" s="58">
        <f t="shared" ref="H35:H38" si="80">IF(G35="",$F$1*C35-B35,G35-B35)</f>
        <v>2.561009999999996</v>
      </c>
      <c r="I35" s="2" t="s">
        <v>66</v>
      </c>
      <c r="J35" s="33" t="s">
        <v>1550</v>
      </c>
      <c r="K35" s="59">
        <f t="shared" ref="K35:K38" si="81">DATE(MID(J35,1,4),MID(J35,5,2),MID(J35,7,2))</f>
        <v>44047</v>
      </c>
      <c r="L35" s="60" t="str">
        <f ca="1">IF(LEN(J35) &gt; 15,DATE(MID(J35,12,4),MID(J35,16,2),MID(J35,18,2)),TEXT(TODAY(),"yyyy/m/d"))</f>
        <v>2021/2/22</v>
      </c>
      <c r="M35" s="44">
        <f ca="1">(L35-K35+1)*B35</f>
        <v>24360</v>
      </c>
      <c r="N35" s="61">
        <f ca="1">H35/M35*365</f>
        <v>3.8373097290640333E-2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v>0</v>
      </c>
      <c r="AB35" s="183">
        <f>SUM($C$2:C35)*D35/SUM($B$2:B35)-1</f>
        <v>7.8581648826291151E-2</v>
      </c>
      <c r="AC35" s="183">
        <f t="shared" ref="AC35:AC38" si="92">Z35-AB35</f>
        <v>0.15232547271189789</v>
      </c>
      <c r="AD35" s="40">
        <f t="shared" ref="AD35:AD38" si="93">IF(E35-F35&lt;0,"达成",E35-F35)</f>
        <v>0.18865825000000006</v>
      </c>
    </row>
    <row r="36" spans="1:30">
      <c r="A36" s="63" t="s">
        <v>1559</v>
      </c>
      <c r="B36" s="2">
        <v>120</v>
      </c>
      <c r="C36" s="177">
        <v>87.22</v>
      </c>
      <c r="D36" s="178">
        <v>1.3752</v>
      </c>
      <c r="E36" s="32">
        <f t="shared" si="78"/>
        <v>0.21000000000000002</v>
      </c>
      <c r="F36" s="26">
        <f t="shared" si="79"/>
        <v>1.1025166666666664E-2</v>
      </c>
      <c r="H36" s="58">
        <f t="shared" si="80"/>
        <v>1.3230199999999996</v>
      </c>
      <c r="I36" s="2" t="s">
        <v>66</v>
      </c>
      <c r="J36" s="33" t="s">
        <v>1552</v>
      </c>
      <c r="K36" s="59">
        <f t="shared" si="81"/>
        <v>44048</v>
      </c>
      <c r="L36" s="60" t="str">
        <f ca="1">IF(LEN(J36) &gt; 15,DATE(MID(J36,12,4),MID(J36,16,2),MID(J36,18,2)),TEXT(TODAY(),"yyyy/m/d"))</f>
        <v>2021/2/22</v>
      </c>
      <c r="M36" s="44">
        <f ca="1">(L36-K36+1)*B36</f>
        <v>24240</v>
      </c>
      <c r="N36" s="61">
        <f ca="1">H36/M36*365</f>
        <v>1.9921712046204618E-2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v>0</v>
      </c>
      <c r="AB36" s="183">
        <f>SUM($C$2:C36)*D36/SUM($B$2:B36)-1</f>
        <v>8.720549041095893E-2</v>
      </c>
      <c r="AC36" s="183">
        <f t="shared" si="92"/>
        <v>0.14427643291239844</v>
      </c>
      <c r="AD36" s="40">
        <f t="shared" si="93"/>
        <v>0.19897483333333335</v>
      </c>
    </row>
    <row r="37" spans="1:30">
      <c r="A37" s="63" t="s">
        <v>1560</v>
      </c>
      <c r="B37" s="2">
        <v>120</v>
      </c>
      <c r="C37" s="177">
        <v>87.22</v>
      </c>
      <c r="D37" s="178">
        <v>1.3752</v>
      </c>
      <c r="E37" s="32">
        <f t="shared" si="78"/>
        <v>0.21000000000000002</v>
      </c>
      <c r="F37" s="26">
        <f t="shared" si="79"/>
        <v>1.1025166666666664E-2</v>
      </c>
      <c r="H37" s="58">
        <f t="shared" si="80"/>
        <v>1.3230199999999996</v>
      </c>
      <c r="I37" s="2" t="s">
        <v>66</v>
      </c>
      <c r="J37" s="33" t="s">
        <v>1554</v>
      </c>
      <c r="K37" s="59">
        <f t="shared" si="81"/>
        <v>44049</v>
      </c>
      <c r="L37" s="60" t="str">
        <f ca="1">IF(LEN(J37) &gt; 15,DATE(MID(J37,12,4),MID(J37,16,2),MID(J37,18,2)),TEXT(TODAY(),"yyyy/m/d"))</f>
        <v>2021/2/22</v>
      </c>
      <c r="M37" s="44">
        <f ca="1">(L37-K37+1)*B37</f>
        <v>24120</v>
      </c>
      <c r="N37" s="61">
        <f ca="1">H37/M37*365</f>
        <v>2.0020825041459366E-2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v>0</v>
      </c>
      <c r="AB37" s="183">
        <f>SUM($C$2:C37)*D37/SUM($B$2:B37)-1</f>
        <v>8.4867775999999839E-2</v>
      </c>
      <c r="AC37" s="183">
        <f t="shared" si="92"/>
        <v>0.14612525066432358</v>
      </c>
      <c r="AD37" s="40">
        <f t="shared" si="93"/>
        <v>0.19897483333333335</v>
      </c>
    </row>
    <row r="38" spans="1:30">
      <c r="A38" s="63" t="s">
        <v>1561</v>
      </c>
      <c r="B38" s="2">
        <v>120</v>
      </c>
      <c r="C38" s="177">
        <v>88.19</v>
      </c>
      <c r="D38" s="178">
        <v>1.36</v>
      </c>
      <c r="E38" s="32">
        <f t="shared" si="78"/>
        <v>0.21000000000000002</v>
      </c>
      <c r="F38" s="26">
        <f t="shared" si="79"/>
        <v>2.2269083333333366E-2</v>
      </c>
      <c r="H38" s="58">
        <f t="shared" si="80"/>
        <v>2.6722900000000038</v>
      </c>
      <c r="I38" s="2" t="s">
        <v>66</v>
      </c>
      <c r="J38" s="33" t="s">
        <v>1556</v>
      </c>
      <c r="K38" s="59">
        <f t="shared" si="81"/>
        <v>44050</v>
      </c>
      <c r="L38" s="60" t="str">
        <f ca="1">IF(LEN(J38) &gt; 15,DATE(MID(J38,12,4),MID(J38,16,2),MID(J38,18,2)),TEXT(TODAY(),"yyyy/m/d"))</f>
        <v>2021/2/22</v>
      </c>
      <c r="M38" s="44">
        <f ca="1">(L38-K38+1)*B38</f>
        <v>24000</v>
      </c>
      <c r="N38" s="61">
        <f ca="1">H38/M38*365</f>
        <v>4.0641077083333393E-2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v>0</v>
      </c>
      <c r="AB38" s="183">
        <f>SUM($C$2:C38)*D38/SUM($B$2:B38)-1</f>
        <v>7.0970562770563017E-2</v>
      </c>
      <c r="AC38" s="183">
        <f t="shared" si="92"/>
        <v>0.15833921461769163</v>
      </c>
      <c r="AD38" s="40">
        <f t="shared" si="93"/>
        <v>0.18773091666666666</v>
      </c>
    </row>
    <row r="39" spans="1:30">
      <c r="A39" s="63" t="s">
        <v>1572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1.6125499999999942E-2</v>
      </c>
      <c r="H39" s="58">
        <f t="shared" ref="H39:H43" si="96">IF(G39="",$F$1*C39-B39,G39-B39)</f>
        <v>1.9350599999999929</v>
      </c>
      <c r="I39" s="2" t="s">
        <v>66</v>
      </c>
      <c r="J39" s="33" t="s">
        <v>1563</v>
      </c>
      <c r="K39" s="59">
        <f t="shared" ref="K39:K43" si="97">DATE(MID(J39,1,4),MID(J39,5,2),MID(J39,7,2))</f>
        <v>44053</v>
      </c>
      <c r="L39" s="60" t="str">
        <f ca="1">IF(LEN(J39) &gt; 15,DATE(MID(J39,12,4),MID(J39,16,2),MID(J39,18,2)),TEXT(TODAY(),"yyyy/m/d"))</f>
        <v>2021/2/22</v>
      </c>
      <c r="M39" s="44">
        <f ca="1">(L39-K39+1)*B39</f>
        <v>23640</v>
      </c>
      <c r="N39" s="61">
        <f ca="1">H39/M39*365</f>
        <v>2.9877195431471971E-2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v>0</v>
      </c>
      <c r="AB39" s="183">
        <f>SUM($C$2:C39)*D39/SUM($B$2:B39)-1</f>
        <v>7.5454270464134998E-2</v>
      </c>
      <c r="AC39" s="183">
        <f t="shared" ref="AC39:AC43" si="108">Z39-AB39</f>
        <v>0.15402973684739063</v>
      </c>
      <c r="AD39" s="40">
        <f t="shared" ref="AD39:AD43" si="109">IF(E39-F39&lt;0,"达成",E39-F39)</f>
        <v>0.19387450000000009</v>
      </c>
    </row>
    <row r="40" spans="1:30">
      <c r="A40" s="63" t="s">
        <v>1573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3.3976666666666704E-2</v>
      </c>
      <c r="H40" s="58">
        <f t="shared" si="96"/>
        <v>4.0772000000000048</v>
      </c>
      <c r="I40" s="2" t="s">
        <v>66</v>
      </c>
      <c r="J40" s="33" t="s">
        <v>1565</v>
      </c>
      <c r="K40" s="59">
        <f t="shared" si="97"/>
        <v>44054</v>
      </c>
      <c r="L40" s="60" t="str">
        <f ca="1">IF(LEN(J40) &gt; 15,DATE(MID(J40,12,4),MID(J40,16,2),MID(J40,18,2)),TEXT(TODAY(),"yyyy/m/d"))</f>
        <v>2021/2/22</v>
      </c>
      <c r="M40" s="44">
        <f ca="1">(L40-K40+1)*B40</f>
        <v>23520</v>
      </c>
      <c r="N40" s="61">
        <f ca="1">H40/M40*365</f>
        <v>6.327287414965993E-2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v>0</v>
      </c>
      <c r="AB40" s="183">
        <f>SUM($C$2:C40)*D40/SUM($B$2:B40)-1</f>
        <v>5.5486099999999761E-2</v>
      </c>
      <c r="AC40" s="183">
        <f t="shared" si="108"/>
        <v>0.17159408875894466</v>
      </c>
      <c r="AD40" s="40">
        <f t="shared" si="109"/>
        <v>0.17602333333333331</v>
      </c>
    </row>
    <row r="41" spans="1:30">
      <c r="A41" s="63" t="s">
        <v>1574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4.5220583333333411E-2</v>
      </c>
      <c r="H41" s="58">
        <f t="shared" si="96"/>
        <v>5.426470000000009</v>
      </c>
      <c r="I41" s="2" t="s">
        <v>66</v>
      </c>
      <c r="J41" s="33" t="s">
        <v>1567</v>
      </c>
      <c r="K41" s="59">
        <f t="shared" si="97"/>
        <v>44055</v>
      </c>
      <c r="L41" s="60" t="str">
        <f ca="1">IF(LEN(J41) &gt; 15,DATE(MID(J41,12,4),MID(J41,16,2),MID(J41,18,2)),TEXT(TODAY(),"yyyy/m/d"))</f>
        <v>2021/2/22</v>
      </c>
      <c r="M41" s="44">
        <f ca="1">(L41-K41+1)*B41</f>
        <v>23400</v>
      </c>
      <c r="N41" s="61">
        <f ca="1">H41/M41*365</f>
        <v>8.4643655982906116E-2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v>0</v>
      </c>
      <c r="AB41" s="183">
        <f>SUM($C$2:C41)*D41/SUM($B$2:B41)-1</f>
        <v>4.310651325301218E-2</v>
      </c>
      <c r="AC41" s="183">
        <f t="shared" si="108"/>
        <v>0.18230534621397831</v>
      </c>
      <c r="AD41" s="40">
        <f t="shared" si="109"/>
        <v>0.16477941666666662</v>
      </c>
    </row>
    <row r="42" spans="1:30">
      <c r="A42" s="63" t="s">
        <v>1575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4.1163499999999922E-2</v>
      </c>
      <c r="H42" s="58">
        <f t="shared" si="96"/>
        <v>4.9396199999999908</v>
      </c>
      <c r="I42" s="2" t="s">
        <v>66</v>
      </c>
      <c r="J42" s="33" t="s">
        <v>1569</v>
      </c>
      <c r="K42" s="59">
        <f t="shared" si="97"/>
        <v>44056</v>
      </c>
      <c r="L42" s="60" t="str">
        <f ca="1">IF(LEN(J42) &gt; 15,DATE(MID(J42,12,4),MID(J42,16,2),MID(J42,18,2)),TEXT(TODAY(),"yyyy/m/d"))</f>
        <v>2021/2/22</v>
      </c>
      <c r="M42" s="44">
        <f ca="1">(L42-K42+1)*B42</f>
        <v>23280</v>
      </c>
      <c r="N42" s="61">
        <f ca="1">H42/M42*365</f>
        <v>7.7446791237113261E-2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v>0</v>
      </c>
      <c r="AB42" s="183">
        <f>SUM($C$2:C42)*D42/SUM($B$2:B42)-1</f>
        <v>4.6063333333333345E-2</v>
      </c>
      <c r="AC42" s="183">
        <f t="shared" si="108"/>
        <v>0.17931535312590396</v>
      </c>
      <c r="AD42" s="40">
        <f t="shared" si="109"/>
        <v>0.16883650000000011</v>
      </c>
    </row>
    <row r="43" spans="1:30">
      <c r="A43" s="63" t="s">
        <v>1576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3.0267333333333351E-2</v>
      </c>
      <c r="H43" s="58">
        <f t="shared" si="96"/>
        <v>3.632080000000002</v>
      </c>
      <c r="I43" s="2" t="s">
        <v>66</v>
      </c>
      <c r="J43" s="33" t="s">
        <v>1571</v>
      </c>
      <c r="K43" s="59">
        <f t="shared" si="97"/>
        <v>44057</v>
      </c>
      <c r="L43" s="60" t="str">
        <f ca="1">IF(LEN(J43) &gt; 15,DATE(MID(J43,12,4),MID(J43,16,2),MID(J43,18,2)),TEXT(TODAY(),"yyyy/m/d"))</f>
        <v>2021/2/22</v>
      </c>
      <c r="M43" s="44">
        <f ca="1">(L43-K43+1)*B43</f>
        <v>23160</v>
      </c>
      <c r="N43" s="61">
        <f ca="1">H43/M43*365</f>
        <v>5.7241329879101931E-2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v>0</v>
      </c>
      <c r="AB43" s="183">
        <f>SUM($C$2:C43)*D43/SUM($B$2:B43)-1</f>
        <v>5.5706450574712463E-2</v>
      </c>
      <c r="AC43" s="183">
        <f t="shared" si="108"/>
        <v>0.17040042928651777</v>
      </c>
      <c r="AD43" s="40">
        <f t="shared" si="109"/>
        <v>0.17973266666666668</v>
      </c>
    </row>
    <row r="44" spans="1:30">
      <c r="A44" s="63" t="s">
        <v>1606</v>
      </c>
      <c r="B44" s="2">
        <v>120</v>
      </c>
      <c r="C44" s="177">
        <v>87.35</v>
      </c>
      <c r="D44" s="178">
        <v>1.3731</v>
      </c>
      <c r="E44" s="32">
        <f t="shared" ref="E44:E54" si="110">10%*Q44+13%</f>
        <v>0.21000000000000002</v>
      </c>
      <c r="F44" s="26">
        <f t="shared" ref="F44:F54" si="111">IF(G44="",($F$1*C44-B44)/B44,H44/B44)</f>
        <v>1.2532083333333333E-2</v>
      </c>
      <c r="H44" s="58">
        <f t="shared" ref="H44:H54" si="112">IF(G44="",$F$1*C44-B44,G44-B44)</f>
        <v>1.5038499999999999</v>
      </c>
      <c r="I44" s="2" t="s">
        <v>66</v>
      </c>
      <c r="J44" s="33" t="s">
        <v>1585</v>
      </c>
      <c r="K44" s="59">
        <f t="shared" ref="K44:K54" si="113">DATE(MID(J44,1,4),MID(J44,5,2),MID(J44,7,2))</f>
        <v>44060</v>
      </c>
      <c r="L44" s="60" t="str">
        <f ca="1">IF(LEN(J44) &gt; 15,DATE(MID(J44,12,4),MID(J44,16,2),MID(J44,18,2)),TEXT(TODAY(),"yyyy/m/d"))</f>
        <v>2021/2/22</v>
      </c>
      <c r="M44" s="44">
        <f ca="1">(L44-K44+1)*B44</f>
        <v>22800</v>
      </c>
      <c r="N44" s="61">
        <f ca="1">H44/M44*365</f>
        <v>2.4074791666666664E-2</v>
      </c>
      <c r="O44" s="35">
        <f t="shared" ref="O44:O54" si="114">D44*C44</f>
        <v>119.94028499999999</v>
      </c>
      <c r="P44" s="35">
        <f t="shared" ref="P44:P54" si="115">O44-B44</f>
        <v>-5.9715000000011287E-2</v>
      </c>
      <c r="Q44" s="36">
        <f t="shared" ref="Q44:Q54" si="116">B44/150</f>
        <v>0.8</v>
      </c>
      <c r="R44" s="37">
        <f t="shared" ref="R44:R54" si="117">R43+C44-T44</f>
        <v>5111.3099999999549</v>
      </c>
      <c r="S44" s="38">
        <f t="shared" ref="S44:S54" si="118">R44*D44</f>
        <v>7018.3397609999383</v>
      </c>
      <c r="T44" s="38"/>
      <c r="U44" s="62"/>
      <c r="V44" s="39">
        <f t="shared" ref="V44:V54" si="119">U44+V43</f>
        <v>63905.729999999989</v>
      </c>
      <c r="W44" s="39">
        <f t="shared" ref="W44:W54" si="120">S44+V44</f>
        <v>70924.069760999933</v>
      </c>
      <c r="X44" s="1">
        <f t="shared" ref="X44:X54" si="121">X43+B44</f>
        <v>57770</v>
      </c>
      <c r="Y44" s="37">
        <f t="shared" ref="Y44:Y54" si="122">W44-X44</f>
        <v>13154.069760999933</v>
      </c>
      <c r="Z44" s="183">
        <f t="shared" ref="Z44:Z54" si="123">W44/X44-1</f>
        <v>0.22769724356932541</v>
      </c>
      <c r="AA44" s="183">
        <v>0</v>
      </c>
      <c r="AB44" s="183">
        <f>SUM($C$2:C44)*D44/SUM($B$2:B44)-1</f>
        <v>7.2568523033707866E-2</v>
      </c>
      <c r="AC44" s="183">
        <f t="shared" ref="AC44:AC54" si="124">Z44-AB44</f>
        <v>0.15512872053561755</v>
      </c>
      <c r="AD44" s="40">
        <f t="shared" ref="AD44:AD54" si="125">IF(E44-F44&lt;0,"达成",E44-F44)</f>
        <v>0.19746791666666669</v>
      </c>
    </row>
    <row r="45" spans="1:30">
      <c r="A45" s="63" t="s">
        <v>1607</v>
      </c>
      <c r="B45" s="2">
        <v>120</v>
      </c>
      <c r="C45" s="177">
        <v>86.81</v>
      </c>
      <c r="D45" s="178">
        <v>1.3816999999999999</v>
      </c>
      <c r="E45" s="32">
        <f t="shared" si="110"/>
        <v>0.21000000000000002</v>
      </c>
      <c r="F45" s="26">
        <f t="shared" si="111"/>
        <v>6.2725833333333965E-3</v>
      </c>
      <c r="H45" s="58">
        <f t="shared" si="112"/>
        <v>0.75271000000000754</v>
      </c>
      <c r="I45" s="2" t="s">
        <v>66</v>
      </c>
      <c r="J45" s="33" t="s">
        <v>1587</v>
      </c>
      <c r="K45" s="59">
        <f t="shared" si="113"/>
        <v>44061</v>
      </c>
      <c r="L45" s="60" t="str">
        <f ca="1">IF(LEN(J45) &gt; 15,DATE(MID(J45,12,4),MID(J45,16,2),MID(J45,18,2)),TEXT(TODAY(),"yyyy/m/d"))</f>
        <v>2021/2/22</v>
      </c>
      <c r="M45" s="44">
        <f ca="1">(L45-K45+1)*B45</f>
        <v>22680</v>
      </c>
      <c r="N45" s="61">
        <f ca="1">H45/M45*365</f>
        <v>1.211371913580259E-2</v>
      </c>
      <c r="O45" s="35">
        <f t="shared" si="114"/>
        <v>119.94537699999999</v>
      </c>
      <c r="P45" s="35">
        <f t="shared" si="115"/>
        <v>-5.4623000000006527E-2</v>
      </c>
      <c r="Q45" s="36">
        <f t="shared" si="116"/>
        <v>0.8</v>
      </c>
      <c r="R45" s="37">
        <f t="shared" si="117"/>
        <v>5198.1199999999553</v>
      </c>
      <c r="S45" s="38">
        <f t="shared" si="118"/>
        <v>7182.2424039999378</v>
      </c>
      <c r="T45" s="38"/>
      <c r="U45" s="62"/>
      <c r="V45" s="39">
        <f t="shared" si="119"/>
        <v>63905.729999999989</v>
      </c>
      <c r="W45" s="39">
        <f t="shared" si="120"/>
        <v>71087.972403999927</v>
      </c>
      <c r="X45" s="1">
        <f t="shared" si="121"/>
        <v>57890</v>
      </c>
      <c r="Y45" s="37">
        <f t="shared" si="122"/>
        <v>13197.972403999927</v>
      </c>
      <c r="Z45" s="183">
        <f t="shared" si="123"/>
        <v>0.22798363109345177</v>
      </c>
      <c r="AA45" s="183">
        <v>0</v>
      </c>
      <c r="AB45" s="183">
        <f>SUM($C$2:C45)*D45/SUM($B$2:B45)-1</f>
        <v>7.7533675457875484E-2</v>
      </c>
      <c r="AC45" s="183">
        <f t="shared" si="124"/>
        <v>0.15044995563557628</v>
      </c>
      <c r="AD45" s="40">
        <f t="shared" si="125"/>
        <v>0.20372741666666663</v>
      </c>
    </row>
    <row r="46" spans="1:30">
      <c r="A46" s="63" t="s">
        <v>1608</v>
      </c>
      <c r="B46" s="2">
        <v>120</v>
      </c>
      <c r="C46" s="177">
        <v>88.3</v>
      </c>
      <c r="D46" s="178">
        <v>1.3583000000000001</v>
      </c>
      <c r="E46" s="32">
        <f t="shared" si="110"/>
        <v>0.21000000000000002</v>
      </c>
      <c r="F46" s="26">
        <f t="shared" si="111"/>
        <v>2.3544166666666654E-2</v>
      </c>
      <c r="H46" s="58">
        <f t="shared" si="112"/>
        <v>2.8252999999999986</v>
      </c>
      <c r="I46" s="2" t="s">
        <v>66</v>
      </c>
      <c r="J46" s="33" t="s">
        <v>1589</v>
      </c>
      <c r="K46" s="59">
        <f t="shared" si="113"/>
        <v>44062</v>
      </c>
      <c r="L46" s="60" t="str">
        <f ca="1">IF(LEN(J46) &gt; 15,DATE(MID(J46,12,4),MID(J46,16,2),MID(J46,18,2)),TEXT(TODAY(),"yyyy/m/d"))</f>
        <v>2021/2/22</v>
      </c>
      <c r="M46" s="44">
        <f ca="1">(L46-K46+1)*B46</f>
        <v>22560</v>
      </c>
      <c r="N46" s="61">
        <f ca="1">H46/M46*365</f>
        <v>4.5710749113475155E-2</v>
      </c>
      <c r="O46" s="35">
        <f t="shared" si="114"/>
        <v>119.93789</v>
      </c>
      <c r="P46" s="35">
        <f t="shared" si="115"/>
        <v>-6.2110000000004106E-2</v>
      </c>
      <c r="Q46" s="36">
        <f t="shared" si="116"/>
        <v>0.8</v>
      </c>
      <c r="R46" s="37">
        <f t="shared" si="117"/>
        <v>5286.4199999999555</v>
      </c>
      <c r="S46" s="38">
        <f t="shared" si="118"/>
        <v>7180.5442859999403</v>
      </c>
      <c r="T46" s="38"/>
      <c r="U46" s="62"/>
      <c r="V46" s="39">
        <f t="shared" si="119"/>
        <v>63905.729999999989</v>
      </c>
      <c r="W46" s="39">
        <f t="shared" si="120"/>
        <v>71086.274285999927</v>
      </c>
      <c r="X46" s="1">
        <f t="shared" si="121"/>
        <v>58010</v>
      </c>
      <c r="Y46" s="37">
        <f t="shared" si="122"/>
        <v>13076.274285999927</v>
      </c>
      <c r="Z46" s="183">
        <f t="shared" si="123"/>
        <v>0.22541414042406349</v>
      </c>
      <c r="AA46" s="183">
        <v>0</v>
      </c>
      <c r="AB46" s="183">
        <f>SUM($C$2:C46)*D46/SUM($B$2:B46)-1</f>
        <v>5.7998856989247782E-2</v>
      </c>
      <c r="AC46" s="183">
        <f t="shared" si="124"/>
        <v>0.16741528343481571</v>
      </c>
      <c r="AD46" s="40">
        <f t="shared" si="125"/>
        <v>0.18645583333333338</v>
      </c>
    </row>
    <row r="47" spans="1:30">
      <c r="A47" s="63" t="s">
        <v>1609</v>
      </c>
      <c r="B47" s="2">
        <v>120</v>
      </c>
      <c r="C47" s="177">
        <v>89.17</v>
      </c>
      <c r="D47" s="178">
        <v>1.345</v>
      </c>
      <c r="E47" s="32">
        <f t="shared" si="110"/>
        <v>0.21000000000000002</v>
      </c>
      <c r="F47" s="26">
        <f t="shared" si="111"/>
        <v>3.3628916666666696E-2</v>
      </c>
      <c r="H47" s="58">
        <f t="shared" si="112"/>
        <v>4.0354700000000037</v>
      </c>
      <c r="I47" s="2" t="s">
        <v>66</v>
      </c>
      <c r="J47" s="33" t="s">
        <v>1591</v>
      </c>
      <c r="K47" s="59">
        <f t="shared" si="113"/>
        <v>44063</v>
      </c>
      <c r="L47" s="60" t="str">
        <f ca="1">IF(LEN(J47) &gt; 15,DATE(MID(J47,12,4),MID(J47,16,2),MID(J47,18,2)),TEXT(TODAY(),"yyyy/m/d"))</f>
        <v>2021/2/22</v>
      </c>
      <c r="M47" s="44">
        <f ca="1">(L47-K47+1)*B47</f>
        <v>22440</v>
      </c>
      <c r="N47" s="61">
        <f ca="1">H47/M47*365</f>
        <v>6.5639329322638204E-2</v>
      </c>
      <c r="O47" s="35">
        <f t="shared" si="114"/>
        <v>119.93365</v>
      </c>
      <c r="P47" s="35">
        <f t="shared" si="115"/>
        <v>-6.6349999999999909E-2</v>
      </c>
      <c r="Q47" s="36">
        <f t="shared" si="116"/>
        <v>0.8</v>
      </c>
      <c r="R47" s="37">
        <f t="shared" si="117"/>
        <v>5375.5899999999556</v>
      </c>
      <c r="S47" s="38">
        <f t="shared" si="118"/>
        <v>7230.1685499999403</v>
      </c>
      <c r="T47" s="38"/>
      <c r="U47" s="62"/>
      <c r="V47" s="39">
        <f t="shared" si="119"/>
        <v>63905.729999999989</v>
      </c>
      <c r="W47" s="39">
        <f t="shared" si="120"/>
        <v>71135.898549999925</v>
      </c>
      <c r="X47" s="1">
        <f t="shared" si="121"/>
        <v>58130</v>
      </c>
      <c r="Y47" s="37">
        <f t="shared" si="122"/>
        <v>13005.898549999925</v>
      </c>
      <c r="Z47" s="183">
        <f t="shared" si="123"/>
        <v>0.22373814811628989</v>
      </c>
      <c r="AA47" s="183">
        <v>0</v>
      </c>
      <c r="AB47" s="183">
        <f>SUM($C$2:C47)*D47/SUM($B$2:B47)-1</f>
        <v>4.6624728070175703E-2</v>
      </c>
      <c r="AC47" s="183">
        <f t="shared" si="124"/>
        <v>0.17711342004611419</v>
      </c>
      <c r="AD47" s="40">
        <f t="shared" si="125"/>
        <v>0.17637108333333332</v>
      </c>
    </row>
    <row r="48" spans="1:30">
      <c r="A48" s="63" t="s">
        <v>1610</v>
      </c>
      <c r="B48" s="2">
        <v>120</v>
      </c>
      <c r="C48" s="177">
        <v>88.58</v>
      </c>
      <c r="D48" s="178">
        <v>1.3540000000000001</v>
      </c>
      <c r="E48" s="32">
        <f t="shared" si="110"/>
        <v>0.21000000000000002</v>
      </c>
      <c r="F48" s="26">
        <f t="shared" si="111"/>
        <v>2.678983333333337E-2</v>
      </c>
      <c r="H48" s="58">
        <f t="shared" si="112"/>
        <v>3.2147800000000046</v>
      </c>
      <c r="I48" s="2" t="s">
        <v>66</v>
      </c>
      <c r="J48" s="33" t="s">
        <v>1593</v>
      </c>
      <c r="K48" s="59">
        <f t="shared" si="113"/>
        <v>44064</v>
      </c>
      <c r="L48" s="60" t="str">
        <f ca="1">IF(LEN(J48) &gt; 15,DATE(MID(J48,12,4),MID(J48,16,2),MID(J48,18,2)),TEXT(TODAY(),"yyyy/m/d"))</f>
        <v>2021/2/22</v>
      </c>
      <c r="M48" s="44">
        <f ca="1">(L48-K48+1)*B48</f>
        <v>22320</v>
      </c>
      <c r="N48" s="61">
        <f ca="1">H48/M48*365</f>
        <v>5.2571447132616557E-2</v>
      </c>
      <c r="O48" s="35">
        <f t="shared" si="114"/>
        <v>119.93732</v>
      </c>
      <c r="P48" s="35">
        <f t="shared" si="115"/>
        <v>-6.2680000000000291E-2</v>
      </c>
      <c r="Q48" s="36">
        <f t="shared" si="116"/>
        <v>0.8</v>
      </c>
      <c r="R48" s="37">
        <f t="shared" si="117"/>
        <v>5464.1699999999555</v>
      </c>
      <c r="S48" s="38">
        <f t="shared" si="118"/>
        <v>7398.4861799999398</v>
      </c>
      <c r="T48" s="38"/>
      <c r="U48" s="62"/>
      <c r="V48" s="39">
        <f t="shared" si="119"/>
        <v>63905.729999999989</v>
      </c>
      <c r="W48" s="39">
        <f t="shared" si="120"/>
        <v>71304.21617999993</v>
      </c>
      <c r="X48" s="1">
        <f t="shared" si="121"/>
        <v>58250</v>
      </c>
      <c r="Y48" s="37">
        <f t="shared" si="122"/>
        <v>13054.21617999993</v>
      </c>
      <c r="Z48" s="183">
        <f t="shared" si="123"/>
        <v>0.22410671553647954</v>
      </c>
      <c r="AA48" s="183">
        <v>0</v>
      </c>
      <c r="AB48" s="183">
        <f>SUM($C$2:C48)*D48/SUM($B$2:B48)-1</f>
        <v>5.2511659793814891E-2</v>
      </c>
      <c r="AC48" s="183">
        <f t="shared" si="124"/>
        <v>0.17159505574266465</v>
      </c>
      <c r="AD48" s="40">
        <f t="shared" si="125"/>
        <v>0.18321016666666665</v>
      </c>
    </row>
    <row r="49" spans="1:30">
      <c r="A49" s="63" t="s">
        <v>1611</v>
      </c>
      <c r="B49" s="2">
        <v>120</v>
      </c>
      <c r="C49" s="177">
        <v>87.71</v>
      </c>
      <c r="D49" s="178">
        <v>1.3673999999999999</v>
      </c>
      <c r="E49" s="32">
        <f t="shared" si="110"/>
        <v>0.21000000000000002</v>
      </c>
      <c r="F49" s="26">
        <f t="shared" si="111"/>
        <v>1.6705083333333329E-2</v>
      </c>
      <c r="H49" s="58">
        <f t="shared" si="112"/>
        <v>2.0046099999999996</v>
      </c>
      <c r="I49" s="2" t="s">
        <v>66</v>
      </c>
      <c r="J49" s="33" t="s">
        <v>1595</v>
      </c>
      <c r="K49" s="59">
        <f t="shared" si="113"/>
        <v>44067</v>
      </c>
      <c r="L49" s="60" t="str">
        <f ca="1">IF(LEN(J49) &gt; 15,DATE(MID(J49,12,4),MID(J49,16,2),MID(J49,18,2)),TEXT(TODAY(),"yyyy/m/d"))</f>
        <v>2021/2/22</v>
      </c>
      <c r="M49" s="44">
        <f ca="1">(L49-K49+1)*B49</f>
        <v>21960</v>
      </c>
      <c r="N49" s="61">
        <f ca="1">H49/M49*365</f>
        <v>3.3318882058287785E-2</v>
      </c>
      <c r="O49" s="35">
        <f t="shared" si="114"/>
        <v>119.93465399999998</v>
      </c>
      <c r="P49" s="35">
        <f t="shared" si="115"/>
        <v>-6.5346000000019444E-2</v>
      </c>
      <c r="Q49" s="36">
        <f t="shared" si="116"/>
        <v>0.8</v>
      </c>
      <c r="R49" s="37">
        <f t="shared" si="117"/>
        <v>5551.8799999999555</v>
      </c>
      <c r="S49" s="38">
        <f t="shared" si="118"/>
        <v>7591.6407119999385</v>
      </c>
      <c r="T49" s="38"/>
      <c r="U49" s="62"/>
      <c r="V49" s="39">
        <f t="shared" si="119"/>
        <v>63905.729999999989</v>
      </c>
      <c r="W49" s="39">
        <f t="shared" si="120"/>
        <v>71497.370711999931</v>
      </c>
      <c r="X49" s="1">
        <f t="shared" si="121"/>
        <v>58370</v>
      </c>
      <c r="Y49" s="37">
        <f t="shared" si="122"/>
        <v>13127.370711999931</v>
      </c>
      <c r="Z49" s="183">
        <f t="shared" si="123"/>
        <v>0.2248992755182444</v>
      </c>
      <c r="AA49" s="183">
        <v>0</v>
      </c>
      <c r="AB49" s="183">
        <f>SUM($C$2:C49)*D49/SUM($B$2:B49)-1</f>
        <v>6.164567676767696E-2</v>
      </c>
      <c r="AC49" s="183">
        <f t="shared" si="124"/>
        <v>0.16325359875056744</v>
      </c>
      <c r="AD49" s="40">
        <f t="shared" si="125"/>
        <v>0.19329491666666671</v>
      </c>
    </row>
    <row r="50" spans="1:30">
      <c r="A50" s="63" t="s">
        <v>1612</v>
      </c>
      <c r="B50" s="2">
        <v>120</v>
      </c>
      <c r="C50" s="177">
        <v>88.14</v>
      </c>
      <c r="D50" s="178">
        <v>1.3608</v>
      </c>
      <c r="E50" s="32">
        <f t="shared" si="110"/>
        <v>0.21000000000000002</v>
      </c>
      <c r="F50" s="26">
        <f t="shared" si="111"/>
        <v>2.1689499999999976E-2</v>
      </c>
      <c r="H50" s="58">
        <f t="shared" si="112"/>
        <v>2.6027399999999972</v>
      </c>
      <c r="I50" s="2" t="s">
        <v>66</v>
      </c>
      <c r="J50" s="33" t="s">
        <v>1597</v>
      </c>
      <c r="K50" s="59">
        <f t="shared" si="113"/>
        <v>44068</v>
      </c>
      <c r="L50" s="60" t="str">
        <f ca="1">IF(LEN(J50) &gt; 15,DATE(MID(J50,12,4),MID(J50,16,2),MID(J50,18,2)),TEXT(TODAY(),"yyyy/m/d"))</f>
        <v>2021/2/22</v>
      </c>
      <c r="M50" s="44">
        <f ca="1">(L50-K50+1)*B50</f>
        <v>21840</v>
      </c>
      <c r="N50" s="61">
        <f ca="1">H50/M50*365</f>
        <v>4.3498173076923025E-2</v>
      </c>
      <c r="O50" s="35">
        <f t="shared" si="114"/>
        <v>119.940912</v>
      </c>
      <c r="P50" s="35">
        <f t="shared" si="115"/>
        <v>-5.9088000000002694E-2</v>
      </c>
      <c r="Q50" s="36">
        <f t="shared" si="116"/>
        <v>0.8</v>
      </c>
      <c r="R50" s="37">
        <f t="shared" si="117"/>
        <v>5640.0199999999559</v>
      </c>
      <c r="S50" s="38">
        <f t="shared" si="118"/>
        <v>7674.9392159999397</v>
      </c>
      <c r="T50" s="38"/>
      <c r="U50" s="62"/>
      <c r="V50" s="39">
        <f t="shared" si="119"/>
        <v>63905.729999999989</v>
      </c>
      <c r="W50" s="39">
        <f t="shared" si="120"/>
        <v>71580.669215999922</v>
      </c>
      <c r="X50" s="1">
        <f t="shared" si="121"/>
        <v>58490</v>
      </c>
      <c r="Y50" s="37">
        <f t="shared" si="122"/>
        <v>13090.669215999922</v>
      </c>
      <c r="Z50" s="183">
        <f t="shared" si="123"/>
        <v>0.22381038153530386</v>
      </c>
      <c r="AA50" s="183">
        <v>0</v>
      </c>
      <c r="AB50" s="183">
        <f>SUM($C$2:C50)*D50/SUM($B$2:B50)-1</f>
        <v>5.5392467326732975E-2</v>
      </c>
      <c r="AC50" s="183">
        <f t="shared" si="124"/>
        <v>0.16841791420857088</v>
      </c>
      <c r="AD50" s="40">
        <f t="shared" si="125"/>
        <v>0.18831050000000005</v>
      </c>
    </row>
    <row r="51" spans="1:30">
      <c r="A51" s="63" t="s">
        <v>1613</v>
      </c>
      <c r="B51" s="2">
        <v>120</v>
      </c>
      <c r="C51" s="177">
        <v>89.07</v>
      </c>
      <c r="D51" s="178">
        <v>1.3466</v>
      </c>
      <c r="E51" s="32">
        <f t="shared" si="110"/>
        <v>0.21000000000000002</v>
      </c>
      <c r="F51" s="26">
        <f t="shared" si="111"/>
        <v>3.2469749999999922E-2</v>
      </c>
      <c r="H51" s="58">
        <f t="shared" si="112"/>
        <v>3.8963699999999903</v>
      </c>
      <c r="I51" s="2" t="s">
        <v>66</v>
      </c>
      <c r="J51" s="33" t="s">
        <v>1599</v>
      </c>
      <c r="K51" s="59">
        <f t="shared" si="113"/>
        <v>44069</v>
      </c>
      <c r="L51" s="60" t="str">
        <f ca="1">IF(LEN(J51) &gt; 15,DATE(MID(J51,12,4),MID(J51,16,2),MID(J51,18,2)),TEXT(TODAY(),"yyyy/m/d"))</f>
        <v>2021/2/22</v>
      </c>
      <c r="M51" s="44">
        <f ca="1">(L51-K51+1)*B51</f>
        <v>21720</v>
      </c>
      <c r="N51" s="61">
        <f ca="1">H51/M51*365</f>
        <v>6.5477672651933536E-2</v>
      </c>
      <c r="O51" s="35">
        <f t="shared" si="114"/>
        <v>119.94166199999999</v>
      </c>
      <c r="P51" s="35">
        <f t="shared" si="115"/>
        <v>-5.8338000000006218E-2</v>
      </c>
      <c r="Q51" s="36">
        <f t="shared" si="116"/>
        <v>0.8</v>
      </c>
      <c r="R51" s="37">
        <f t="shared" si="117"/>
        <v>5729.0899999999556</v>
      </c>
      <c r="S51" s="38">
        <f t="shared" si="118"/>
        <v>7714.7925939999404</v>
      </c>
      <c r="T51" s="38"/>
      <c r="U51" s="62"/>
      <c r="V51" s="39">
        <f t="shared" si="119"/>
        <v>63905.729999999989</v>
      </c>
      <c r="W51" s="39">
        <f t="shared" si="120"/>
        <v>71620.522593999922</v>
      </c>
      <c r="X51" s="1">
        <f t="shared" si="121"/>
        <v>58610</v>
      </c>
      <c r="Y51" s="37">
        <f t="shared" si="122"/>
        <v>13010.522593999922</v>
      </c>
      <c r="Z51" s="183">
        <f t="shared" si="123"/>
        <v>0.22198468851731645</v>
      </c>
      <c r="AA51" s="183">
        <v>0</v>
      </c>
      <c r="AB51" s="183">
        <f>SUM($C$2:C51)*D51/SUM($B$2:B51)-1</f>
        <v>4.3508230744336851E-2</v>
      </c>
      <c r="AC51" s="183">
        <f t="shared" si="124"/>
        <v>0.1784764577729796</v>
      </c>
      <c r="AD51" s="40">
        <f t="shared" si="125"/>
        <v>0.17753025000000011</v>
      </c>
    </row>
    <row r="52" spans="1:30">
      <c r="A52" s="63" t="s">
        <v>1614</v>
      </c>
      <c r="B52" s="2">
        <v>120</v>
      </c>
      <c r="C52" s="177">
        <v>89.71</v>
      </c>
      <c r="D52" s="178">
        <v>1.337</v>
      </c>
      <c r="E52" s="32">
        <f t="shared" si="110"/>
        <v>0.21000000000000002</v>
      </c>
      <c r="F52" s="26">
        <f t="shared" si="111"/>
        <v>3.9888416666666635E-2</v>
      </c>
      <c r="H52" s="58">
        <f t="shared" si="112"/>
        <v>4.786609999999996</v>
      </c>
      <c r="I52" s="2" t="s">
        <v>66</v>
      </c>
      <c r="J52" s="33" t="s">
        <v>1601</v>
      </c>
      <c r="K52" s="59">
        <f t="shared" si="113"/>
        <v>44070</v>
      </c>
      <c r="L52" s="60" t="str">
        <f ca="1">IF(LEN(J52) &gt; 15,DATE(MID(J52,12,4),MID(J52,16,2),MID(J52,18,2)),TEXT(TODAY(),"yyyy/m/d"))</f>
        <v>2021/2/22</v>
      </c>
      <c r="M52" s="44">
        <f ca="1">(L52-K52+1)*B52</f>
        <v>21600</v>
      </c>
      <c r="N52" s="61">
        <f ca="1">H52/M52*365</f>
        <v>8.0884844907407341E-2</v>
      </c>
      <c r="O52" s="35">
        <f t="shared" si="114"/>
        <v>119.94226999999999</v>
      </c>
      <c r="P52" s="35">
        <f t="shared" si="115"/>
        <v>-5.7730000000006498E-2</v>
      </c>
      <c r="Q52" s="36">
        <f t="shared" si="116"/>
        <v>0.8</v>
      </c>
      <c r="R52" s="37">
        <f t="shared" si="117"/>
        <v>5818.7999999999556</v>
      </c>
      <c r="S52" s="38">
        <f t="shared" si="118"/>
        <v>7779.7355999999409</v>
      </c>
      <c r="T52" s="38"/>
      <c r="U52" s="62"/>
      <c r="V52" s="39">
        <f t="shared" si="119"/>
        <v>63905.729999999989</v>
      </c>
      <c r="W52" s="39">
        <f t="shared" si="120"/>
        <v>71685.465599999923</v>
      </c>
      <c r="X52" s="1">
        <f t="shared" si="121"/>
        <v>58730</v>
      </c>
      <c r="Y52" s="37">
        <f t="shared" si="122"/>
        <v>12955.465599999923</v>
      </c>
      <c r="Z52" s="183">
        <f t="shared" si="123"/>
        <v>0.22059365911799622</v>
      </c>
      <c r="AA52" s="183">
        <v>0</v>
      </c>
      <c r="AB52" s="183">
        <f>SUM($C$2:C52)*D52/SUM($B$2:B52)-1</f>
        <v>3.5372800000000204E-2</v>
      </c>
      <c r="AC52" s="183">
        <f t="shared" si="124"/>
        <v>0.18522085911799602</v>
      </c>
      <c r="AD52" s="40">
        <f t="shared" si="125"/>
        <v>0.17011158333333337</v>
      </c>
    </row>
    <row r="53" spans="1:30">
      <c r="A53" s="63" t="s">
        <v>1615</v>
      </c>
      <c r="B53" s="2">
        <v>120</v>
      </c>
      <c r="C53" s="177">
        <v>87.55</v>
      </c>
      <c r="D53" s="178">
        <v>1.37</v>
      </c>
      <c r="E53" s="32">
        <f t="shared" si="110"/>
        <v>0.21000000000000002</v>
      </c>
      <c r="F53" s="26">
        <f t="shared" si="111"/>
        <v>1.4850416666666651E-2</v>
      </c>
      <c r="H53" s="58">
        <f t="shared" si="112"/>
        <v>1.7820499999999981</v>
      </c>
      <c r="I53" s="2" t="s">
        <v>66</v>
      </c>
      <c r="J53" s="33" t="s">
        <v>1603</v>
      </c>
      <c r="K53" s="59">
        <f t="shared" si="113"/>
        <v>44071</v>
      </c>
      <c r="L53" s="60" t="str">
        <f ca="1">IF(LEN(J53) &gt; 15,DATE(MID(J53,12,4),MID(J53,16,2),MID(J53,18,2)),TEXT(TODAY(),"yyyy/m/d"))</f>
        <v>2021/2/22</v>
      </c>
      <c r="M53" s="44">
        <f ca="1">(L53-K53+1)*B53</f>
        <v>21480</v>
      </c>
      <c r="N53" s="61">
        <f ca="1">H53/M53*365</f>
        <v>3.0281575884543728E-2</v>
      </c>
      <c r="O53" s="35">
        <f t="shared" si="114"/>
        <v>119.9435</v>
      </c>
      <c r="P53" s="35">
        <f t="shared" si="115"/>
        <v>-5.6499999999999773E-2</v>
      </c>
      <c r="Q53" s="36">
        <f t="shared" si="116"/>
        <v>0.8</v>
      </c>
      <c r="R53" s="37">
        <f t="shared" si="117"/>
        <v>5906.3499999999558</v>
      </c>
      <c r="S53" s="38">
        <f t="shared" si="118"/>
        <v>8091.6994999999397</v>
      </c>
      <c r="T53" s="38"/>
      <c r="U53" s="62"/>
      <c r="V53" s="39">
        <f t="shared" si="119"/>
        <v>63905.729999999989</v>
      </c>
      <c r="W53" s="39">
        <f t="shared" si="120"/>
        <v>71997.429499999926</v>
      </c>
      <c r="X53" s="1">
        <f t="shared" si="121"/>
        <v>58850</v>
      </c>
      <c r="Y53" s="37">
        <f t="shared" si="122"/>
        <v>13147.429499999926</v>
      </c>
      <c r="Z53" s="183">
        <f t="shared" si="123"/>
        <v>0.22340576890399189</v>
      </c>
      <c r="AA53" s="183">
        <v>0</v>
      </c>
      <c r="AB53" s="183">
        <f>SUM($C$2:C53)*D53/SUM($B$2:B53)-1</f>
        <v>5.9780358255452137E-2</v>
      </c>
      <c r="AC53" s="183">
        <f t="shared" si="124"/>
        <v>0.16362541064853975</v>
      </c>
      <c r="AD53" s="40">
        <f t="shared" si="125"/>
        <v>0.19514958333333338</v>
      </c>
    </row>
    <row r="54" spans="1:30">
      <c r="A54" s="63" t="s">
        <v>1616</v>
      </c>
      <c r="B54" s="2">
        <v>120</v>
      </c>
      <c r="C54" s="177">
        <v>87.82</v>
      </c>
      <c r="D54" s="178">
        <v>1.3657999999999999</v>
      </c>
      <c r="E54" s="32">
        <f t="shared" si="110"/>
        <v>0.21000000000000002</v>
      </c>
      <c r="F54" s="26">
        <f t="shared" si="111"/>
        <v>1.798016666666662E-2</v>
      </c>
      <c r="H54" s="58">
        <f t="shared" si="112"/>
        <v>2.1576199999999943</v>
      </c>
      <c r="I54" s="2" t="s">
        <v>66</v>
      </c>
      <c r="J54" s="33" t="s">
        <v>1617</v>
      </c>
      <c r="K54" s="59">
        <f t="shared" si="113"/>
        <v>44074</v>
      </c>
      <c r="L54" s="60" t="str">
        <f ca="1">IF(LEN(J54) &gt; 15,DATE(MID(J54,12,4),MID(J54,16,2),MID(J54,18,2)),TEXT(TODAY(),"yyyy/m/d"))</f>
        <v>2021/2/22</v>
      </c>
      <c r="M54" s="44">
        <f ca="1">(L54-K54+1)*B54</f>
        <v>21120</v>
      </c>
      <c r="N54" s="61">
        <f ca="1">H54/M54*365</f>
        <v>3.7288413825757483E-2</v>
      </c>
      <c r="O54" s="35">
        <f t="shared" si="114"/>
        <v>119.94455599999998</v>
      </c>
      <c r="P54" s="35">
        <f t="shared" si="115"/>
        <v>-5.5444000000022697E-2</v>
      </c>
      <c r="Q54" s="36">
        <f t="shared" si="116"/>
        <v>0.8</v>
      </c>
      <c r="R54" s="37">
        <f t="shared" si="117"/>
        <v>5994.1699999999555</v>
      </c>
      <c r="S54" s="38">
        <f t="shared" si="118"/>
        <v>8186.8373859999383</v>
      </c>
      <c r="T54" s="38"/>
      <c r="U54" s="62"/>
      <c r="V54" s="39">
        <f t="shared" si="119"/>
        <v>63905.729999999989</v>
      </c>
      <c r="W54" s="39">
        <f t="shared" si="120"/>
        <v>72092.567385999922</v>
      </c>
      <c r="X54" s="1">
        <f t="shared" si="121"/>
        <v>58970</v>
      </c>
      <c r="Y54" s="37">
        <f t="shared" si="122"/>
        <v>13122.567385999922</v>
      </c>
      <c r="Z54" s="183">
        <f t="shared" si="123"/>
        <v>0.2225295469899935</v>
      </c>
      <c r="AA54" s="183">
        <v>0</v>
      </c>
      <c r="AB54" s="183">
        <f>SUM($C$2:C54)*D54/SUM($B$2:B54)-1</f>
        <v>5.5485645565749309E-2</v>
      </c>
      <c r="AC54" s="183">
        <f t="shared" si="124"/>
        <v>0.16704390142424419</v>
      </c>
      <c r="AD54" s="40">
        <f t="shared" si="125"/>
        <v>0.19201983333333339</v>
      </c>
    </row>
    <row r="55" spans="1:30">
      <c r="A55" s="63" t="s">
        <v>1652</v>
      </c>
      <c r="B55" s="2">
        <v>120</v>
      </c>
      <c r="C55" s="177">
        <v>87.28</v>
      </c>
      <c r="D55" s="178">
        <v>1.3742000000000001</v>
      </c>
      <c r="E55" s="32">
        <f t="shared" ref="E55" si="126">10%*Q55+13%</f>
        <v>0.21000000000000002</v>
      </c>
      <c r="F55" s="26">
        <f t="shared" ref="F55" si="127">IF(G55="",($F$1*C55-B55)/B55,H55/B55)</f>
        <v>1.1720666666666683E-2</v>
      </c>
      <c r="H55" s="58">
        <f t="shared" ref="H55" si="128">IF(G55="",$F$1*C55-B55,G55-B55)</f>
        <v>1.406480000000002</v>
      </c>
      <c r="I55" s="2" t="s">
        <v>66</v>
      </c>
      <c r="J55" s="33" t="s">
        <v>1635</v>
      </c>
      <c r="K55" s="59">
        <f t="shared" ref="K55" si="129">DATE(MID(J55,1,4),MID(J55,5,2),MID(J55,7,2))</f>
        <v>44075</v>
      </c>
      <c r="L55" s="60" t="str">
        <f ca="1">IF(LEN(J55) &gt; 15,DATE(MID(J55,12,4),MID(J55,16,2),MID(J55,18,2)),TEXT(TODAY(),"yyyy/m/d"))</f>
        <v>2021/2/22</v>
      </c>
      <c r="M55" s="44">
        <f ca="1">(L55-K55+1)*B55</f>
        <v>21000</v>
      </c>
      <c r="N55" s="61">
        <f ca="1">H55/M55*365</f>
        <v>2.4445961904761938E-2</v>
      </c>
      <c r="O55" s="35">
        <f t="shared" ref="O55" si="130">D55*C55</f>
        <v>119.94017600000001</v>
      </c>
      <c r="P55" s="35">
        <f t="shared" ref="P55" si="131">O55-B55</f>
        <v>-5.9823999999991884E-2</v>
      </c>
      <c r="Q55" s="36">
        <f t="shared" ref="Q55" si="132">B55/150</f>
        <v>0.8</v>
      </c>
      <c r="R55" s="37">
        <f t="shared" ref="R55" si="133">R54+C55-T55</f>
        <v>6081.4499999999553</v>
      </c>
      <c r="S55" s="38">
        <f t="shared" ref="S55" si="134">R55*D55</f>
        <v>8357.1285899999384</v>
      </c>
      <c r="T55" s="38"/>
      <c r="U55" s="62"/>
      <c r="V55" s="39">
        <f t="shared" ref="V55" si="135">U55+V54</f>
        <v>63905.729999999989</v>
      </c>
      <c r="W55" s="39">
        <f t="shared" ref="W55" si="136">S55+V55</f>
        <v>72262.858589999931</v>
      </c>
      <c r="X55" s="1">
        <f t="shared" ref="X55" si="137">X54+B55</f>
        <v>59090</v>
      </c>
      <c r="Y55" s="37">
        <f t="shared" ref="Y55" si="138">W55-X55</f>
        <v>13172.858589999931</v>
      </c>
      <c r="Z55" s="183">
        <f t="shared" ref="Z55" si="139">W55/X55-1</f>
        <v>0.22292872888813564</v>
      </c>
      <c r="AA55" s="183">
        <v>0</v>
      </c>
      <c r="AB55" s="183">
        <f>SUM($C$2:C55)*D55/SUM($B$2:B55)-1</f>
        <v>6.0851449549549796E-2</v>
      </c>
      <c r="AC55" s="183">
        <f t="shared" ref="AC55" si="140">Z55-AB55</f>
        <v>0.16207727933858584</v>
      </c>
      <c r="AD55" s="40">
        <f t="shared" ref="AD55" si="141">IF(E55-F55&lt;0,"达成",E55-F55)</f>
        <v>0.19827933333333334</v>
      </c>
    </row>
    <row r="56" spans="1:30">
      <c r="A56" s="63" t="s">
        <v>1653</v>
      </c>
      <c r="B56" s="2">
        <v>120</v>
      </c>
      <c r="C56" s="177">
        <v>87.18</v>
      </c>
      <c r="D56" s="178">
        <v>1.3756999999999999</v>
      </c>
      <c r="E56" s="32">
        <f t="shared" ref="E56:E63" si="142">10%*Q56+13%</f>
        <v>0.21000000000000002</v>
      </c>
      <c r="F56" s="26">
        <f t="shared" ref="F56:F63" si="143">IF(G56="",($F$1*C56-B56)/B56,H56/B56)</f>
        <v>1.0561500000000142E-2</v>
      </c>
      <c r="H56" s="58">
        <f t="shared" ref="H56:H63" si="144">IF(G56="",$F$1*C56-B56,G56-B56)</f>
        <v>1.267380000000017</v>
      </c>
      <c r="I56" s="2" t="s">
        <v>66</v>
      </c>
      <c r="J56" s="33" t="s">
        <v>1637</v>
      </c>
      <c r="K56" s="59">
        <f t="shared" ref="K56:K63" si="145">DATE(MID(J56,1,4),MID(J56,5,2),MID(J56,7,2))</f>
        <v>44076</v>
      </c>
      <c r="L56" s="60" t="str">
        <f ca="1">IF(LEN(J56) &gt; 15,DATE(MID(J56,12,4),MID(J56,16,2),MID(J56,18,2)),TEXT(TODAY(),"yyyy/m/d"))</f>
        <v>2021/2/22</v>
      </c>
      <c r="M56" s="44">
        <f ca="1">(L56-K56+1)*B56</f>
        <v>20880</v>
      </c>
      <c r="N56" s="61">
        <f ca="1">H56/M56*365</f>
        <v>2.2154870689655468E-2</v>
      </c>
      <c r="O56" s="35">
        <f t="shared" ref="O56:O63" si="146">D56*C56</f>
        <v>119.933526</v>
      </c>
      <c r="P56" s="35">
        <f t="shared" ref="P56:P63" si="147">O56-B56</f>
        <v>-6.6473999999999478E-2</v>
      </c>
      <c r="Q56" s="36">
        <f t="shared" ref="Q56:Q63" si="148">B56/150</f>
        <v>0.8</v>
      </c>
      <c r="R56" s="37">
        <f t="shared" ref="R56:R58" si="149">R55+C56-T56</f>
        <v>6168.6299999999555</v>
      </c>
      <c r="S56" s="38">
        <f t="shared" ref="S56:S58" si="150">R56*D56</f>
        <v>8486.1842909999377</v>
      </c>
      <c r="T56" s="38"/>
      <c r="U56" s="62"/>
      <c r="V56" s="39">
        <f t="shared" ref="V56:V58" si="151">U56+V55</f>
        <v>63905.729999999989</v>
      </c>
      <c r="W56" s="39">
        <f t="shared" ref="W56:W58" si="152">S56+V56</f>
        <v>72391.914290999921</v>
      </c>
      <c r="X56" s="1">
        <f t="shared" ref="X56:X58" si="153">X55+B56</f>
        <v>59210</v>
      </c>
      <c r="Y56" s="37">
        <f t="shared" ref="Y56:Y58" si="154">W56-X56</f>
        <v>13181.914290999921</v>
      </c>
      <c r="Z56" s="183">
        <f t="shared" ref="Z56:Z58" si="155">W56/X56-1</f>
        <v>0.22262986473568525</v>
      </c>
      <c r="AA56" s="183">
        <v>0</v>
      </c>
      <c r="AB56" s="183">
        <f>SUM($C$2:C56)*D56/SUM($B$2:B56)-1</f>
        <v>6.0902099557522238E-2</v>
      </c>
      <c r="AC56" s="183">
        <f t="shared" ref="AC56:AC58" si="156">Z56-AB56</f>
        <v>0.16172776517816301</v>
      </c>
      <c r="AD56" s="40">
        <f t="shared" ref="AD56:AD58" si="157">IF(E56-F56&lt;0,"达成",E56-F56)</f>
        <v>0.19943849999999988</v>
      </c>
    </row>
    <row r="57" spans="1:30">
      <c r="A57" s="63" t="s">
        <v>1654</v>
      </c>
      <c r="B57" s="2">
        <v>120</v>
      </c>
      <c r="C57" s="177">
        <v>87.86</v>
      </c>
      <c r="D57" s="178">
        <v>1.3651</v>
      </c>
      <c r="E57" s="32">
        <f t="shared" si="142"/>
        <v>0.21000000000000002</v>
      </c>
      <c r="F57" s="26">
        <f t="shared" si="143"/>
        <v>1.8443833333333378E-2</v>
      </c>
      <c r="H57" s="58">
        <f t="shared" si="144"/>
        <v>2.2132600000000053</v>
      </c>
      <c r="I57" s="2" t="s">
        <v>66</v>
      </c>
      <c r="J57" s="33" t="s">
        <v>1639</v>
      </c>
      <c r="K57" s="59">
        <f t="shared" si="145"/>
        <v>44077</v>
      </c>
      <c r="L57" s="60" t="str">
        <f ca="1">IF(LEN(J57) &gt; 15,DATE(MID(J57,12,4),MID(J57,16,2),MID(J57,18,2)),TEXT(TODAY(),"yyyy/m/d"))</f>
        <v>2021/2/22</v>
      </c>
      <c r="M57" s="44">
        <f ca="1">(L57-K57+1)*B57</f>
        <v>20760</v>
      </c>
      <c r="N57" s="61">
        <f ca="1">H57/M57*365</f>
        <v>3.8913289980732277E-2</v>
      </c>
      <c r="O57" s="35">
        <f t="shared" si="146"/>
        <v>119.937686</v>
      </c>
      <c r="P57" s="35">
        <f t="shared" si="147"/>
        <v>-6.2314000000000647E-2</v>
      </c>
      <c r="Q57" s="36">
        <f t="shared" si="148"/>
        <v>0.8</v>
      </c>
      <c r="R57" s="37">
        <f t="shared" si="149"/>
        <v>6256.4899999999552</v>
      </c>
      <c r="S57" s="38">
        <f t="shared" si="150"/>
        <v>8540.7344989999383</v>
      </c>
      <c r="T57" s="38"/>
      <c r="U57" s="62"/>
      <c r="V57" s="39">
        <f t="shared" si="151"/>
        <v>63905.729999999989</v>
      </c>
      <c r="W57" s="39">
        <f t="shared" si="152"/>
        <v>72446.464498999921</v>
      </c>
      <c r="X57" s="1">
        <f t="shared" si="153"/>
        <v>59330</v>
      </c>
      <c r="Y57" s="37">
        <f t="shared" si="154"/>
        <v>13116.464498999921</v>
      </c>
      <c r="Z57" s="183">
        <f t="shared" si="155"/>
        <v>0.22107642843418041</v>
      </c>
      <c r="AA57" s="183">
        <v>0</v>
      </c>
      <c r="AB57" s="183">
        <f>SUM($C$2:C57)*D57/SUM($B$2:B57)-1</f>
        <v>5.1801636376811677E-2</v>
      </c>
      <c r="AC57" s="183">
        <f t="shared" si="156"/>
        <v>0.16927479205736873</v>
      </c>
      <c r="AD57" s="40">
        <f t="shared" si="157"/>
        <v>0.19155616666666664</v>
      </c>
    </row>
    <row r="58" spans="1:30">
      <c r="A58" s="63" t="s">
        <v>1655</v>
      </c>
      <c r="B58" s="2">
        <v>120</v>
      </c>
      <c r="C58" s="177">
        <v>88.37</v>
      </c>
      <c r="D58" s="178">
        <v>1.3573</v>
      </c>
      <c r="E58" s="32">
        <f t="shared" si="142"/>
        <v>0.21000000000000002</v>
      </c>
      <c r="F58" s="26">
        <f t="shared" si="143"/>
        <v>2.4355583333333423E-2</v>
      </c>
      <c r="H58" s="58">
        <f t="shared" si="144"/>
        <v>2.9226700000000108</v>
      </c>
      <c r="I58" s="2" t="s">
        <v>66</v>
      </c>
      <c r="J58" s="33" t="s">
        <v>1641</v>
      </c>
      <c r="K58" s="59">
        <f t="shared" si="145"/>
        <v>44078</v>
      </c>
      <c r="L58" s="60" t="str">
        <f ca="1">IF(LEN(J58) &gt; 15,DATE(MID(J58,12,4),MID(J58,16,2),MID(J58,18,2)),TEXT(TODAY(),"yyyy/m/d"))</f>
        <v>2021/2/22</v>
      </c>
      <c r="M58" s="44">
        <f ca="1">(L58-K58+1)*B58</f>
        <v>20640</v>
      </c>
      <c r="N58" s="61">
        <f ca="1">H58/M58*365</f>
        <v>5.1684813468992445E-2</v>
      </c>
      <c r="O58" s="35">
        <f t="shared" si="146"/>
        <v>119.94460100000001</v>
      </c>
      <c r="P58" s="35">
        <f t="shared" si="147"/>
        <v>-5.5398999999994203E-2</v>
      </c>
      <c r="Q58" s="36">
        <f t="shared" si="148"/>
        <v>0.8</v>
      </c>
      <c r="R58" s="37">
        <f t="shared" si="149"/>
        <v>6344.8599999999551</v>
      </c>
      <c r="S58" s="38">
        <f t="shared" si="150"/>
        <v>8611.8784779999387</v>
      </c>
      <c r="T58" s="38"/>
      <c r="U58" s="62"/>
      <c r="V58" s="39">
        <f t="shared" si="151"/>
        <v>63905.729999999989</v>
      </c>
      <c r="W58" s="39">
        <f t="shared" si="152"/>
        <v>72517.608477999922</v>
      </c>
      <c r="X58" s="1">
        <f t="shared" si="153"/>
        <v>59450</v>
      </c>
      <c r="Y58" s="37">
        <f t="shared" si="154"/>
        <v>13067.608477999922</v>
      </c>
      <c r="Z58" s="183">
        <f t="shared" si="155"/>
        <v>0.21980838482758491</v>
      </c>
      <c r="AA58" s="183">
        <v>0</v>
      </c>
      <c r="AB58" s="183">
        <f>SUM($C$2:C58)*D58/SUM($B$2:B58)-1</f>
        <v>4.5001124501424572E-2</v>
      </c>
      <c r="AC58" s="183">
        <f t="shared" si="156"/>
        <v>0.17480726032616034</v>
      </c>
      <c r="AD58" s="40">
        <f t="shared" si="157"/>
        <v>0.18564441666666659</v>
      </c>
    </row>
    <row r="59" spans="1:30">
      <c r="A59" s="63" t="s">
        <v>1656</v>
      </c>
      <c r="B59" s="2">
        <v>120</v>
      </c>
      <c r="C59" s="177">
        <v>90.15</v>
      </c>
      <c r="D59" s="178">
        <v>1.3304</v>
      </c>
      <c r="E59" s="32">
        <f t="shared" si="142"/>
        <v>0.21000000000000002</v>
      </c>
      <c r="F59" s="26">
        <f t="shared" si="143"/>
        <v>4.4988750000000029E-2</v>
      </c>
      <c r="H59" s="58">
        <f t="shared" si="144"/>
        <v>5.3986500000000035</v>
      </c>
      <c r="I59" s="2" t="s">
        <v>66</v>
      </c>
      <c r="J59" s="33" t="s">
        <v>1643</v>
      </c>
      <c r="K59" s="59">
        <f t="shared" si="145"/>
        <v>44081</v>
      </c>
      <c r="L59" s="60" t="str">
        <f ca="1">IF(LEN(J59) &gt; 15,DATE(MID(J59,12,4),MID(J59,16,2),MID(J59,18,2)),TEXT(TODAY(),"yyyy/m/d"))</f>
        <v>2021/2/22</v>
      </c>
      <c r="M59" s="44">
        <f ca="1">(L59-K59+1)*B59</f>
        <v>20280</v>
      </c>
      <c r="N59" s="61">
        <f ca="1">H59/M59*365</f>
        <v>9.716505177514799E-2</v>
      </c>
      <c r="O59" s="35">
        <f t="shared" si="146"/>
        <v>119.93556000000001</v>
      </c>
      <c r="P59" s="35">
        <f t="shared" si="147"/>
        <v>-6.4439999999990505E-2</v>
      </c>
      <c r="Q59" s="36">
        <f t="shared" si="148"/>
        <v>0.8</v>
      </c>
      <c r="R59" s="37">
        <f t="shared" ref="R59:R63" si="158">R58+C59-T59</f>
        <v>6435.0099999999547</v>
      </c>
      <c r="S59" s="38">
        <f t="shared" ref="S59:S63" si="159">R59*D59</f>
        <v>8561.1373039999398</v>
      </c>
      <c r="T59" s="38"/>
      <c r="U59" s="62"/>
      <c r="V59" s="39">
        <f t="shared" ref="V59:V63" si="160">U59+V58</f>
        <v>63905.729999999989</v>
      </c>
      <c r="W59" s="39">
        <f t="shared" ref="W59:W63" si="161">S59+V59</f>
        <v>72466.867303999927</v>
      </c>
      <c r="X59" s="1">
        <f t="shared" ref="X59:X63" si="162">X58+B59</f>
        <v>59570</v>
      </c>
      <c r="Y59" s="37">
        <f t="shared" ref="Y59:Y63" si="163">W59-X59</f>
        <v>12896.867303999927</v>
      </c>
      <c r="Z59" s="183">
        <f t="shared" ref="Z59:Z63" si="164">W59/X59-1</f>
        <v>0.21649936719825291</v>
      </c>
      <c r="AA59" s="183">
        <v>0</v>
      </c>
      <c r="AB59" s="183">
        <f>SUM($C$2:C59)*D59/SUM($B$2:B59)-1</f>
        <v>2.3873231372549153E-2</v>
      </c>
      <c r="AC59" s="183">
        <f t="shared" ref="AC59:AC63" si="165">Z59-AB59</f>
        <v>0.19262613582570376</v>
      </c>
      <c r="AD59" s="40">
        <f t="shared" ref="AD59:AD63" si="166">IF(E59-F59&lt;0,"达成",E59-F59)</f>
        <v>0.16501125</v>
      </c>
    </row>
    <row r="60" spans="1:30">
      <c r="A60" s="63" t="s">
        <v>1657</v>
      </c>
      <c r="B60" s="2">
        <v>120</v>
      </c>
      <c r="C60" s="177">
        <v>89.57</v>
      </c>
      <c r="D60" s="178">
        <v>1.3391</v>
      </c>
      <c r="E60" s="32">
        <f t="shared" si="142"/>
        <v>0.21000000000000002</v>
      </c>
      <c r="F60" s="26">
        <f t="shared" si="143"/>
        <v>3.8265583333333214E-2</v>
      </c>
      <c r="H60" s="58">
        <f t="shared" si="144"/>
        <v>4.5918699999999859</v>
      </c>
      <c r="I60" s="2" t="s">
        <v>66</v>
      </c>
      <c r="J60" s="33" t="s">
        <v>1645</v>
      </c>
      <c r="K60" s="59">
        <f t="shared" si="145"/>
        <v>44082</v>
      </c>
      <c r="L60" s="60" t="str">
        <f ca="1">IF(LEN(J60) &gt; 15,DATE(MID(J60,12,4),MID(J60,16,2),MID(J60,18,2)),TEXT(TODAY(),"yyyy/m/d"))</f>
        <v>2021/2/22</v>
      </c>
      <c r="M60" s="44">
        <f ca="1">(L60-K60+1)*B60</f>
        <v>20160</v>
      </c>
      <c r="N60" s="61">
        <f ca="1">H60/M60*365</f>
        <v>8.3136535218253718E-2</v>
      </c>
      <c r="O60" s="35">
        <f t="shared" si="146"/>
        <v>119.94318699999998</v>
      </c>
      <c r="P60" s="35">
        <f t="shared" si="147"/>
        <v>-5.6813000000019542E-2</v>
      </c>
      <c r="Q60" s="36">
        <f t="shared" si="148"/>
        <v>0.8</v>
      </c>
      <c r="R60" s="37">
        <f t="shared" si="158"/>
        <v>6524.5799999999545</v>
      </c>
      <c r="S60" s="38">
        <f t="shared" si="159"/>
        <v>8737.0650779999396</v>
      </c>
      <c r="T60" s="38"/>
      <c r="U60" s="62"/>
      <c r="V60" s="39">
        <f t="shared" si="160"/>
        <v>63905.729999999989</v>
      </c>
      <c r="W60" s="39">
        <f t="shared" si="161"/>
        <v>72642.795077999923</v>
      </c>
      <c r="X60" s="1">
        <f t="shared" si="162"/>
        <v>59690</v>
      </c>
      <c r="Y60" s="37">
        <f t="shared" si="163"/>
        <v>12952.795077999923</v>
      </c>
      <c r="Z60" s="183">
        <f t="shared" si="164"/>
        <v>0.21700109026637504</v>
      </c>
      <c r="AA60" s="183">
        <v>0</v>
      </c>
      <c r="AB60" s="183">
        <f>SUM($C$2:C60)*D60/SUM($B$2:B60)-1</f>
        <v>3.0055640495867841E-2</v>
      </c>
      <c r="AC60" s="183">
        <f t="shared" si="165"/>
        <v>0.1869454497705072</v>
      </c>
      <c r="AD60" s="40">
        <f t="shared" si="166"/>
        <v>0.17173441666666681</v>
      </c>
    </row>
    <row r="61" spans="1:30">
      <c r="A61" s="63" t="s">
        <v>1658</v>
      </c>
      <c r="B61" s="2">
        <v>120</v>
      </c>
      <c r="C61" s="177">
        <v>91.87</v>
      </c>
      <c r="D61" s="178">
        <v>1.3056000000000001</v>
      </c>
      <c r="E61" s="32">
        <f t="shared" si="142"/>
        <v>0.21000000000000002</v>
      </c>
      <c r="F61" s="26">
        <f t="shared" si="143"/>
        <v>6.4926416666666736E-2</v>
      </c>
      <c r="H61" s="58">
        <f t="shared" si="144"/>
        <v>7.7911700000000081</v>
      </c>
      <c r="I61" s="2" t="s">
        <v>66</v>
      </c>
      <c r="J61" s="33" t="s">
        <v>1647</v>
      </c>
      <c r="K61" s="59">
        <f t="shared" si="145"/>
        <v>44083</v>
      </c>
      <c r="L61" s="60" t="str">
        <f ca="1">IF(LEN(J61) &gt; 15,DATE(MID(J61,12,4),MID(J61,16,2),MID(J61,18,2)),TEXT(TODAY(),"yyyy/m/d"))</f>
        <v>2021/2/22</v>
      </c>
      <c r="M61" s="44">
        <f ca="1">(L61-K61+1)*B61</f>
        <v>20040</v>
      </c>
      <c r="N61" s="61">
        <f ca="1">H61/M61*365</f>
        <v>0.14190504241516982</v>
      </c>
      <c r="O61" s="35">
        <f t="shared" si="146"/>
        <v>119.94547200000001</v>
      </c>
      <c r="P61" s="35">
        <f t="shared" si="147"/>
        <v>-5.4527999999990584E-2</v>
      </c>
      <c r="Q61" s="36">
        <f t="shared" si="148"/>
        <v>0.8</v>
      </c>
      <c r="R61" s="37">
        <f t="shared" si="158"/>
        <v>6616.4499999999543</v>
      </c>
      <c r="S61" s="38">
        <f t="shared" si="159"/>
        <v>8638.4371199999405</v>
      </c>
      <c r="T61" s="38"/>
      <c r="U61" s="62"/>
      <c r="V61" s="39">
        <f t="shared" si="160"/>
        <v>63905.729999999989</v>
      </c>
      <c r="W61" s="39">
        <f t="shared" si="161"/>
        <v>72544.167119999925</v>
      </c>
      <c r="X61" s="1">
        <f t="shared" si="162"/>
        <v>59810</v>
      </c>
      <c r="Y61" s="37">
        <f t="shared" si="163"/>
        <v>12734.167119999925</v>
      </c>
      <c r="Z61" s="183">
        <f t="shared" si="164"/>
        <v>0.21291033472663301</v>
      </c>
      <c r="AA61" s="183">
        <v>0</v>
      </c>
      <c r="AB61" s="183">
        <f>SUM($C$2:C61)*D61/SUM($B$2:B61)-1</f>
        <v>4.209847154471591E-3</v>
      </c>
      <c r="AC61" s="183">
        <f t="shared" si="165"/>
        <v>0.20870048757216142</v>
      </c>
      <c r="AD61" s="40">
        <f t="shared" si="166"/>
        <v>0.14507358333333328</v>
      </c>
    </row>
    <row r="62" spans="1:30">
      <c r="A62" s="63" t="s">
        <v>1659</v>
      </c>
      <c r="B62" s="2">
        <v>135</v>
      </c>
      <c r="C62" s="177">
        <v>105.04</v>
      </c>
      <c r="D62" s="178">
        <v>1.2846</v>
      </c>
      <c r="E62" s="32">
        <f t="shared" si="142"/>
        <v>0.22000000000000003</v>
      </c>
      <c r="F62" s="26">
        <f t="shared" si="143"/>
        <v>8.2301037037037172E-2</v>
      </c>
      <c r="H62" s="58">
        <f t="shared" si="144"/>
        <v>11.110640000000018</v>
      </c>
      <c r="I62" s="2" t="s">
        <v>66</v>
      </c>
      <c r="J62" s="33" t="s">
        <v>1649</v>
      </c>
      <c r="K62" s="59">
        <f t="shared" si="145"/>
        <v>44084</v>
      </c>
      <c r="L62" s="60" t="str">
        <f ca="1">IF(LEN(J62) &gt; 15,DATE(MID(J62,12,4),MID(J62,16,2),MID(J62,18,2)),TEXT(TODAY(),"yyyy/m/d"))</f>
        <v>2021/2/22</v>
      </c>
      <c r="M62" s="44">
        <f ca="1">(L62-K62+1)*B62</f>
        <v>22410</v>
      </c>
      <c r="N62" s="61">
        <f ca="1">H62/M62*365</f>
        <v>0.18096312360553354</v>
      </c>
      <c r="O62" s="35">
        <f t="shared" si="146"/>
        <v>134.93438399999999</v>
      </c>
      <c r="P62" s="35">
        <f t="shared" si="147"/>
        <v>-6.561600000000567E-2</v>
      </c>
      <c r="Q62" s="36">
        <f t="shared" si="148"/>
        <v>0.9</v>
      </c>
      <c r="R62" s="37">
        <f t="shared" si="158"/>
        <v>6721.4899999999543</v>
      </c>
      <c r="S62" s="38">
        <f t="shared" si="159"/>
        <v>8634.4260539999414</v>
      </c>
      <c r="T62" s="38"/>
      <c r="U62" s="62"/>
      <c r="V62" s="39">
        <f t="shared" si="160"/>
        <v>63905.729999999989</v>
      </c>
      <c r="W62" s="39">
        <f t="shared" si="161"/>
        <v>72540.156053999934</v>
      </c>
      <c r="X62" s="1">
        <f t="shared" si="162"/>
        <v>59945</v>
      </c>
      <c r="Y62" s="37">
        <f t="shared" si="163"/>
        <v>12595.156053999934</v>
      </c>
      <c r="Z62" s="183">
        <f t="shared" si="164"/>
        <v>0.21011187011427035</v>
      </c>
      <c r="AA62" s="183">
        <v>0</v>
      </c>
      <c r="AB62" s="183">
        <f>SUM($C$2:C62)*D62/SUM($B$2:B62)-1</f>
        <v>-1.1736621956087934E-2</v>
      </c>
      <c r="AC62" s="183">
        <f t="shared" si="165"/>
        <v>0.22184849207035828</v>
      </c>
      <c r="AD62" s="40">
        <f t="shared" si="166"/>
        <v>0.13769896296296286</v>
      </c>
    </row>
    <row r="63" spans="1:30">
      <c r="A63" s="63" t="s">
        <v>1660</v>
      </c>
      <c r="B63" s="2">
        <v>135</v>
      </c>
      <c r="C63" s="177">
        <v>103.9</v>
      </c>
      <c r="D63" s="178">
        <v>1.2987</v>
      </c>
      <c r="E63" s="32">
        <f t="shared" si="142"/>
        <v>0.22000000000000003</v>
      </c>
      <c r="F63" s="26">
        <f t="shared" si="143"/>
        <v>7.0554814814814834E-2</v>
      </c>
      <c r="H63" s="58">
        <f t="shared" si="144"/>
        <v>9.5249000000000024</v>
      </c>
      <c r="I63" s="2" t="s">
        <v>66</v>
      </c>
      <c r="J63" s="33" t="s">
        <v>1651</v>
      </c>
      <c r="K63" s="59">
        <f t="shared" si="145"/>
        <v>44085</v>
      </c>
      <c r="L63" s="60" t="str">
        <f ca="1">IF(LEN(J63) &gt; 15,DATE(MID(J63,12,4),MID(J63,16,2),MID(J63,18,2)),TEXT(TODAY(),"yyyy/m/d"))</f>
        <v>2021/2/22</v>
      </c>
      <c r="M63" s="44">
        <f ca="1">(L63-K63+1)*B63</f>
        <v>22275</v>
      </c>
      <c r="N63" s="61">
        <f ca="1">H63/M63*365</f>
        <v>0.15607580246913585</v>
      </c>
      <c r="O63" s="35">
        <f t="shared" si="146"/>
        <v>134.93493000000001</v>
      </c>
      <c r="P63" s="35">
        <f t="shared" si="147"/>
        <v>-6.5069999999991524E-2</v>
      </c>
      <c r="Q63" s="36">
        <f t="shared" si="148"/>
        <v>0.9</v>
      </c>
      <c r="R63" s="37">
        <f t="shared" si="158"/>
        <v>6825.3899999999539</v>
      </c>
      <c r="S63" s="38">
        <f t="shared" si="159"/>
        <v>8864.1339929999394</v>
      </c>
      <c r="T63" s="38"/>
      <c r="U63" s="62"/>
      <c r="V63" s="39">
        <f t="shared" si="160"/>
        <v>63905.729999999989</v>
      </c>
      <c r="W63" s="39">
        <f t="shared" si="161"/>
        <v>72769.863992999934</v>
      </c>
      <c r="X63" s="1">
        <f t="shared" si="162"/>
        <v>60080</v>
      </c>
      <c r="Y63" s="37">
        <f t="shared" si="163"/>
        <v>12689.863992999934</v>
      </c>
      <c r="Z63" s="183">
        <f t="shared" si="164"/>
        <v>0.21121611173435317</v>
      </c>
      <c r="AA63" s="183">
        <v>0</v>
      </c>
      <c r="AB63" s="183">
        <f>SUM($C$2:C63)*D63/SUM($B$2:B63)-1</f>
        <v>-8.8207882352953071E-4</v>
      </c>
      <c r="AC63" s="183">
        <f t="shared" si="165"/>
        <v>0.2120981905578827</v>
      </c>
      <c r="AD63" s="40">
        <f t="shared" si="166"/>
        <v>0.14944518518518518</v>
      </c>
    </row>
    <row r="64" spans="1:30">
      <c r="A64" s="63" t="s">
        <v>1685</v>
      </c>
      <c r="B64" s="2">
        <v>135</v>
      </c>
      <c r="C64" s="177">
        <v>103.36</v>
      </c>
      <c r="D64" s="178">
        <v>1.3055000000000001</v>
      </c>
      <c r="E64" s="32">
        <f t="shared" ref="E64:E73" si="167">10%*Q64+13%</f>
        <v>0.22000000000000003</v>
      </c>
      <c r="F64" s="26">
        <f t="shared" ref="F64:F73" si="168">IF(G64="",($F$1*C64-B64)/B64,H64/B64)</f>
        <v>6.499081481481489E-2</v>
      </c>
      <c r="H64" s="58">
        <f t="shared" ref="H64:H73" si="169">IF(G64="",$F$1*C64-B64,G64-B64)</f>
        <v>8.77376000000001</v>
      </c>
      <c r="I64" s="2" t="s">
        <v>66</v>
      </c>
      <c r="J64" s="33" t="s">
        <v>1666</v>
      </c>
      <c r="K64" s="59">
        <f t="shared" ref="K64:K73" si="170">DATE(MID(J64,1,4),MID(J64,5,2),MID(J64,7,2))</f>
        <v>44088</v>
      </c>
      <c r="L64" s="60" t="str">
        <f ca="1">IF(LEN(J64) &gt; 15,DATE(MID(J64,12,4),MID(J64,16,2),MID(J64,18,2)),TEXT(TODAY(),"yyyy/m/d"))</f>
        <v>2021/2/22</v>
      </c>
      <c r="M64" s="44">
        <f ca="1">(L64-K64+1)*B64</f>
        <v>21870</v>
      </c>
      <c r="N64" s="61">
        <f ca="1">H64/M64*365</f>
        <v>0.14642992226794713</v>
      </c>
      <c r="O64" s="35">
        <f t="shared" ref="O64:O73" si="171">D64*C64</f>
        <v>134.93648000000002</v>
      </c>
      <c r="P64" s="35">
        <f t="shared" ref="P64:P73" si="172">O64-B64</f>
        <v>-6.3519999999982701E-2</v>
      </c>
      <c r="Q64" s="36">
        <f t="shared" ref="Q64:Q73" si="173">B64/150</f>
        <v>0.9</v>
      </c>
      <c r="R64" s="37">
        <f t="shared" ref="R64:R73" si="174">R63+C64-T64</f>
        <v>6928.7499999999536</v>
      </c>
      <c r="S64" s="38">
        <f t="shared" ref="S64:S73" si="175">R64*D64</f>
        <v>9045.4831249999406</v>
      </c>
      <c r="T64" s="38"/>
      <c r="U64" s="62"/>
      <c r="V64" s="39">
        <f t="shared" ref="V64:V73" si="176">U64+V63</f>
        <v>63905.729999999989</v>
      </c>
      <c r="W64" s="39">
        <f t="shared" ref="W64:W73" si="177">S64+V64</f>
        <v>72951.213124999922</v>
      </c>
      <c r="X64" s="1">
        <f t="shared" ref="X64:X73" si="178">X63+B64</f>
        <v>60215</v>
      </c>
      <c r="Y64" s="37">
        <f t="shared" ref="Y64:Y73" si="179">W64-X64</f>
        <v>12736.213124999922</v>
      </c>
      <c r="Z64" s="183">
        <f t="shared" ref="Z64:Z73" si="180">W64/X64-1</f>
        <v>0.21151229967615914</v>
      </c>
      <c r="AA64" s="183">
        <v>0</v>
      </c>
      <c r="AB64" s="183">
        <f>SUM($C$2:C64)*D64/SUM($B$2:B64)-1</f>
        <v>4.2657270391779356E-3</v>
      </c>
      <c r="AC64" s="183">
        <f t="shared" ref="AC64:AC73" si="181">Z64-AB64</f>
        <v>0.20724657263698121</v>
      </c>
      <c r="AD64" s="40">
        <f t="shared" ref="AD64:AD73" si="182">IF(E64-F64&lt;0,"达成",E64-F64)</f>
        <v>0.15500918518518514</v>
      </c>
    </row>
    <row r="65" spans="1:30">
      <c r="A65" s="63" t="s">
        <v>1686</v>
      </c>
      <c r="B65" s="2">
        <v>135</v>
      </c>
      <c r="C65" s="177">
        <v>102.77</v>
      </c>
      <c r="D65" s="178">
        <v>1.3129</v>
      </c>
      <c r="E65" s="32">
        <f t="shared" si="167"/>
        <v>0.22000000000000003</v>
      </c>
      <c r="F65" s="26">
        <f t="shared" si="168"/>
        <v>5.8911629629629605E-2</v>
      </c>
      <c r="H65" s="58">
        <f t="shared" si="169"/>
        <v>7.9530699999999968</v>
      </c>
      <c r="I65" s="2" t="s">
        <v>66</v>
      </c>
      <c r="J65" s="33" t="s">
        <v>1668</v>
      </c>
      <c r="K65" s="59">
        <f t="shared" si="170"/>
        <v>44089</v>
      </c>
      <c r="L65" s="60" t="str">
        <f ca="1">IF(LEN(J65) &gt; 15,DATE(MID(J65,12,4),MID(J65,16,2),MID(J65,18,2)),TEXT(TODAY(),"yyyy/m/d"))</f>
        <v>2021/2/22</v>
      </c>
      <c r="M65" s="44">
        <f ca="1">(L65-K65+1)*B65</f>
        <v>21735</v>
      </c>
      <c r="N65" s="61">
        <f ca="1">H65/M65*365</f>
        <v>0.13355742121002986</v>
      </c>
      <c r="O65" s="35">
        <f t="shared" si="171"/>
        <v>134.92673299999998</v>
      </c>
      <c r="P65" s="35">
        <f t="shared" si="172"/>
        <v>-7.3267000000015514E-2</v>
      </c>
      <c r="Q65" s="36">
        <f t="shared" si="173"/>
        <v>0.9</v>
      </c>
      <c r="R65" s="37">
        <f t="shared" si="174"/>
        <v>7031.5199999999541</v>
      </c>
      <c r="S65" s="38">
        <f t="shared" si="175"/>
        <v>9231.6826079999391</v>
      </c>
      <c r="T65" s="38"/>
      <c r="U65" s="62"/>
      <c r="V65" s="39">
        <f t="shared" si="176"/>
        <v>63905.729999999989</v>
      </c>
      <c r="W65" s="39">
        <f t="shared" si="177"/>
        <v>73137.412607999926</v>
      </c>
      <c r="X65" s="1">
        <f t="shared" si="178"/>
        <v>60350</v>
      </c>
      <c r="Y65" s="37">
        <f t="shared" si="179"/>
        <v>12787.412607999926</v>
      </c>
      <c r="Z65" s="183">
        <f t="shared" si="180"/>
        <v>0.21188753285832518</v>
      </c>
      <c r="AA65" s="183">
        <v>0</v>
      </c>
      <c r="AB65" s="183">
        <f>SUM($C$2:C65)*D65/SUM($B$2:B65)-1</f>
        <v>9.7792393939393207E-3</v>
      </c>
      <c r="AC65" s="183">
        <f t="shared" si="181"/>
        <v>0.20210829346438586</v>
      </c>
      <c r="AD65" s="40">
        <f t="shared" si="182"/>
        <v>0.16108837037037044</v>
      </c>
    </row>
    <row r="66" spans="1:30">
      <c r="A66" s="63" t="s">
        <v>1687</v>
      </c>
      <c r="B66" s="2">
        <v>135</v>
      </c>
      <c r="C66" s="177">
        <v>103.24</v>
      </c>
      <c r="D66" s="178">
        <v>1.3069</v>
      </c>
      <c r="E66" s="32">
        <f t="shared" si="167"/>
        <v>0.22000000000000003</v>
      </c>
      <c r="F66" s="26">
        <f t="shared" si="168"/>
        <v>6.3754370370370406E-2</v>
      </c>
      <c r="H66" s="58">
        <f t="shared" si="169"/>
        <v>8.6068400000000054</v>
      </c>
      <c r="I66" s="2" t="s">
        <v>66</v>
      </c>
      <c r="J66" s="33" t="s">
        <v>1670</v>
      </c>
      <c r="K66" s="59">
        <f t="shared" si="170"/>
        <v>44090</v>
      </c>
      <c r="L66" s="60" t="str">
        <f ca="1">IF(LEN(J66) &gt; 15,DATE(MID(J66,12,4),MID(J66,16,2),MID(J66,18,2)),TEXT(TODAY(),"yyyy/m/d"))</f>
        <v>2021/2/22</v>
      </c>
      <c r="M66" s="44">
        <f ca="1">(L66-K66+1)*B66</f>
        <v>21600</v>
      </c>
      <c r="N66" s="61">
        <f ca="1">H66/M66*365</f>
        <v>0.1454396574074075</v>
      </c>
      <c r="O66" s="35">
        <f t="shared" si="171"/>
        <v>134.92435599999999</v>
      </c>
      <c r="P66" s="35">
        <f t="shared" si="172"/>
        <v>-7.5644000000011147E-2</v>
      </c>
      <c r="Q66" s="36">
        <f t="shared" si="173"/>
        <v>0.9</v>
      </c>
      <c r="R66" s="37">
        <f t="shared" si="174"/>
        <v>7134.7599999999538</v>
      </c>
      <c r="S66" s="38">
        <f t="shared" si="175"/>
        <v>9324.4178439999396</v>
      </c>
      <c r="T66" s="38"/>
      <c r="U66" s="62"/>
      <c r="V66" s="39">
        <f t="shared" si="176"/>
        <v>63905.729999999989</v>
      </c>
      <c r="W66" s="39">
        <f t="shared" si="177"/>
        <v>73230.147843999934</v>
      </c>
      <c r="X66" s="1">
        <f t="shared" si="178"/>
        <v>60485</v>
      </c>
      <c r="Y66" s="37">
        <f t="shared" si="179"/>
        <v>12745.147843999934</v>
      </c>
      <c r="Z66" s="183">
        <f t="shared" si="180"/>
        <v>0.21071584432503809</v>
      </c>
      <c r="AA66" s="183">
        <v>0</v>
      </c>
      <c r="AB66" s="183">
        <f>SUM($C$2:C66)*D66/SUM($B$2:B66)-1</f>
        <v>5.0685651148354438E-3</v>
      </c>
      <c r="AC66" s="183">
        <f t="shared" si="181"/>
        <v>0.20564727921020265</v>
      </c>
      <c r="AD66" s="40">
        <f t="shared" si="182"/>
        <v>0.15624562962962962</v>
      </c>
    </row>
    <row r="67" spans="1:30">
      <c r="A67" s="63" t="s">
        <v>1688</v>
      </c>
      <c r="B67" s="2">
        <v>135</v>
      </c>
      <c r="C67" s="177">
        <v>102.88</v>
      </c>
      <c r="D67" s="178">
        <v>1.3115000000000001</v>
      </c>
      <c r="E67" s="32">
        <f t="shared" si="167"/>
        <v>0.22000000000000003</v>
      </c>
      <c r="F67" s="26">
        <f t="shared" si="168"/>
        <v>6.0045037037036973E-2</v>
      </c>
      <c r="H67" s="58">
        <f t="shared" si="169"/>
        <v>8.1060799999999915</v>
      </c>
      <c r="I67" s="2" t="s">
        <v>66</v>
      </c>
      <c r="J67" s="33" t="s">
        <v>1672</v>
      </c>
      <c r="K67" s="59">
        <f t="shared" si="170"/>
        <v>44091</v>
      </c>
      <c r="L67" s="60" t="str">
        <f ca="1">IF(LEN(J67) &gt; 15,DATE(MID(J67,12,4),MID(J67,16,2),MID(J67,18,2)),TEXT(TODAY(),"yyyy/m/d"))</f>
        <v>2021/2/22</v>
      </c>
      <c r="M67" s="44">
        <f ca="1">(L67-K67+1)*B67</f>
        <v>21465</v>
      </c>
      <c r="N67" s="61">
        <f ca="1">H67/M67*365</f>
        <v>0.13783923596552511</v>
      </c>
      <c r="O67" s="35">
        <f t="shared" si="171"/>
        <v>134.92712</v>
      </c>
      <c r="P67" s="35">
        <f t="shared" si="172"/>
        <v>-7.2879999999997835E-2</v>
      </c>
      <c r="Q67" s="36">
        <f t="shared" si="173"/>
        <v>0.9</v>
      </c>
      <c r="R67" s="37">
        <f t="shared" si="174"/>
        <v>7237.6399999999539</v>
      </c>
      <c r="S67" s="38">
        <f t="shared" si="175"/>
        <v>9492.1648599999407</v>
      </c>
      <c r="T67" s="38"/>
      <c r="U67" s="62"/>
      <c r="V67" s="39">
        <f t="shared" si="176"/>
        <v>63905.729999999989</v>
      </c>
      <c r="W67" s="39">
        <f t="shared" si="177"/>
        <v>73397.894859999928</v>
      </c>
      <c r="X67" s="1">
        <f t="shared" si="178"/>
        <v>60620</v>
      </c>
      <c r="Y67" s="37">
        <f t="shared" si="179"/>
        <v>12777.894859999928</v>
      </c>
      <c r="Z67" s="183">
        <f t="shared" si="180"/>
        <v>0.21078678422962605</v>
      </c>
      <c r="AA67" s="183">
        <v>0</v>
      </c>
      <c r="AB67" s="183">
        <f>SUM($C$2:C67)*D67/SUM($B$2:B67)-1</f>
        <v>8.4554261294260691E-3</v>
      </c>
      <c r="AC67" s="183">
        <f t="shared" si="181"/>
        <v>0.20233135810019998</v>
      </c>
      <c r="AD67" s="40">
        <f t="shared" si="182"/>
        <v>0.15995496296296305</v>
      </c>
    </row>
    <row r="68" spans="1:30">
      <c r="A68" s="63" t="s">
        <v>1689</v>
      </c>
      <c r="B68" s="2">
        <v>135</v>
      </c>
      <c r="C68" s="177">
        <v>101.34</v>
      </c>
      <c r="D68" s="178">
        <v>1.3313999999999999</v>
      </c>
      <c r="E68" s="32">
        <f t="shared" si="167"/>
        <v>0.22000000000000003</v>
      </c>
      <c r="F68" s="26">
        <f t="shared" si="168"/>
        <v>4.4177333333333395E-2</v>
      </c>
      <c r="H68" s="58">
        <f t="shared" si="169"/>
        <v>5.963940000000008</v>
      </c>
      <c r="I68" s="2" t="s">
        <v>66</v>
      </c>
      <c r="J68" s="33" t="s">
        <v>1674</v>
      </c>
      <c r="K68" s="59">
        <f t="shared" si="170"/>
        <v>44092</v>
      </c>
      <c r="L68" s="60" t="str">
        <f ca="1">IF(LEN(J68) &gt; 15,DATE(MID(J68,12,4),MID(J68,16,2),MID(J68,18,2)),TEXT(TODAY(),"yyyy/m/d"))</f>
        <v>2021/2/22</v>
      </c>
      <c r="M68" s="44">
        <f ca="1">(L68-K68+1)*B68</f>
        <v>21330</v>
      </c>
      <c r="N68" s="61">
        <f ca="1">H68/M68*365</f>
        <v>0.10205523206751069</v>
      </c>
      <c r="O68" s="35">
        <f t="shared" si="171"/>
        <v>134.92407599999999</v>
      </c>
      <c r="P68" s="35">
        <f t="shared" si="172"/>
        <v>-7.5924000000014757E-2</v>
      </c>
      <c r="Q68" s="36">
        <f t="shared" si="173"/>
        <v>0.9</v>
      </c>
      <c r="R68" s="37">
        <f t="shared" si="174"/>
        <v>7338.9799999999541</v>
      </c>
      <c r="S68" s="38">
        <f t="shared" si="175"/>
        <v>9771.1179719999382</v>
      </c>
      <c r="T68" s="38"/>
      <c r="U68" s="62"/>
      <c r="V68" s="39">
        <f t="shared" si="176"/>
        <v>63905.729999999989</v>
      </c>
      <c r="W68" s="39">
        <f t="shared" si="177"/>
        <v>73676.84797199993</v>
      </c>
      <c r="X68" s="1">
        <f t="shared" si="178"/>
        <v>60755</v>
      </c>
      <c r="Y68" s="37">
        <f t="shared" si="179"/>
        <v>12921.84797199993</v>
      </c>
      <c r="Z68" s="183">
        <f t="shared" si="180"/>
        <v>0.21268781124187197</v>
      </c>
      <c r="AA68" s="183">
        <v>0</v>
      </c>
      <c r="AB68" s="183">
        <f>SUM($C$2:C68)*D68/SUM($B$2:B68)-1</f>
        <v>2.3362818018017872E-2</v>
      </c>
      <c r="AC68" s="183">
        <f t="shared" si="181"/>
        <v>0.1893249932238541</v>
      </c>
      <c r="AD68" s="40">
        <f t="shared" si="182"/>
        <v>0.17582266666666663</v>
      </c>
    </row>
    <row r="69" spans="1:30">
      <c r="A69" s="63" t="s">
        <v>1690</v>
      </c>
      <c r="B69" s="2">
        <v>120</v>
      </c>
      <c r="C69" s="177">
        <v>90.38</v>
      </c>
      <c r="D69" s="178">
        <v>1.3270999999999999</v>
      </c>
      <c r="E69" s="32">
        <f t="shared" si="167"/>
        <v>0.21000000000000002</v>
      </c>
      <c r="F69" s="26">
        <f t="shared" si="168"/>
        <v>4.7654833333333237E-2</v>
      </c>
      <c r="H69" s="58">
        <f t="shared" si="169"/>
        <v>5.7185799999999887</v>
      </c>
      <c r="I69" s="2" t="s">
        <v>66</v>
      </c>
      <c r="J69" s="33" t="s">
        <v>1676</v>
      </c>
      <c r="K69" s="59">
        <f t="shared" si="170"/>
        <v>44095</v>
      </c>
      <c r="L69" s="60" t="str">
        <f ca="1">IF(LEN(J69) &gt; 15,DATE(MID(J69,12,4),MID(J69,16,2),MID(J69,18,2)),TEXT(TODAY(),"yyyy/m/d"))</f>
        <v>2021/2/22</v>
      </c>
      <c r="M69" s="44">
        <f ca="1">(L69-K69+1)*B69</f>
        <v>18600</v>
      </c>
      <c r="N69" s="61">
        <f ca="1">H69/M69*365</f>
        <v>0.11221944623655891</v>
      </c>
      <c r="O69" s="35">
        <f t="shared" si="171"/>
        <v>119.94329799999998</v>
      </c>
      <c r="P69" s="35">
        <f t="shared" si="172"/>
        <v>-5.6702000000015573E-2</v>
      </c>
      <c r="Q69" s="36">
        <f t="shared" si="173"/>
        <v>0.8</v>
      </c>
      <c r="R69" s="37">
        <f t="shared" si="174"/>
        <v>7429.3599999999542</v>
      </c>
      <c r="S69" s="38">
        <f t="shared" si="175"/>
        <v>9859.5036559999389</v>
      </c>
      <c r="T69" s="38"/>
      <c r="U69" s="62"/>
      <c r="V69" s="39">
        <f t="shared" si="176"/>
        <v>63905.729999999989</v>
      </c>
      <c r="W69" s="39">
        <f t="shared" si="177"/>
        <v>73765.233655999924</v>
      </c>
      <c r="X69" s="1">
        <f t="shared" si="178"/>
        <v>60875</v>
      </c>
      <c r="Y69" s="37">
        <f t="shared" si="179"/>
        <v>12890.233655999924</v>
      </c>
      <c r="Z69" s="183">
        <f t="shared" si="180"/>
        <v>0.21174921816837666</v>
      </c>
      <c r="AA69" s="183">
        <v>0</v>
      </c>
      <c r="AB69" s="183">
        <f>SUM($C$2:C69)*D69/SUM($B$2:B69)-1</f>
        <v>1.9765954766133742E-2</v>
      </c>
      <c r="AC69" s="183">
        <f t="shared" si="181"/>
        <v>0.19198326340224292</v>
      </c>
      <c r="AD69" s="40">
        <f t="shared" si="182"/>
        <v>0.16234516666666679</v>
      </c>
    </row>
    <row r="70" spans="1:30">
      <c r="A70" s="63" t="s">
        <v>1691</v>
      </c>
      <c r="B70" s="2">
        <v>120</v>
      </c>
      <c r="C70" s="177">
        <v>91.49</v>
      </c>
      <c r="D70" s="178">
        <v>1.3109999999999999</v>
      </c>
      <c r="E70" s="32">
        <f t="shared" si="167"/>
        <v>0.21000000000000002</v>
      </c>
      <c r="F70" s="26">
        <f t="shared" si="168"/>
        <v>6.052158333333324E-2</v>
      </c>
      <c r="H70" s="58">
        <f t="shared" si="169"/>
        <v>7.2625899999999888</v>
      </c>
      <c r="I70" s="2" t="s">
        <v>66</v>
      </c>
      <c r="J70" s="33" t="s">
        <v>1678</v>
      </c>
      <c r="K70" s="59">
        <f t="shared" si="170"/>
        <v>44096</v>
      </c>
      <c r="L70" s="60" t="str">
        <f ca="1">IF(LEN(J70) &gt; 15,DATE(MID(J70,12,4),MID(J70,16,2),MID(J70,18,2)),TEXT(TODAY(),"yyyy/m/d"))</f>
        <v>2021/2/22</v>
      </c>
      <c r="M70" s="44">
        <f ca="1">(L70-K70+1)*B70</f>
        <v>18480</v>
      </c>
      <c r="N70" s="61">
        <f ca="1">H70/M70*365</f>
        <v>0.14344401244588723</v>
      </c>
      <c r="O70" s="35">
        <f t="shared" si="171"/>
        <v>119.94338999999999</v>
      </c>
      <c r="P70" s="35">
        <f t="shared" si="172"/>
        <v>-5.6610000000006266E-2</v>
      </c>
      <c r="Q70" s="36">
        <f t="shared" si="173"/>
        <v>0.8</v>
      </c>
      <c r="R70" s="37">
        <f t="shared" si="174"/>
        <v>7520.849999999954</v>
      </c>
      <c r="S70" s="38">
        <f t="shared" si="175"/>
        <v>9859.8343499999391</v>
      </c>
      <c r="T70" s="38"/>
      <c r="U70" s="62"/>
      <c r="V70" s="39">
        <f t="shared" si="176"/>
        <v>63905.729999999989</v>
      </c>
      <c r="W70" s="39">
        <f t="shared" si="177"/>
        <v>73765.564349999928</v>
      </c>
      <c r="X70" s="1">
        <f t="shared" si="178"/>
        <v>60995</v>
      </c>
      <c r="Y70" s="37">
        <f t="shared" si="179"/>
        <v>12770.564349999928</v>
      </c>
      <c r="Z70" s="183">
        <f t="shared" si="180"/>
        <v>0.20937067546520094</v>
      </c>
      <c r="AA70" s="183">
        <v>0</v>
      </c>
      <c r="AB70" s="183">
        <f>SUM($C$2:C70)*D70/SUM($B$2:B70)-1</f>
        <v>7.2842346760066956E-3</v>
      </c>
      <c r="AC70" s="183">
        <f t="shared" si="181"/>
        <v>0.20208644078919424</v>
      </c>
      <c r="AD70" s="40">
        <f t="shared" si="182"/>
        <v>0.14947841666666678</v>
      </c>
    </row>
    <row r="71" spans="1:30">
      <c r="A71" s="63" t="s">
        <v>1692</v>
      </c>
      <c r="B71" s="2">
        <v>135</v>
      </c>
      <c r="C71" s="177">
        <v>102.38</v>
      </c>
      <c r="D71" s="178">
        <v>1.3179000000000001</v>
      </c>
      <c r="E71" s="32">
        <f t="shared" si="167"/>
        <v>0.22000000000000003</v>
      </c>
      <c r="F71" s="26">
        <f t="shared" si="168"/>
        <v>5.4893185185185052E-2</v>
      </c>
      <c r="H71" s="58">
        <f t="shared" si="169"/>
        <v>7.4105799999999817</v>
      </c>
      <c r="I71" s="2" t="s">
        <v>66</v>
      </c>
      <c r="J71" s="33" t="s">
        <v>1680</v>
      </c>
      <c r="K71" s="59">
        <f t="shared" si="170"/>
        <v>44097</v>
      </c>
      <c r="L71" s="60" t="str">
        <f ca="1">IF(LEN(J71) &gt; 15,DATE(MID(J71,12,4),MID(J71,16,2),MID(J71,18,2)),TEXT(TODAY(),"yyyy/m/d"))</f>
        <v>2021/2/22</v>
      </c>
      <c r="M71" s="44">
        <f ca="1">(L71-K71+1)*B71</f>
        <v>20655</v>
      </c>
      <c r="N71" s="61">
        <f ca="1">H71/M71*365</f>
        <v>0.13095433067053949</v>
      </c>
      <c r="O71" s="35">
        <f t="shared" si="171"/>
        <v>134.926602</v>
      </c>
      <c r="P71" s="35">
        <f t="shared" si="172"/>
        <v>-7.339799999999741E-2</v>
      </c>
      <c r="Q71" s="36">
        <f t="shared" si="173"/>
        <v>0.9</v>
      </c>
      <c r="R71" s="37">
        <f t="shared" si="174"/>
        <v>7623.2299999999541</v>
      </c>
      <c r="S71" s="38">
        <f t="shared" si="175"/>
        <v>10046.654816999941</v>
      </c>
      <c r="T71" s="38"/>
      <c r="U71" s="62"/>
      <c r="V71" s="39">
        <f t="shared" si="176"/>
        <v>63905.729999999989</v>
      </c>
      <c r="W71" s="39">
        <f t="shared" si="177"/>
        <v>73952.384816999926</v>
      </c>
      <c r="X71" s="1">
        <f t="shared" si="178"/>
        <v>61130</v>
      </c>
      <c r="Y71" s="37">
        <f t="shared" si="179"/>
        <v>12822.384816999926</v>
      </c>
      <c r="Z71" s="183">
        <f t="shared" si="180"/>
        <v>0.20975600878455625</v>
      </c>
      <c r="AA71" s="183">
        <v>0</v>
      </c>
      <c r="AB71" s="183">
        <f>SUM($C$2:C71)*D71/SUM($B$2:B71)-1</f>
        <v>1.238199827586195E-2</v>
      </c>
      <c r="AC71" s="183">
        <f t="shared" si="181"/>
        <v>0.1973740105086943</v>
      </c>
      <c r="AD71" s="40">
        <f t="shared" si="182"/>
        <v>0.16510681481481498</v>
      </c>
    </row>
    <row r="72" spans="1:30">
      <c r="A72" s="63" t="s">
        <v>1693</v>
      </c>
      <c r="B72" s="2">
        <v>135</v>
      </c>
      <c r="C72" s="177">
        <v>104.58</v>
      </c>
      <c r="D72" s="178">
        <v>1.2902</v>
      </c>
      <c r="E72" s="32">
        <f t="shared" si="167"/>
        <v>0.22000000000000003</v>
      </c>
      <c r="F72" s="26">
        <f t="shared" si="168"/>
        <v>7.756133333333326E-2</v>
      </c>
      <c r="H72" s="58">
        <f t="shared" si="169"/>
        <v>10.470779999999991</v>
      </c>
      <c r="I72" s="2" t="s">
        <v>66</v>
      </c>
      <c r="J72" s="33" t="s">
        <v>1682</v>
      </c>
      <c r="K72" s="59">
        <f t="shared" si="170"/>
        <v>44098</v>
      </c>
      <c r="L72" s="60" t="str">
        <f ca="1">IF(LEN(J72) &gt; 15,DATE(MID(J72,12,4),MID(J72,16,2),MID(J72,18,2)),TEXT(TODAY(),"yyyy/m/d"))</f>
        <v>2021/2/22</v>
      </c>
      <c r="M72" s="44">
        <f ca="1">(L72-K72+1)*B72</f>
        <v>20520</v>
      </c>
      <c r="N72" s="61">
        <f ca="1">H72/M72*365</f>
        <v>0.18624925438596474</v>
      </c>
      <c r="O72" s="35">
        <f t="shared" si="171"/>
        <v>134.92911599999999</v>
      </c>
      <c r="P72" s="35">
        <f t="shared" si="172"/>
        <v>-7.0884000000006608E-2</v>
      </c>
      <c r="Q72" s="36">
        <f t="shared" si="173"/>
        <v>0.9</v>
      </c>
      <c r="R72" s="37">
        <f t="shared" si="174"/>
        <v>7727.809999999954</v>
      </c>
      <c r="S72" s="38">
        <f t="shared" si="175"/>
        <v>9970.42046199994</v>
      </c>
      <c r="T72" s="38"/>
      <c r="U72" s="62"/>
      <c r="V72" s="39">
        <f t="shared" si="176"/>
        <v>63905.729999999989</v>
      </c>
      <c r="W72" s="39">
        <f t="shared" si="177"/>
        <v>73876.150461999932</v>
      </c>
      <c r="X72" s="1">
        <f t="shared" si="178"/>
        <v>61265</v>
      </c>
      <c r="Y72" s="37">
        <f t="shared" si="179"/>
        <v>12611.150461999932</v>
      </c>
      <c r="Z72" s="183">
        <f t="shared" si="180"/>
        <v>0.20584592282706171</v>
      </c>
      <c r="AA72" s="183">
        <v>0</v>
      </c>
      <c r="AB72" s="183">
        <f>SUM($C$2:C72)*D72/SUM($B$2:B72)-1</f>
        <v>-8.7686195812111123E-3</v>
      </c>
      <c r="AC72" s="183">
        <f t="shared" si="181"/>
        <v>0.21461454240827282</v>
      </c>
      <c r="AD72" s="40">
        <f t="shared" si="182"/>
        <v>0.14243866666666677</v>
      </c>
    </row>
    <row r="73" spans="1:30">
      <c r="A73" s="63" t="s">
        <v>1694</v>
      </c>
      <c r="B73" s="2">
        <v>135</v>
      </c>
      <c r="C73" s="177">
        <v>104.68</v>
      </c>
      <c r="D73" s="178">
        <v>1.2889999999999999</v>
      </c>
      <c r="E73" s="32">
        <f t="shared" si="167"/>
        <v>0.22000000000000003</v>
      </c>
      <c r="F73" s="26">
        <f t="shared" si="168"/>
        <v>7.8591703703703733E-2</v>
      </c>
      <c r="H73" s="58">
        <f t="shared" si="169"/>
        <v>10.609880000000004</v>
      </c>
      <c r="I73" s="2" t="s">
        <v>66</v>
      </c>
      <c r="J73" s="33" t="s">
        <v>1684</v>
      </c>
      <c r="K73" s="59">
        <f t="shared" si="170"/>
        <v>44099</v>
      </c>
      <c r="L73" s="60" t="str">
        <f ca="1">IF(LEN(J73) &gt; 15,DATE(MID(J73,12,4),MID(J73,16,2),MID(J73,18,2)),TEXT(TODAY(),"yyyy/m/d"))</f>
        <v>2021/2/22</v>
      </c>
      <c r="M73" s="44">
        <f ca="1">(L73-K73+1)*B73</f>
        <v>20385</v>
      </c>
      <c r="N73" s="61">
        <f ca="1">H73/M73*365</f>
        <v>0.18997332352219776</v>
      </c>
      <c r="O73" s="35">
        <f t="shared" si="171"/>
        <v>134.93252000000001</v>
      </c>
      <c r="P73" s="35">
        <f t="shared" si="172"/>
        <v>-6.7479999999989104E-2</v>
      </c>
      <c r="Q73" s="36">
        <f t="shared" si="173"/>
        <v>0.9</v>
      </c>
      <c r="R73" s="37">
        <f t="shared" si="174"/>
        <v>7832.4899999999543</v>
      </c>
      <c r="S73" s="38">
        <f t="shared" si="175"/>
        <v>10096.079609999941</v>
      </c>
      <c r="T73" s="38"/>
      <c r="U73" s="62"/>
      <c r="V73" s="39">
        <f t="shared" si="176"/>
        <v>63905.729999999989</v>
      </c>
      <c r="W73" s="39">
        <f t="shared" si="177"/>
        <v>74001.809609999924</v>
      </c>
      <c r="X73" s="1">
        <f t="shared" si="178"/>
        <v>61400</v>
      </c>
      <c r="Y73" s="37">
        <f t="shared" si="179"/>
        <v>12601.809609999924</v>
      </c>
      <c r="Z73" s="183">
        <f t="shared" si="180"/>
        <v>0.20524119885993364</v>
      </c>
      <c r="AA73" s="183">
        <v>0</v>
      </c>
      <c r="AB73" s="183">
        <f>SUM($C$2:C73)*D73/SUM($B$2:B73)-1</f>
        <v>-9.5522307692308406E-3</v>
      </c>
      <c r="AC73" s="183">
        <f t="shared" si="181"/>
        <v>0.21479342962916448</v>
      </c>
      <c r="AD73" s="40">
        <f t="shared" si="182"/>
        <v>0.14140829629629631</v>
      </c>
    </row>
    <row r="74" spans="1:30">
      <c r="A74" s="63" t="s">
        <v>1714</v>
      </c>
      <c r="B74" s="2">
        <v>135</v>
      </c>
      <c r="C74" s="177">
        <v>105.46</v>
      </c>
      <c r="D74" s="178">
        <v>1.2794000000000001</v>
      </c>
      <c r="E74" s="32">
        <f t="shared" ref="E74:E77" si="183">10%*Q74+13%</f>
        <v>0.22000000000000003</v>
      </c>
      <c r="F74" s="26">
        <f t="shared" ref="F74:F77" si="184">IF(G74="",($F$1*C74-B74)/B74,H74/B74)</f>
        <v>8.6628592592592632E-2</v>
      </c>
      <c r="H74" s="58">
        <f t="shared" ref="H74:H77" si="185">IF(G74="",$F$1*C74-B74,G74-B74)</f>
        <v>11.694860000000006</v>
      </c>
      <c r="I74" s="2" t="s">
        <v>66</v>
      </c>
      <c r="J74" s="33" t="s">
        <v>1702</v>
      </c>
      <c r="K74" s="59">
        <f t="shared" ref="K74:K77" si="186">DATE(MID(J74,1,4),MID(J74,5,2),MID(J74,7,2))</f>
        <v>44102</v>
      </c>
      <c r="L74" s="60" t="str">
        <f ca="1">IF(LEN(J74) &gt; 15,DATE(MID(J74,12,4),MID(J74,16,2),MID(J74,18,2)),TEXT(TODAY(),"yyyy/m/d"))</f>
        <v>2021/2/22</v>
      </c>
      <c r="M74" s="44">
        <f ca="1">(L74-K74+1)*B74</f>
        <v>19980</v>
      </c>
      <c r="N74" s="61">
        <f ca="1">H74/M74*365</f>
        <v>0.21364483983983992</v>
      </c>
      <c r="O74" s="35">
        <f t="shared" ref="O74:O77" si="187">D74*C74</f>
        <v>134.925524</v>
      </c>
      <c r="P74" s="35">
        <f t="shared" ref="P74:P77" si="188">O74-B74</f>
        <v>-7.4476000000004206E-2</v>
      </c>
      <c r="Q74" s="36">
        <f t="shared" ref="Q74:Q77" si="189">B74/150</f>
        <v>0.9</v>
      </c>
      <c r="R74" s="37">
        <f t="shared" ref="R74:R79" si="190">R73+C74-T74</f>
        <v>7937.9499999999543</v>
      </c>
      <c r="S74" s="38">
        <f t="shared" ref="S74:S79" si="191">R74*D74</f>
        <v>10155.813229999942</v>
      </c>
      <c r="T74" s="38"/>
      <c r="U74" s="62"/>
      <c r="V74" s="39">
        <f t="shared" ref="V74:V79" si="192">U74+V73</f>
        <v>63905.729999999989</v>
      </c>
      <c r="W74" s="39">
        <f t="shared" ref="W74:W79" si="193">S74+V74</f>
        <v>74061.543229999923</v>
      </c>
      <c r="X74" s="1">
        <f t="shared" ref="X74:X79" si="194">X73+B74</f>
        <v>61535</v>
      </c>
      <c r="Y74" s="37">
        <f t="shared" ref="Y74:Y79" si="195">W74-X74</f>
        <v>12526.543229999923</v>
      </c>
      <c r="Z74" s="183">
        <f t="shared" ref="Z74:Z79" si="196">W74/X74-1</f>
        <v>0.20356777817502114</v>
      </c>
      <c r="AA74" s="183">
        <v>0</v>
      </c>
      <c r="AB74" s="183">
        <f>SUM($C$2:C74)*D74/SUM($B$2:B74)-1</f>
        <v>-1.6685900274574283E-2</v>
      </c>
      <c r="AC74" s="183">
        <f t="shared" ref="AC74:AC79" si="197">Z74-AB74</f>
        <v>0.22025367844959542</v>
      </c>
      <c r="AD74" s="40">
        <f t="shared" ref="AD74:AD79" si="198">IF(E74-F74&lt;0,"达成",E74-F74)</f>
        <v>0.13337140740740738</v>
      </c>
    </row>
    <row r="75" spans="1:30">
      <c r="A75" s="63" t="s">
        <v>1715</v>
      </c>
      <c r="B75" s="2">
        <v>135</v>
      </c>
      <c r="C75" s="177">
        <v>104.65</v>
      </c>
      <c r="D75" s="178">
        <v>1.2892999999999999</v>
      </c>
      <c r="E75" s="32">
        <f t="shared" si="183"/>
        <v>0.22000000000000003</v>
      </c>
      <c r="F75" s="26">
        <f t="shared" si="184"/>
        <v>7.8282592592592612E-2</v>
      </c>
      <c r="H75" s="58">
        <f t="shared" si="185"/>
        <v>10.568150000000003</v>
      </c>
      <c r="I75" s="2" t="s">
        <v>66</v>
      </c>
      <c r="J75" s="33" t="s">
        <v>1704</v>
      </c>
      <c r="K75" s="59">
        <f t="shared" si="186"/>
        <v>44103</v>
      </c>
      <c r="L75" s="60" t="str">
        <f ca="1">IF(LEN(J75) &gt; 15,DATE(MID(J75,12,4),MID(J75,16,2),MID(J75,18,2)),TEXT(TODAY(),"yyyy/m/d"))</f>
        <v>2021/2/22</v>
      </c>
      <c r="M75" s="44">
        <f ca="1">(L75-K75+1)*B75</f>
        <v>19845</v>
      </c>
      <c r="N75" s="61">
        <f ca="1">H75/M75*365</f>
        <v>0.19437514487276397</v>
      </c>
      <c r="O75" s="35">
        <f t="shared" si="187"/>
        <v>134.92524499999999</v>
      </c>
      <c r="P75" s="35">
        <f t="shared" si="188"/>
        <v>-7.4755000000010341E-2</v>
      </c>
      <c r="Q75" s="36">
        <f t="shared" si="189"/>
        <v>0.9</v>
      </c>
      <c r="R75" s="37">
        <f t="shared" si="190"/>
        <v>8042.599999999954</v>
      </c>
      <c r="S75" s="38">
        <f t="shared" si="191"/>
        <v>10369.32417999994</v>
      </c>
      <c r="T75" s="38"/>
      <c r="U75" s="62"/>
      <c r="V75" s="39">
        <f t="shared" si="192"/>
        <v>63905.729999999989</v>
      </c>
      <c r="W75" s="39">
        <f t="shared" si="193"/>
        <v>74275.054179999934</v>
      </c>
      <c r="X75" s="1">
        <f t="shared" si="194"/>
        <v>61670</v>
      </c>
      <c r="Y75" s="37">
        <f t="shared" si="195"/>
        <v>12605.054179999934</v>
      </c>
      <c r="Z75" s="183">
        <f t="shared" si="196"/>
        <v>0.20439523560888495</v>
      </c>
      <c r="AA75" s="183">
        <v>0</v>
      </c>
      <c r="AB75" s="183">
        <f>SUM($C$2:C75)*D75/SUM($B$2:B75)-1</f>
        <v>-8.9524852813854805E-3</v>
      </c>
      <c r="AC75" s="183">
        <f t="shared" si="197"/>
        <v>0.21334772089027043</v>
      </c>
      <c r="AD75" s="40">
        <f t="shared" si="198"/>
        <v>0.1417174074074074</v>
      </c>
    </row>
    <row r="76" spans="1:30">
      <c r="A76" s="63" t="s">
        <v>1716</v>
      </c>
      <c r="B76" s="2">
        <v>135</v>
      </c>
      <c r="C76" s="177">
        <v>105.27</v>
      </c>
      <c r="D76" s="178">
        <v>1.2817000000000001</v>
      </c>
      <c r="E76" s="32">
        <f t="shared" si="183"/>
        <v>0.22000000000000003</v>
      </c>
      <c r="F76" s="26">
        <f t="shared" si="184"/>
        <v>8.4670888888888809E-2</v>
      </c>
      <c r="H76" s="58">
        <f t="shared" si="185"/>
        <v>11.430569999999989</v>
      </c>
      <c r="I76" s="2" t="s">
        <v>66</v>
      </c>
      <c r="J76" s="33" t="s">
        <v>1707</v>
      </c>
      <c r="K76" s="59">
        <f t="shared" si="186"/>
        <v>44104</v>
      </c>
      <c r="L76" s="60" t="str">
        <f ca="1">IF(LEN(J76) &gt; 15,DATE(MID(J76,12,4),MID(J76,16,2),MID(J76,18,2)),TEXT(TODAY(),"yyyy/m/d"))</f>
        <v>2021/2/22</v>
      </c>
      <c r="M76" s="44">
        <f ca="1">(L76-K76+1)*B76</f>
        <v>19710</v>
      </c>
      <c r="N76" s="61">
        <f ca="1">H76/M76*365</f>
        <v>0.21167722222222199</v>
      </c>
      <c r="O76" s="35">
        <f t="shared" si="187"/>
        <v>134.92455899999999</v>
      </c>
      <c r="P76" s="35">
        <f t="shared" si="188"/>
        <v>-7.5441000000012082E-2</v>
      </c>
      <c r="Q76" s="36">
        <f t="shared" si="189"/>
        <v>0.9</v>
      </c>
      <c r="R76" s="37">
        <f t="shared" si="190"/>
        <v>8147.8699999999544</v>
      </c>
      <c r="S76" s="38">
        <f t="shared" si="191"/>
        <v>10443.124978999942</v>
      </c>
      <c r="T76" s="38"/>
      <c r="U76" s="62"/>
      <c r="V76" s="39">
        <f t="shared" si="192"/>
        <v>63905.729999999989</v>
      </c>
      <c r="W76" s="39">
        <f t="shared" si="193"/>
        <v>74348.854978999938</v>
      </c>
      <c r="X76" s="1">
        <f t="shared" si="194"/>
        <v>61805</v>
      </c>
      <c r="Y76" s="37">
        <f t="shared" si="195"/>
        <v>12543.854978999938</v>
      </c>
      <c r="Z76" s="183">
        <f t="shared" si="196"/>
        <v>0.2029585790631816</v>
      </c>
      <c r="AA76" s="183">
        <v>0</v>
      </c>
      <c r="AB76" s="183">
        <f>SUM($C$2:C76)*D76/SUM($B$2:B76)-1</f>
        <v>-1.4589392746666596E-2</v>
      </c>
      <c r="AC76" s="183">
        <f t="shared" si="197"/>
        <v>0.2175479718098482</v>
      </c>
      <c r="AD76" s="40">
        <f t="shared" si="198"/>
        <v>0.13532911111111123</v>
      </c>
    </row>
    <row r="77" spans="1:30">
      <c r="A77" s="63" t="s">
        <v>1717</v>
      </c>
      <c r="B77" s="2">
        <v>135</v>
      </c>
      <c r="C77" s="177">
        <v>102.69</v>
      </c>
      <c r="D77" s="178">
        <v>1.3140000000000001</v>
      </c>
      <c r="E77" s="32">
        <f t="shared" si="183"/>
        <v>0.22000000000000003</v>
      </c>
      <c r="F77" s="26">
        <f t="shared" si="184"/>
        <v>5.8087333333333359E-2</v>
      </c>
      <c r="H77" s="58">
        <f t="shared" si="185"/>
        <v>7.8417900000000031</v>
      </c>
      <c r="I77" s="2" t="s">
        <v>66</v>
      </c>
      <c r="J77" s="33" t="s">
        <v>1709</v>
      </c>
      <c r="K77" s="59">
        <f t="shared" si="186"/>
        <v>44113</v>
      </c>
      <c r="L77" s="60" t="str">
        <f ca="1">IF(LEN(J77) &gt; 15,DATE(MID(J77,12,4),MID(J77,16,2),MID(J77,18,2)),TEXT(TODAY(),"yyyy/m/d"))</f>
        <v>2021/2/22</v>
      </c>
      <c r="M77" s="44">
        <f ca="1">(L77-K77+1)*B77</f>
        <v>18495</v>
      </c>
      <c r="N77" s="61">
        <f ca="1">H77/M77*365</f>
        <v>0.15475822384428231</v>
      </c>
      <c r="O77" s="35">
        <f t="shared" si="187"/>
        <v>134.93466000000001</v>
      </c>
      <c r="P77" s="35">
        <f t="shared" si="188"/>
        <v>-6.533999999999196E-2</v>
      </c>
      <c r="Q77" s="36">
        <f t="shared" si="189"/>
        <v>0.9</v>
      </c>
      <c r="R77" s="37">
        <f t="shared" si="190"/>
        <v>8250.559999999954</v>
      </c>
      <c r="S77" s="38">
        <f t="shared" si="191"/>
        <v>10841.235839999939</v>
      </c>
      <c r="T77" s="38"/>
      <c r="U77" s="62"/>
      <c r="V77" s="39">
        <f t="shared" si="192"/>
        <v>63905.729999999989</v>
      </c>
      <c r="W77" s="39">
        <f t="shared" si="193"/>
        <v>74746.965839999932</v>
      </c>
      <c r="X77" s="1">
        <f t="shared" si="194"/>
        <v>61940</v>
      </c>
      <c r="Y77" s="37">
        <f t="shared" si="195"/>
        <v>12806.965839999932</v>
      </c>
      <c r="Z77" s="183">
        <f t="shared" si="196"/>
        <v>0.20676405941233345</v>
      </c>
      <c r="AA77" s="183">
        <v>0</v>
      </c>
      <c r="AB77" s="183">
        <f>SUM($C$2:C77)*D77/SUM($B$2:B77)-1</f>
        <v>1.0091558359621278E-2</v>
      </c>
      <c r="AC77" s="183">
        <f t="shared" si="197"/>
        <v>0.19667250105271217</v>
      </c>
      <c r="AD77" s="40">
        <f t="shared" si="198"/>
        <v>0.16191266666666668</v>
      </c>
    </row>
    <row r="78" spans="1:30">
      <c r="A78" s="63" t="s">
        <v>1718</v>
      </c>
      <c r="B78" s="2">
        <v>135</v>
      </c>
      <c r="C78" s="177">
        <v>99.99</v>
      </c>
      <c r="D78" s="178">
        <v>1.3494999999999999</v>
      </c>
      <c r="E78" s="32">
        <f t="shared" ref="E78:E79" si="199">10%*Q78+13%</f>
        <v>0.22000000000000003</v>
      </c>
      <c r="F78" s="26">
        <f t="shared" ref="F78:F79" si="200">IF(G78="",($F$1*C78-B78)/B78,H78/B78)</f>
        <v>3.0267333333333219E-2</v>
      </c>
      <c r="H78" s="58">
        <f t="shared" ref="H78:H79" si="201">IF(G78="",$F$1*C78-B78,G78-B78)</f>
        <v>4.0860899999999845</v>
      </c>
      <c r="I78" s="2" t="s">
        <v>66</v>
      </c>
      <c r="J78" s="33" t="s">
        <v>1711</v>
      </c>
      <c r="K78" s="59">
        <f t="shared" ref="K78:K79" si="202">DATE(MID(J78,1,4),MID(J78,5,2),MID(J78,7,2))</f>
        <v>44116</v>
      </c>
      <c r="L78" s="60" t="str">
        <f ca="1">IF(LEN(J78) &gt; 15,DATE(MID(J78,12,4),MID(J78,16,2),MID(J78,18,2)),TEXT(TODAY(),"yyyy/m/d"))</f>
        <v>2021/2/22</v>
      </c>
      <c r="M78" s="44">
        <f ca="1">(L78-K78+1)*B78</f>
        <v>18090</v>
      </c>
      <c r="N78" s="61">
        <f ca="1">H78/M78*365</f>
        <v>8.2444601990049438E-2</v>
      </c>
      <c r="O78" s="35">
        <f t="shared" ref="O78:O79" si="203">D78*C78</f>
        <v>134.93650499999998</v>
      </c>
      <c r="P78" s="35">
        <f t="shared" ref="P78:P79" si="204">O78-B78</f>
        <v>-6.3495000000017399E-2</v>
      </c>
      <c r="Q78" s="36">
        <f t="shared" ref="Q78:Q79" si="205">B78/150</f>
        <v>0.9</v>
      </c>
      <c r="R78" s="37">
        <f t="shared" si="190"/>
        <v>8350.5499999999538</v>
      </c>
      <c r="S78" s="38">
        <f t="shared" si="191"/>
        <v>11269.067224999937</v>
      </c>
      <c r="T78" s="38"/>
      <c r="U78" s="62"/>
      <c r="V78" s="39">
        <f t="shared" si="192"/>
        <v>63905.729999999989</v>
      </c>
      <c r="W78" s="39">
        <f t="shared" si="193"/>
        <v>75174.797224999929</v>
      </c>
      <c r="X78" s="1">
        <f t="shared" si="194"/>
        <v>62075</v>
      </c>
      <c r="Y78" s="37">
        <f t="shared" si="195"/>
        <v>13099.797224999929</v>
      </c>
      <c r="Z78" s="183">
        <f t="shared" si="196"/>
        <v>0.21103177164719988</v>
      </c>
      <c r="AA78" s="183">
        <v>0</v>
      </c>
      <c r="AB78" s="183">
        <f>SUM($C$2:C78)*D78/SUM($B$2:B78)-1</f>
        <v>3.6851142042509055E-2</v>
      </c>
      <c r="AC78" s="183">
        <f t="shared" si="197"/>
        <v>0.17418062960469083</v>
      </c>
      <c r="AD78" s="40">
        <f t="shared" si="198"/>
        <v>0.1897326666666668</v>
      </c>
    </row>
    <row r="79" spans="1:30">
      <c r="A79" s="63" t="s">
        <v>1719</v>
      </c>
      <c r="B79" s="2">
        <v>120</v>
      </c>
      <c r="C79" s="177">
        <v>88.75</v>
      </c>
      <c r="D79" s="178">
        <v>1.3514999999999999</v>
      </c>
      <c r="E79" s="32">
        <f t="shared" si="199"/>
        <v>0.21000000000000002</v>
      </c>
      <c r="F79" s="26">
        <f t="shared" si="200"/>
        <v>2.8760416666666681E-2</v>
      </c>
      <c r="H79" s="58">
        <f t="shared" si="201"/>
        <v>3.4512500000000017</v>
      </c>
      <c r="I79" s="2" t="s">
        <v>66</v>
      </c>
      <c r="J79" s="33" t="s">
        <v>1713</v>
      </c>
      <c r="K79" s="59">
        <f t="shared" si="202"/>
        <v>44117</v>
      </c>
      <c r="L79" s="60" t="str">
        <f ca="1">IF(LEN(J79) &gt; 15,DATE(MID(J79,12,4),MID(J79,16,2),MID(J79,18,2)),TEXT(TODAY(),"yyyy/m/d"))</f>
        <v>2021/2/22</v>
      </c>
      <c r="M79" s="44">
        <f ca="1">(L79-K79+1)*B79</f>
        <v>15960</v>
      </c>
      <c r="N79" s="61">
        <f ca="1">H79/M79*365</f>
        <v>7.8928963032581498E-2</v>
      </c>
      <c r="O79" s="35">
        <f t="shared" si="203"/>
        <v>119.94562499999999</v>
      </c>
      <c r="P79" s="35">
        <f t="shared" si="204"/>
        <v>-5.437500000000739E-2</v>
      </c>
      <c r="Q79" s="36">
        <f t="shared" si="205"/>
        <v>0.8</v>
      </c>
      <c r="R79" s="37">
        <f t="shared" si="190"/>
        <v>8439.2999999999538</v>
      </c>
      <c r="S79" s="38">
        <f t="shared" si="191"/>
        <v>11405.713949999938</v>
      </c>
      <c r="T79" s="38"/>
      <c r="U79" s="62"/>
      <c r="V79" s="39">
        <f t="shared" si="192"/>
        <v>63905.729999999989</v>
      </c>
      <c r="W79" s="39">
        <f t="shared" si="193"/>
        <v>75311.443949999928</v>
      </c>
      <c r="X79" s="1">
        <f t="shared" si="194"/>
        <v>62195</v>
      </c>
      <c r="Y79" s="37">
        <f t="shared" si="195"/>
        <v>13116.443949999928</v>
      </c>
      <c r="Z79" s="183">
        <f t="shared" si="196"/>
        <v>0.21089225741618978</v>
      </c>
      <c r="AA79" s="183">
        <v>0</v>
      </c>
      <c r="AB79" s="183">
        <f>SUM($C$2:C79)*D79/SUM($B$2:B79)-1</f>
        <v>3.7910479262672769E-2</v>
      </c>
      <c r="AC79" s="183">
        <f t="shared" si="197"/>
        <v>0.17298177815351701</v>
      </c>
      <c r="AD79" s="40">
        <f t="shared" si="198"/>
        <v>0.18123958333333334</v>
      </c>
    </row>
    <row r="80" spans="1:30">
      <c r="A80" s="63" t="s">
        <v>1747</v>
      </c>
      <c r="B80" s="2">
        <v>120</v>
      </c>
      <c r="C80" s="177">
        <v>89.27</v>
      </c>
      <c r="D80" s="178">
        <v>1.3435999999999999</v>
      </c>
      <c r="E80" s="32">
        <f t="shared" ref="E80:E92" si="206">10%*Q80+13%</f>
        <v>0.21000000000000002</v>
      </c>
      <c r="F80" s="26">
        <f t="shared" ref="F80:F92" si="207">IF(G80="",($F$1*C80-B80)/B80,H80/B80)</f>
        <v>3.4788083333333358E-2</v>
      </c>
      <c r="H80" s="58">
        <f t="shared" ref="H80:H92" si="208">IF(G80="",$F$1*C80-B80,G80-B80)</f>
        <v>4.1745700000000028</v>
      </c>
      <c r="I80" s="2" t="s">
        <v>66</v>
      </c>
      <c r="J80" s="33" t="s">
        <v>1722</v>
      </c>
      <c r="K80" s="59">
        <f t="shared" ref="K80:K92" si="209">DATE(MID(J80,1,4),MID(J80,5,2),MID(J80,7,2))</f>
        <v>44118</v>
      </c>
      <c r="L80" s="60" t="str">
        <f ca="1">IF(LEN(J80) &gt; 15,DATE(MID(J80,12,4),MID(J80,16,2),MID(J80,18,2)),TEXT(TODAY(),"yyyy/m/d"))</f>
        <v>2021/2/22</v>
      </c>
      <c r="M80" s="44">
        <f ca="1">(L80-K80+1)*B80</f>
        <v>15840</v>
      </c>
      <c r="N80" s="61">
        <f ca="1">H80/M80*365</f>
        <v>9.6194321338383917E-2</v>
      </c>
      <c r="O80" s="35">
        <f t="shared" ref="O80:O92" si="210">D80*C80</f>
        <v>119.94317199999999</v>
      </c>
      <c r="P80" s="35">
        <f t="shared" ref="P80:P92" si="211">O80-B80</f>
        <v>-5.6828000000010093E-2</v>
      </c>
      <c r="Q80" s="36">
        <f t="shared" ref="Q80:Q92" si="212">B80/150</f>
        <v>0.8</v>
      </c>
      <c r="R80" s="37">
        <f t="shared" ref="R80:R92" si="213">R79+C80-T80</f>
        <v>8528.5699999999542</v>
      </c>
      <c r="S80" s="38">
        <f t="shared" ref="S80:S92" si="214">R80*D80</f>
        <v>11458.986651999938</v>
      </c>
      <c r="T80" s="38"/>
      <c r="U80" s="62"/>
      <c r="V80" s="39">
        <f t="shared" ref="V80:V92" si="215">U80+V79</f>
        <v>63905.729999999989</v>
      </c>
      <c r="W80" s="39">
        <f t="shared" ref="W80:W92" si="216">S80+V80</f>
        <v>75364.71665199993</v>
      </c>
      <c r="X80" s="1">
        <f t="shared" ref="X80:X92" si="217">X79+B80</f>
        <v>62315</v>
      </c>
      <c r="Y80" s="37">
        <f t="shared" ref="Y80:Y92" si="218">W80-X80</f>
        <v>13049.71665199993</v>
      </c>
      <c r="Z80" s="183">
        <f t="shared" ref="Z80:Z92" si="219">W80/X80-1</f>
        <v>0.20941533582604399</v>
      </c>
      <c r="AA80" s="183">
        <v>0</v>
      </c>
      <c r="AB80" s="183">
        <f>SUM($C$2:C80)*D80/SUM($B$2:B80)-1</f>
        <v>3.1451205260495607E-2</v>
      </c>
      <c r="AC80" s="183">
        <f t="shared" ref="AC80:AC92" si="220">Z80-AB80</f>
        <v>0.17796413056554838</v>
      </c>
      <c r="AD80" s="40">
        <f t="shared" ref="AD80:AD92" si="221">IF(E80-F80&lt;0,"达成",E80-F80)</f>
        <v>0.17521191666666666</v>
      </c>
    </row>
    <row r="81" spans="1:30">
      <c r="A81" s="63" t="s">
        <v>1748</v>
      </c>
      <c r="B81" s="2">
        <v>120</v>
      </c>
      <c r="C81" s="177">
        <v>89.77</v>
      </c>
      <c r="D81" s="178">
        <v>1.3361000000000001</v>
      </c>
      <c r="E81" s="32">
        <f t="shared" si="206"/>
        <v>0.21000000000000002</v>
      </c>
      <c r="F81" s="26">
        <f t="shared" si="207"/>
        <v>4.058391666666665E-2</v>
      </c>
      <c r="H81" s="58">
        <f t="shared" si="208"/>
        <v>4.8700699999999983</v>
      </c>
      <c r="I81" s="2" t="s">
        <v>66</v>
      </c>
      <c r="J81" s="33" t="s">
        <v>1724</v>
      </c>
      <c r="K81" s="59">
        <f t="shared" si="209"/>
        <v>44119</v>
      </c>
      <c r="L81" s="60" t="str">
        <f ca="1">IF(LEN(J81) &gt; 15,DATE(MID(J81,12,4),MID(J81,16,2),MID(J81,18,2)),TEXT(TODAY(),"yyyy/m/d"))</f>
        <v>2021/2/22</v>
      </c>
      <c r="M81" s="44">
        <f ca="1">(L81-K81+1)*B81</f>
        <v>15720</v>
      </c>
      <c r="N81" s="61">
        <f ca="1">H81/M81*365</f>
        <v>0.11307732506361319</v>
      </c>
      <c r="O81" s="35">
        <f t="shared" si="210"/>
        <v>119.941697</v>
      </c>
      <c r="P81" s="35">
        <f t="shared" si="211"/>
        <v>-5.8302999999995109E-2</v>
      </c>
      <c r="Q81" s="36">
        <f t="shared" si="212"/>
        <v>0.8</v>
      </c>
      <c r="R81" s="37">
        <f t="shared" si="213"/>
        <v>8618.3399999999547</v>
      </c>
      <c r="S81" s="38">
        <f t="shared" si="214"/>
        <v>11514.96407399994</v>
      </c>
      <c r="T81" s="38"/>
      <c r="U81" s="62"/>
      <c r="V81" s="39">
        <f t="shared" si="215"/>
        <v>63905.729999999989</v>
      </c>
      <c r="W81" s="39">
        <f t="shared" si="216"/>
        <v>75420.694073999926</v>
      </c>
      <c r="X81" s="1">
        <f t="shared" si="217"/>
        <v>62435</v>
      </c>
      <c r="Y81" s="37">
        <f t="shared" si="218"/>
        <v>12985.694073999926</v>
      </c>
      <c r="Z81" s="183">
        <f t="shared" si="219"/>
        <v>0.2079874120925751</v>
      </c>
      <c r="AA81" s="183">
        <v>0</v>
      </c>
      <c r="AB81" s="183">
        <f>SUM($C$2:C81)*D81/SUM($B$2:B81)-1</f>
        <v>2.5379628785607178E-2</v>
      </c>
      <c r="AC81" s="183">
        <f t="shared" si="220"/>
        <v>0.18260778330696792</v>
      </c>
      <c r="AD81" s="40">
        <f t="shared" si="221"/>
        <v>0.16941608333333336</v>
      </c>
    </row>
    <row r="82" spans="1:30">
      <c r="A82" s="63" t="s">
        <v>1749</v>
      </c>
      <c r="B82" s="2">
        <v>135</v>
      </c>
      <c r="C82" s="177">
        <v>101.45</v>
      </c>
      <c r="D82" s="178">
        <v>1.33</v>
      </c>
      <c r="E82" s="32">
        <f t="shared" si="206"/>
        <v>0.22000000000000003</v>
      </c>
      <c r="F82" s="26">
        <f t="shared" si="207"/>
        <v>4.5310740740740763E-2</v>
      </c>
      <c r="H82" s="58">
        <f t="shared" si="208"/>
        <v>6.1169500000000028</v>
      </c>
      <c r="I82" s="2" t="s">
        <v>66</v>
      </c>
      <c r="J82" s="33" t="s">
        <v>1726</v>
      </c>
      <c r="K82" s="59">
        <f t="shared" si="209"/>
        <v>44120</v>
      </c>
      <c r="L82" s="60" t="str">
        <f ca="1">IF(LEN(J82) &gt; 15,DATE(MID(J82,12,4),MID(J82,16,2),MID(J82,18,2)),TEXT(TODAY(),"yyyy/m/d"))</f>
        <v>2021/2/22</v>
      </c>
      <c r="M82" s="44">
        <f ca="1">(L82-K82+1)*B82</f>
        <v>17550</v>
      </c>
      <c r="N82" s="61">
        <f ca="1">H82/M82*365</f>
        <v>0.12721861823361827</v>
      </c>
      <c r="O82" s="35">
        <f t="shared" si="210"/>
        <v>134.92850000000001</v>
      </c>
      <c r="P82" s="35">
        <f t="shared" si="211"/>
        <v>-7.149999999998613E-2</v>
      </c>
      <c r="Q82" s="36">
        <f t="shared" si="212"/>
        <v>0.9</v>
      </c>
      <c r="R82" s="37">
        <f t="shared" si="213"/>
        <v>8719.7899999999554</v>
      </c>
      <c r="S82" s="38">
        <f t="shared" si="214"/>
        <v>11597.320699999942</v>
      </c>
      <c r="T82" s="38"/>
      <c r="U82" s="62"/>
      <c r="V82" s="39">
        <f t="shared" si="215"/>
        <v>63905.729999999989</v>
      </c>
      <c r="W82" s="39">
        <f t="shared" si="216"/>
        <v>75503.050699999934</v>
      </c>
      <c r="X82" s="1">
        <f t="shared" si="217"/>
        <v>62570</v>
      </c>
      <c r="Y82" s="37">
        <f t="shared" si="218"/>
        <v>12933.050699999934</v>
      </c>
      <c r="Z82" s="183">
        <f t="shared" si="219"/>
        <v>0.20669731021256088</v>
      </c>
      <c r="AA82" s="183">
        <v>0</v>
      </c>
      <c r="AB82" s="183">
        <f>SUM($C$2:C82)*D82/SUM($B$2:B82)-1</f>
        <v>2.0415611439842385E-2</v>
      </c>
      <c r="AC82" s="183">
        <f t="shared" si="220"/>
        <v>0.1862816987727185</v>
      </c>
      <c r="AD82" s="40">
        <f t="shared" si="221"/>
        <v>0.17468925925925927</v>
      </c>
    </row>
    <row r="83" spans="1:30">
      <c r="A83" s="63" t="s">
        <v>1750</v>
      </c>
      <c r="B83" s="2">
        <v>135</v>
      </c>
      <c r="C83" s="177">
        <v>102.51</v>
      </c>
      <c r="D83" s="178">
        <v>1.3162</v>
      </c>
      <c r="E83" s="32">
        <f t="shared" si="206"/>
        <v>0.22000000000000003</v>
      </c>
      <c r="F83" s="26">
        <f t="shared" si="207"/>
        <v>5.6232666666666639E-2</v>
      </c>
      <c r="H83" s="58">
        <f t="shared" si="208"/>
        <v>7.5914099999999962</v>
      </c>
      <c r="I83" s="2" t="s">
        <v>66</v>
      </c>
      <c r="J83" s="33" t="s">
        <v>1728</v>
      </c>
      <c r="K83" s="59">
        <f t="shared" si="209"/>
        <v>44123</v>
      </c>
      <c r="L83" s="60" t="str">
        <f ca="1">IF(LEN(J83) &gt; 15,DATE(MID(J83,12,4),MID(J83,16,2),MID(J83,18,2)),TEXT(TODAY(),"yyyy/m/d"))</f>
        <v>2021/2/22</v>
      </c>
      <c r="M83" s="44">
        <f ca="1">(L83-K83+1)*B83</f>
        <v>17145</v>
      </c>
      <c r="N83" s="61">
        <f ca="1">H83/M83*365</f>
        <v>0.16161356955380571</v>
      </c>
      <c r="O83" s="35">
        <f t="shared" si="210"/>
        <v>134.92366200000001</v>
      </c>
      <c r="P83" s="35">
        <f t="shared" si="211"/>
        <v>-7.6337999999992689E-2</v>
      </c>
      <c r="Q83" s="36">
        <f t="shared" si="212"/>
        <v>0.9</v>
      </c>
      <c r="R83" s="37">
        <f t="shared" si="213"/>
        <v>8822.2999999999556</v>
      </c>
      <c r="S83" s="38">
        <f t="shared" si="214"/>
        <v>11611.911259999943</v>
      </c>
      <c r="T83" s="38"/>
      <c r="U83" s="62"/>
      <c r="V83" s="39">
        <f t="shared" si="215"/>
        <v>63905.729999999989</v>
      </c>
      <c r="W83" s="39">
        <f t="shared" si="216"/>
        <v>75517.641259999931</v>
      </c>
      <c r="X83" s="1">
        <f t="shared" si="217"/>
        <v>62705</v>
      </c>
      <c r="Y83" s="37">
        <f t="shared" si="218"/>
        <v>12812.641259999931</v>
      </c>
      <c r="Z83" s="183">
        <f t="shared" si="219"/>
        <v>0.20433205103261187</v>
      </c>
      <c r="AA83" s="183">
        <v>0</v>
      </c>
      <c r="AB83" s="183">
        <f>SUM($C$2:C83)*D83/SUM($B$2:B83)-1</f>
        <v>9.6912860340632179E-3</v>
      </c>
      <c r="AC83" s="183">
        <f t="shared" si="220"/>
        <v>0.19464076499854865</v>
      </c>
      <c r="AD83" s="40">
        <f t="shared" si="221"/>
        <v>0.16376733333333338</v>
      </c>
    </row>
    <row r="84" spans="1:30">
      <c r="A84" s="63" t="s">
        <v>1751</v>
      </c>
      <c r="B84" s="2">
        <v>135</v>
      </c>
      <c r="C84" s="177">
        <v>101.54</v>
      </c>
      <c r="D84" s="178">
        <v>1.3289</v>
      </c>
      <c r="E84" s="32">
        <f t="shared" si="206"/>
        <v>0.22000000000000003</v>
      </c>
      <c r="F84" s="26">
        <f t="shared" si="207"/>
        <v>4.6238074074074119E-2</v>
      </c>
      <c r="H84" s="58">
        <f t="shared" si="208"/>
        <v>6.2421400000000062</v>
      </c>
      <c r="I84" s="2" t="s">
        <v>66</v>
      </c>
      <c r="J84" s="33" t="s">
        <v>1730</v>
      </c>
      <c r="K84" s="59">
        <f t="shared" si="209"/>
        <v>44124</v>
      </c>
      <c r="L84" s="60" t="str">
        <f ca="1">IF(LEN(J84) &gt; 15,DATE(MID(J84,12,4),MID(J84,16,2),MID(J84,18,2)),TEXT(TODAY(),"yyyy/m/d"))</f>
        <v>2021/2/22</v>
      </c>
      <c r="M84" s="44">
        <f ca="1">(L84-K84+1)*B84</f>
        <v>17010</v>
      </c>
      <c r="N84" s="61">
        <f ca="1">H84/M84*365</f>
        <v>0.13394362727807185</v>
      </c>
      <c r="O84" s="35">
        <f t="shared" si="210"/>
        <v>134.93650600000001</v>
      </c>
      <c r="P84" s="35">
        <f t="shared" si="211"/>
        <v>-6.3493999999991502E-2</v>
      </c>
      <c r="Q84" s="36">
        <f t="shared" si="212"/>
        <v>0.9</v>
      </c>
      <c r="R84" s="37">
        <f t="shared" si="213"/>
        <v>8923.8399999999565</v>
      </c>
      <c r="S84" s="38">
        <f t="shared" si="214"/>
        <v>11858.890975999942</v>
      </c>
      <c r="T84" s="38"/>
      <c r="U84" s="62"/>
      <c r="V84" s="39">
        <f t="shared" si="215"/>
        <v>63905.729999999989</v>
      </c>
      <c r="W84" s="39">
        <f t="shared" si="216"/>
        <v>75764.620975999933</v>
      </c>
      <c r="X84" s="1">
        <f t="shared" si="217"/>
        <v>62840</v>
      </c>
      <c r="Y84" s="37">
        <f t="shared" si="218"/>
        <v>12924.620975999933</v>
      </c>
      <c r="Z84" s="183">
        <f t="shared" si="219"/>
        <v>0.2056750632718003</v>
      </c>
      <c r="AA84" s="183">
        <v>0</v>
      </c>
      <c r="AB84" s="183">
        <f>SUM($C$2:C84)*D84/SUM($B$2:B84)-1</f>
        <v>1.917566416906813E-2</v>
      </c>
      <c r="AC84" s="183">
        <f t="shared" si="220"/>
        <v>0.18649939910273217</v>
      </c>
      <c r="AD84" s="40">
        <f t="shared" si="221"/>
        <v>0.1737619259259259</v>
      </c>
    </row>
    <row r="85" spans="1:30">
      <c r="A85" s="63" t="s">
        <v>1752</v>
      </c>
      <c r="B85" s="2">
        <v>135</v>
      </c>
      <c r="C85" s="177">
        <v>102.59</v>
      </c>
      <c r="D85" s="178">
        <v>1.3151999999999999</v>
      </c>
      <c r="E85" s="32">
        <f t="shared" si="206"/>
        <v>0.22000000000000003</v>
      </c>
      <c r="F85" s="26">
        <f t="shared" si="207"/>
        <v>5.7056962962963101E-2</v>
      </c>
      <c r="H85" s="58">
        <f t="shared" si="208"/>
        <v>7.7026900000000182</v>
      </c>
      <c r="I85" s="2" t="s">
        <v>66</v>
      </c>
      <c r="J85" s="33" t="s">
        <v>1732</v>
      </c>
      <c r="K85" s="59">
        <f t="shared" si="209"/>
        <v>44125</v>
      </c>
      <c r="L85" s="60" t="str">
        <f ca="1">IF(LEN(J85) &gt; 15,DATE(MID(J85,12,4),MID(J85,16,2),MID(J85,18,2)),TEXT(TODAY(),"yyyy/m/d"))</f>
        <v>2021/2/22</v>
      </c>
      <c r="M85" s="44">
        <f ca="1">(L85-K85+1)*B85</f>
        <v>16875</v>
      </c>
      <c r="N85" s="61">
        <f ca="1">H85/M85*365</f>
        <v>0.16660633185185225</v>
      </c>
      <c r="O85" s="35">
        <f t="shared" si="210"/>
        <v>134.926368</v>
      </c>
      <c r="P85" s="35">
        <f t="shared" si="211"/>
        <v>-7.3632000000003472E-2</v>
      </c>
      <c r="Q85" s="36">
        <f t="shared" si="212"/>
        <v>0.9</v>
      </c>
      <c r="R85" s="37">
        <f t="shared" si="213"/>
        <v>9026.4299999999566</v>
      </c>
      <c r="S85" s="38">
        <f t="shared" si="214"/>
        <v>11871.560735999943</v>
      </c>
      <c r="T85" s="38"/>
      <c r="U85" s="62"/>
      <c r="V85" s="39">
        <f t="shared" si="215"/>
        <v>63905.729999999989</v>
      </c>
      <c r="W85" s="39">
        <f t="shared" si="216"/>
        <v>75777.290735999937</v>
      </c>
      <c r="X85" s="1">
        <f t="shared" si="217"/>
        <v>62975</v>
      </c>
      <c r="Y85" s="37">
        <f t="shared" si="218"/>
        <v>12802.290735999937</v>
      </c>
      <c r="Z85" s="183">
        <f t="shared" si="219"/>
        <v>0.20329163534735906</v>
      </c>
      <c r="AA85" s="183">
        <v>0</v>
      </c>
      <c r="AB85" s="183">
        <f>SUM($C$2:C85)*D85/SUM($B$2:B85)-1</f>
        <v>8.5507368421051666E-3</v>
      </c>
      <c r="AC85" s="183">
        <f t="shared" si="220"/>
        <v>0.19474089850525389</v>
      </c>
      <c r="AD85" s="40">
        <f t="shared" si="221"/>
        <v>0.16294303703703694</v>
      </c>
    </row>
    <row r="86" spans="1:30">
      <c r="A86" s="63" t="s">
        <v>1753</v>
      </c>
      <c r="B86" s="2">
        <v>135</v>
      </c>
      <c r="C86" s="177">
        <v>103.09</v>
      </c>
      <c r="D86" s="178">
        <v>1.3089</v>
      </c>
      <c r="E86" s="32">
        <f t="shared" si="206"/>
        <v>0.22000000000000003</v>
      </c>
      <c r="F86" s="26">
        <f t="shared" si="207"/>
        <v>6.2208814814814814E-2</v>
      </c>
      <c r="H86" s="58">
        <f t="shared" si="208"/>
        <v>8.3981899999999996</v>
      </c>
      <c r="I86" s="2" t="s">
        <v>66</v>
      </c>
      <c r="J86" s="33" t="s">
        <v>1734</v>
      </c>
      <c r="K86" s="59">
        <f t="shared" si="209"/>
        <v>44126</v>
      </c>
      <c r="L86" s="60" t="str">
        <f ca="1">IF(LEN(J86) &gt; 15,DATE(MID(J86,12,4),MID(J86,16,2),MID(J86,18,2)),TEXT(TODAY(),"yyyy/m/d"))</f>
        <v>2021/2/22</v>
      </c>
      <c r="M86" s="44">
        <f ca="1">(L86-K86+1)*B86</f>
        <v>16740</v>
      </c>
      <c r="N86" s="61">
        <f ca="1">H86/M86*365</f>
        <v>0.18311465651135006</v>
      </c>
      <c r="O86" s="35">
        <f t="shared" si="210"/>
        <v>134.93450100000001</v>
      </c>
      <c r="P86" s="35">
        <f t="shared" si="211"/>
        <v>-6.5498999999988428E-2</v>
      </c>
      <c r="Q86" s="36">
        <f t="shared" si="212"/>
        <v>0.9</v>
      </c>
      <c r="R86" s="37">
        <f t="shared" si="213"/>
        <v>9129.5199999999568</v>
      </c>
      <c r="S86" s="38">
        <f t="shared" si="214"/>
        <v>11949.628727999943</v>
      </c>
      <c r="T86" s="38"/>
      <c r="U86" s="62"/>
      <c r="V86" s="39">
        <f t="shared" si="215"/>
        <v>63905.729999999989</v>
      </c>
      <c r="W86" s="39">
        <f t="shared" si="216"/>
        <v>75855.358727999934</v>
      </c>
      <c r="X86" s="1">
        <f t="shared" si="217"/>
        <v>63110</v>
      </c>
      <c r="Y86" s="37">
        <f t="shared" si="218"/>
        <v>12745.358727999934</v>
      </c>
      <c r="Z86" s="183">
        <f t="shared" si="219"/>
        <v>0.20195466214545932</v>
      </c>
      <c r="AA86" s="183">
        <v>0</v>
      </c>
      <c r="AB86" s="183">
        <f>SUM($C$2:C86)*D86/SUM($B$2:B86)-1</f>
        <v>3.6664808988764452E-3</v>
      </c>
      <c r="AC86" s="183">
        <f t="shared" si="220"/>
        <v>0.19828818124658287</v>
      </c>
      <c r="AD86" s="40">
        <f t="shared" si="221"/>
        <v>0.1577911851851852</v>
      </c>
    </row>
    <row r="87" spans="1:30">
      <c r="A87" s="63" t="s">
        <v>1754</v>
      </c>
      <c r="B87" s="2">
        <v>135</v>
      </c>
      <c r="C87" s="177">
        <v>104.68</v>
      </c>
      <c r="D87" s="178">
        <v>1.2889999999999999</v>
      </c>
      <c r="E87" s="32">
        <f t="shared" si="206"/>
        <v>0.22000000000000003</v>
      </c>
      <c r="F87" s="26">
        <f t="shared" si="207"/>
        <v>7.8591703703703733E-2</v>
      </c>
      <c r="H87" s="58">
        <f t="shared" si="208"/>
        <v>10.609880000000004</v>
      </c>
      <c r="I87" s="2" t="s">
        <v>66</v>
      </c>
      <c r="J87" s="33" t="s">
        <v>1736</v>
      </c>
      <c r="K87" s="59">
        <f t="shared" si="209"/>
        <v>44127</v>
      </c>
      <c r="L87" s="60" t="str">
        <f ca="1">IF(LEN(J87) &gt; 15,DATE(MID(J87,12,4),MID(J87,16,2),MID(J87,18,2)),TEXT(TODAY(),"yyyy/m/d"))</f>
        <v>2021/2/22</v>
      </c>
      <c r="M87" s="44">
        <f ca="1">(L87-K87+1)*B87</f>
        <v>16605</v>
      </c>
      <c r="N87" s="61">
        <f ca="1">H87/M87*365</f>
        <v>0.23321928334838912</v>
      </c>
      <c r="O87" s="35">
        <f t="shared" si="210"/>
        <v>134.93252000000001</v>
      </c>
      <c r="P87" s="35">
        <f t="shared" si="211"/>
        <v>-6.7479999999989104E-2</v>
      </c>
      <c r="Q87" s="36">
        <f t="shared" si="212"/>
        <v>0.9</v>
      </c>
      <c r="R87" s="37">
        <f t="shared" si="213"/>
        <v>9234.1999999999571</v>
      </c>
      <c r="S87" s="38">
        <f t="shared" si="214"/>
        <v>11902.883799999943</v>
      </c>
      <c r="T87" s="38"/>
      <c r="U87" s="62"/>
      <c r="V87" s="39">
        <f t="shared" si="215"/>
        <v>63905.729999999989</v>
      </c>
      <c r="W87" s="39">
        <f t="shared" si="216"/>
        <v>75808.613799999934</v>
      </c>
      <c r="X87" s="1">
        <f t="shared" si="217"/>
        <v>63245</v>
      </c>
      <c r="Y87" s="37">
        <f t="shared" si="218"/>
        <v>12563.613799999934</v>
      </c>
      <c r="Z87" s="183">
        <f t="shared" si="219"/>
        <v>0.19864991382717889</v>
      </c>
      <c r="AA87" s="183">
        <v>0</v>
      </c>
      <c r="AB87" s="183">
        <f>SUM($C$2:C87)*D87/SUM($B$2:B87)-1</f>
        <v>-1.1454398520573283E-2</v>
      </c>
      <c r="AC87" s="183">
        <f t="shared" si="220"/>
        <v>0.21010431234775218</v>
      </c>
      <c r="AD87" s="40">
        <f t="shared" si="221"/>
        <v>0.14140829629629631</v>
      </c>
    </row>
    <row r="88" spans="1:30">
      <c r="A88" s="63" t="s">
        <v>1755</v>
      </c>
      <c r="B88" s="2">
        <v>135</v>
      </c>
      <c r="C88" s="177">
        <v>104.65</v>
      </c>
      <c r="D88" s="178">
        <v>1.2892999999999999</v>
      </c>
      <c r="E88" s="32">
        <f t="shared" si="206"/>
        <v>0.22000000000000003</v>
      </c>
      <c r="F88" s="26">
        <f t="shared" si="207"/>
        <v>7.8282592592592612E-2</v>
      </c>
      <c r="H88" s="58">
        <f t="shared" si="208"/>
        <v>10.568150000000003</v>
      </c>
      <c r="I88" s="2" t="s">
        <v>66</v>
      </c>
      <c r="J88" s="33" t="s">
        <v>1738</v>
      </c>
      <c r="K88" s="59">
        <f t="shared" si="209"/>
        <v>44130</v>
      </c>
      <c r="L88" s="60" t="str">
        <f ca="1">IF(LEN(J88) &gt; 15,DATE(MID(J88,12,4),MID(J88,16,2),MID(J88,18,2)),TEXT(TODAY(),"yyyy/m/d"))</f>
        <v>2021/2/22</v>
      </c>
      <c r="M88" s="44">
        <f ca="1">(L88-K88+1)*B88</f>
        <v>16200</v>
      </c>
      <c r="N88" s="61">
        <f ca="1">H88/M88*365</f>
        <v>0.23810955246913587</v>
      </c>
      <c r="O88" s="35">
        <f t="shared" si="210"/>
        <v>134.92524499999999</v>
      </c>
      <c r="P88" s="35">
        <f t="shared" si="211"/>
        <v>-7.4755000000010341E-2</v>
      </c>
      <c r="Q88" s="36">
        <f t="shared" si="212"/>
        <v>0.9</v>
      </c>
      <c r="R88" s="37">
        <f t="shared" si="213"/>
        <v>9338.8499999999567</v>
      </c>
      <c r="S88" s="38">
        <f t="shared" si="214"/>
        <v>12040.579304999943</v>
      </c>
      <c r="T88" s="38"/>
      <c r="U88" s="62"/>
      <c r="V88" s="39">
        <f t="shared" si="215"/>
        <v>63905.729999999989</v>
      </c>
      <c r="W88" s="39">
        <f t="shared" si="216"/>
        <v>75946.30930499993</v>
      </c>
      <c r="X88" s="1">
        <f t="shared" si="217"/>
        <v>63380</v>
      </c>
      <c r="Y88" s="37">
        <f t="shared" si="218"/>
        <v>12566.30930499993</v>
      </c>
      <c r="Z88" s="183">
        <f t="shared" si="219"/>
        <v>0.19826931689807403</v>
      </c>
      <c r="AA88" s="183">
        <v>0</v>
      </c>
      <c r="AB88" s="183">
        <f>SUM($C$2:C88)*D88/SUM($B$2:B88)-1</f>
        <v>-1.109277068493153E-2</v>
      </c>
      <c r="AC88" s="183">
        <f t="shared" si="220"/>
        <v>0.20936208758300556</v>
      </c>
      <c r="AD88" s="40">
        <f t="shared" si="221"/>
        <v>0.1417174074074074</v>
      </c>
    </row>
    <row r="89" spans="1:30">
      <c r="A89" s="63" t="s">
        <v>1756</v>
      </c>
      <c r="B89" s="2">
        <v>135</v>
      </c>
      <c r="C89" s="177">
        <v>104.53</v>
      </c>
      <c r="D89" s="178">
        <v>1.2907999999999999</v>
      </c>
      <c r="E89" s="32">
        <f t="shared" si="206"/>
        <v>0.22000000000000003</v>
      </c>
      <c r="F89" s="26">
        <f t="shared" si="207"/>
        <v>7.7046148148148141E-2</v>
      </c>
      <c r="H89" s="58">
        <f t="shared" si="208"/>
        <v>10.401229999999998</v>
      </c>
      <c r="I89" s="2" t="s">
        <v>66</v>
      </c>
      <c r="J89" s="33" t="s">
        <v>1740</v>
      </c>
      <c r="K89" s="59">
        <f t="shared" si="209"/>
        <v>44131</v>
      </c>
      <c r="L89" s="60" t="str">
        <f ca="1">IF(LEN(J89) &gt; 15,DATE(MID(J89,12,4),MID(J89,16,2),MID(J89,18,2)),TEXT(TODAY(),"yyyy/m/d"))</f>
        <v>2021/2/22</v>
      </c>
      <c r="M89" s="44">
        <f ca="1">(L89-K89+1)*B89</f>
        <v>16065</v>
      </c>
      <c r="N89" s="61">
        <f ca="1">H89/M89*365</f>
        <v>0.23631801742919384</v>
      </c>
      <c r="O89" s="35">
        <f t="shared" si="210"/>
        <v>134.927324</v>
      </c>
      <c r="P89" s="35">
        <f t="shared" si="211"/>
        <v>-7.2676000000001295E-2</v>
      </c>
      <c r="Q89" s="36">
        <f t="shared" si="212"/>
        <v>0.9</v>
      </c>
      <c r="R89" s="37">
        <f t="shared" si="213"/>
        <v>9443.3799999999574</v>
      </c>
      <c r="S89" s="38">
        <f t="shared" si="214"/>
        <v>12189.514903999945</v>
      </c>
      <c r="T89" s="38"/>
      <c r="U89" s="62"/>
      <c r="V89" s="39">
        <f t="shared" si="215"/>
        <v>63905.729999999989</v>
      </c>
      <c r="W89" s="39">
        <f t="shared" si="216"/>
        <v>76095.244903999934</v>
      </c>
      <c r="X89" s="1">
        <f t="shared" si="217"/>
        <v>63515</v>
      </c>
      <c r="Y89" s="37">
        <f t="shared" si="218"/>
        <v>12580.244903999934</v>
      </c>
      <c r="Z89" s="183">
        <f t="shared" si="219"/>
        <v>0.1980673054239146</v>
      </c>
      <c r="AA89" s="183">
        <v>0</v>
      </c>
      <c r="AB89" s="183">
        <f>SUM($C$2:C89)*D89/SUM($B$2:B89)-1</f>
        <v>-9.8277275597653535E-3</v>
      </c>
      <c r="AC89" s="183">
        <f t="shared" si="220"/>
        <v>0.20789503298367995</v>
      </c>
      <c r="AD89" s="40">
        <f t="shared" si="221"/>
        <v>0.14295385185185189</v>
      </c>
    </row>
    <row r="90" spans="1:30">
      <c r="A90" s="63" t="s">
        <v>1757</v>
      </c>
      <c r="B90" s="2">
        <v>135</v>
      </c>
      <c r="C90" s="177">
        <v>104.11</v>
      </c>
      <c r="D90" s="178">
        <v>1.296</v>
      </c>
      <c r="E90" s="32">
        <f t="shared" si="206"/>
        <v>0.22000000000000003</v>
      </c>
      <c r="F90" s="26">
        <f t="shared" si="207"/>
        <v>7.2718592592592668E-2</v>
      </c>
      <c r="H90" s="58">
        <f t="shared" si="208"/>
        <v>9.8170100000000105</v>
      </c>
      <c r="I90" s="2" t="s">
        <v>66</v>
      </c>
      <c r="J90" s="33" t="s">
        <v>1742</v>
      </c>
      <c r="K90" s="59">
        <f t="shared" si="209"/>
        <v>44132</v>
      </c>
      <c r="L90" s="60" t="str">
        <f ca="1">IF(LEN(J90) &gt; 15,DATE(MID(J90,12,4),MID(J90,16,2),MID(J90,18,2)),TEXT(TODAY(),"yyyy/m/d"))</f>
        <v>2021/2/22</v>
      </c>
      <c r="M90" s="44">
        <f ca="1">(L90-K90+1)*B90</f>
        <v>15930</v>
      </c>
      <c r="N90" s="61">
        <f ca="1">H90/M90*365</f>
        <v>0.22493462962962985</v>
      </c>
      <c r="O90" s="35">
        <f t="shared" si="210"/>
        <v>134.92655999999999</v>
      </c>
      <c r="P90" s="35">
        <f t="shared" si="211"/>
        <v>-7.3440000000005057E-2</v>
      </c>
      <c r="Q90" s="36">
        <f t="shared" si="212"/>
        <v>0.9</v>
      </c>
      <c r="R90" s="37">
        <f t="shared" si="213"/>
        <v>9547.4899999999579</v>
      </c>
      <c r="S90" s="38">
        <f t="shared" si="214"/>
        <v>12373.547039999947</v>
      </c>
      <c r="T90" s="38"/>
      <c r="U90" s="62"/>
      <c r="V90" s="39">
        <f t="shared" si="215"/>
        <v>63905.729999999989</v>
      </c>
      <c r="W90" s="39">
        <f t="shared" si="216"/>
        <v>76279.277039999928</v>
      </c>
      <c r="X90" s="1">
        <f t="shared" si="217"/>
        <v>63650</v>
      </c>
      <c r="Y90" s="37">
        <f t="shared" si="218"/>
        <v>12629.277039999928</v>
      </c>
      <c r="Z90" s="183">
        <f t="shared" si="219"/>
        <v>0.19841754972505776</v>
      </c>
      <c r="AA90" s="183">
        <v>0</v>
      </c>
      <c r="AB90" s="183">
        <f>SUM($C$2:C90)*D90/SUM($B$2:B90)-1</f>
        <v>-5.7751016042777437E-3</v>
      </c>
      <c r="AC90" s="183">
        <f t="shared" si="220"/>
        <v>0.20419265132933551</v>
      </c>
      <c r="AD90" s="40">
        <f t="shared" si="221"/>
        <v>0.14728140740740736</v>
      </c>
    </row>
    <row r="91" spans="1:30">
      <c r="A91" s="63" t="s">
        <v>1758</v>
      </c>
      <c r="B91" s="2">
        <v>135</v>
      </c>
      <c r="C91" s="177">
        <v>103.65</v>
      </c>
      <c r="D91" s="178">
        <v>1.3018000000000001</v>
      </c>
      <c r="E91" s="32">
        <f t="shared" si="206"/>
        <v>0.22000000000000003</v>
      </c>
      <c r="F91" s="26">
        <f t="shared" si="207"/>
        <v>6.7978888888888978E-2</v>
      </c>
      <c r="H91" s="58">
        <f t="shared" si="208"/>
        <v>9.1771500000000117</v>
      </c>
      <c r="I91" s="2" t="s">
        <v>66</v>
      </c>
      <c r="J91" s="33" t="s">
        <v>1744</v>
      </c>
      <c r="K91" s="59">
        <f t="shared" si="209"/>
        <v>44133</v>
      </c>
      <c r="L91" s="60" t="str">
        <f ca="1">IF(LEN(J91) &gt; 15,DATE(MID(J91,12,4),MID(J91,16,2),MID(J91,18,2)),TEXT(TODAY(),"yyyy/m/d"))</f>
        <v>2021/2/22</v>
      </c>
      <c r="M91" s="44">
        <f ca="1">(L91-K91+1)*B91</f>
        <v>15795</v>
      </c>
      <c r="N91" s="61">
        <f ca="1">H91/M91*365</f>
        <v>0.2120708926875596</v>
      </c>
      <c r="O91" s="35">
        <f t="shared" si="210"/>
        <v>134.93157000000002</v>
      </c>
      <c r="P91" s="35">
        <f t="shared" si="211"/>
        <v>-6.8429999999978008E-2</v>
      </c>
      <c r="Q91" s="36">
        <f t="shared" si="212"/>
        <v>0.9</v>
      </c>
      <c r="R91" s="37">
        <f t="shared" si="213"/>
        <v>9651.1399999999576</v>
      </c>
      <c r="S91" s="38">
        <f t="shared" si="214"/>
        <v>12563.854051999946</v>
      </c>
      <c r="T91" s="38"/>
      <c r="U91" s="62"/>
      <c r="V91" s="39">
        <f t="shared" si="215"/>
        <v>63905.729999999989</v>
      </c>
      <c r="W91" s="39">
        <f t="shared" si="216"/>
        <v>76469.584051999933</v>
      </c>
      <c r="X91" s="1">
        <f t="shared" si="217"/>
        <v>63785</v>
      </c>
      <c r="Y91" s="37">
        <f t="shared" si="218"/>
        <v>12684.584051999933</v>
      </c>
      <c r="Z91" s="183">
        <f t="shared" si="219"/>
        <v>0.19886468686995262</v>
      </c>
      <c r="AA91" s="183">
        <v>0</v>
      </c>
      <c r="AB91" s="183">
        <f>SUM($C$2:C91)*D91/SUM($B$2:B91)-1</f>
        <v>-1.3159041831789509E-3</v>
      </c>
      <c r="AC91" s="183">
        <f t="shared" si="220"/>
        <v>0.20018059105313157</v>
      </c>
      <c r="AD91" s="40">
        <f t="shared" si="221"/>
        <v>0.15202111111111105</v>
      </c>
    </row>
    <row r="92" spans="1:30">
      <c r="A92" s="63" t="s">
        <v>1759</v>
      </c>
      <c r="B92" s="2">
        <v>135</v>
      </c>
      <c r="C92" s="177">
        <v>105.93</v>
      </c>
      <c r="D92" s="178">
        <v>1.2738</v>
      </c>
      <c r="E92" s="32">
        <f t="shared" si="206"/>
        <v>0.22000000000000003</v>
      </c>
      <c r="F92" s="26">
        <f t="shared" si="207"/>
        <v>9.1471333333333432E-2</v>
      </c>
      <c r="H92" s="58">
        <f t="shared" si="208"/>
        <v>12.348630000000014</v>
      </c>
      <c r="I92" s="2" t="s">
        <v>66</v>
      </c>
      <c r="J92" s="33" t="s">
        <v>1746</v>
      </c>
      <c r="K92" s="59">
        <f t="shared" si="209"/>
        <v>44134</v>
      </c>
      <c r="L92" s="60" t="str">
        <f ca="1">IF(LEN(J92) &gt; 15,DATE(MID(J92,12,4),MID(J92,16,2),MID(J92,18,2)),TEXT(TODAY(),"yyyy/m/d"))</f>
        <v>2021/2/22</v>
      </c>
      <c r="M92" s="44">
        <f ca="1">(L92-K92+1)*B92</f>
        <v>15660</v>
      </c>
      <c r="N92" s="61">
        <f ca="1">H92/M92*365</f>
        <v>0.28781928160919573</v>
      </c>
      <c r="O92" s="35">
        <f t="shared" si="210"/>
        <v>134.93363400000001</v>
      </c>
      <c r="P92" s="35">
        <f t="shared" si="211"/>
        <v>-6.6365999999987935E-2</v>
      </c>
      <c r="Q92" s="36">
        <f t="shared" si="212"/>
        <v>0.9</v>
      </c>
      <c r="R92" s="37">
        <f t="shared" si="213"/>
        <v>9757.0699999999579</v>
      </c>
      <c r="S92" s="38">
        <f t="shared" si="214"/>
        <v>12428.555765999947</v>
      </c>
      <c r="T92" s="38"/>
      <c r="U92" s="62"/>
      <c r="V92" s="39">
        <f t="shared" si="215"/>
        <v>63905.729999999989</v>
      </c>
      <c r="W92" s="39">
        <f t="shared" si="216"/>
        <v>76334.285765999928</v>
      </c>
      <c r="X92" s="1">
        <f t="shared" si="217"/>
        <v>63920</v>
      </c>
      <c r="Y92" s="37">
        <f t="shared" si="218"/>
        <v>12414.285765999928</v>
      </c>
      <c r="Z92" s="183">
        <f t="shared" si="219"/>
        <v>0.19421598507509263</v>
      </c>
      <c r="AA92" s="183">
        <v>0</v>
      </c>
      <c r="AB92" s="183">
        <f>SUM($C$2:C92)*D92/SUM($B$2:B92)-1</f>
        <v>-2.2534215665796054E-2</v>
      </c>
      <c r="AC92" s="183">
        <f t="shared" si="220"/>
        <v>0.21675020074088869</v>
      </c>
      <c r="AD92" s="40">
        <f t="shared" si="221"/>
        <v>0.1285286666666666</v>
      </c>
    </row>
    <row r="93" spans="1:30">
      <c r="A93" s="181" t="s">
        <v>1805</v>
      </c>
      <c r="B93" s="2">
        <v>135</v>
      </c>
      <c r="C93" s="177">
        <v>105.4</v>
      </c>
      <c r="D93" s="178">
        <v>1.2802</v>
      </c>
      <c r="E93" s="32">
        <f t="shared" ref="E93:E107" si="222">10%*Q93+13%</f>
        <v>0.22000000000000003</v>
      </c>
      <c r="F93" s="26">
        <f t="shared" ref="F93:F107" si="223">IF(G93="",($F$1*C93-B93)/B93,H93/B93)</f>
        <v>8.601037037037039E-2</v>
      </c>
      <c r="H93" s="58">
        <f t="shared" ref="H93:H107" si="224">IF(G93="",$F$1*C93-B93,G93-B93)</f>
        <v>11.611400000000003</v>
      </c>
      <c r="I93" s="2" t="s">
        <v>66</v>
      </c>
      <c r="J93" s="33" t="s">
        <v>1806</v>
      </c>
      <c r="K93" s="59">
        <f t="shared" ref="K93:K107" si="225">DATE(MID(J93,1,4),MID(J93,5,2),MID(J93,7,2))</f>
        <v>44137</v>
      </c>
      <c r="L93" s="60" t="str">
        <f ca="1">IF(LEN(J93) &gt; 15,DATE(MID(J93,12,4),MID(J93,16,2),MID(J93,18,2)),TEXT(TODAY(),"yyyy/m/d"))</f>
        <v>2021/2/22</v>
      </c>
      <c r="M93" s="44">
        <f ca="1">(L93-K93+1)*B93</f>
        <v>15255</v>
      </c>
      <c r="N93" s="61">
        <f ca="1">H93/M93*365</f>
        <v>0.27782110783349728</v>
      </c>
      <c r="O93" s="35">
        <f t="shared" ref="O93:O107" si="226">D93*C93</f>
        <v>134.93308000000002</v>
      </c>
      <c r="P93" s="35">
        <f t="shared" ref="P93:P107" si="227">O93-B93</f>
        <v>-6.6919999999981883E-2</v>
      </c>
      <c r="Q93" s="36">
        <f t="shared" ref="Q93:Q107" si="228">B93/150</f>
        <v>0.9</v>
      </c>
      <c r="R93" s="37">
        <f t="shared" ref="R93:R107" si="229">R92+C93-T93</f>
        <v>9862.4699999999575</v>
      </c>
      <c r="S93" s="38">
        <f t="shared" ref="S93:S107" si="230">R93*D93</f>
        <v>12625.934093999946</v>
      </c>
      <c r="T93" s="38"/>
      <c r="U93" s="62"/>
      <c r="V93" s="39">
        <f t="shared" ref="V93:V107" si="231">U93+V92</f>
        <v>63905.729999999989</v>
      </c>
      <c r="W93" s="39">
        <f t="shared" ref="W93:W107" si="232">S93+V93</f>
        <v>76531.664093999934</v>
      </c>
      <c r="X93" s="1">
        <f t="shared" ref="X93:X107" si="233">X92+B93</f>
        <v>64055</v>
      </c>
      <c r="Y93" s="37">
        <f t="shared" ref="Y93:Y107" si="234">W93-X93</f>
        <v>12476.664093999934</v>
      </c>
      <c r="Z93" s="183">
        <f t="shared" ref="Z93:Z107" si="235">W93/X93-1</f>
        <v>0.19478048698774386</v>
      </c>
      <c r="AA93" s="183">
        <v>0</v>
      </c>
      <c r="AB93" s="183">
        <f>SUM($C$2:C93)*D93/SUM($B$2:B93)-1</f>
        <v>-1.742419974193532E-2</v>
      </c>
      <c r="AC93" s="183">
        <f t="shared" ref="AC93:AC107" si="236">Z93-AB93</f>
        <v>0.21220468672967918</v>
      </c>
      <c r="AD93" s="40">
        <f t="shared" ref="AD93:AD107" si="237">IF(E93-F93&lt;0,"达成",E93-F93)</f>
        <v>0.13398962962962963</v>
      </c>
    </row>
    <row r="94" spans="1:30">
      <c r="A94" s="63" t="s">
        <v>1807</v>
      </c>
      <c r="B94" s="2">
        <v>135</v>
      </c>
      <c r="C94" s="177">
        <v>103.85</v>
      </c>
      <c r="D94" s="178">
        <v>1.2992999999999999</v>
      </c>
      <c r="E94" s="32">
        <f t="shared" si="222"/>
        <v>0.22000000000000003</v>
      </c>
      <c r="F94" s="26">
        <f t="shared" si="223"/>
        <v>7.0039629629629493E-2</v>
      </c>
      <c r="H94" s="58">
        <f t="shared" si="224"/>
        <v>9.4553499999999815</v>
      </c>
      <c r="I94" s="2" t="s">
        <v>66</v>
      </c>
      <c r="J94" s="33" t="s">
        <v>1808</v>
      </c>
      <c r="K94" s="59">
        <f t="shared" si="225"/>
        <v>44138</v>
      </c>
      <c r="L94" s="60" t="str">
        <f ca="1">IF(LEN(J94) &gt; 15,DATE(MID(J94,12,4),MID(J94,16,2),MID(J94,18,2)),TEXT(TODAY(),"yyyy/m/d"))</f>
        <v>2021/2/22</v>
      </c>
      <c r="M94" s="44">
        <f ca="1">(L94-K94+1)*B94</f>
        <v>15120</v>
      </c>
      <c r="N94" s="61">
        <f ca="1">H94/M94*365</f>
        <v>0.22825415013227465</v>
      </c>
      <c r="O94" s="35">
        <f t="shared" si="226"/>
        <v>134.93230499999999</v>
      </c>
      <c r="P94" s="35">
        <f t="shared" si="227"/>
        <v>-6.7695000000014716E-2</v>
      </c>
      <c r="Q94" s="36">
        <f t="shared" si="228"/>
        <v>0.9</v>
      </c>
      <c r="R94" s="37">
        <f t="shared" si="229"/>
        <v>9966.3199999999579</v>
      </c>
      <c r="S94" s="38">
        <f t="shared" si="230"/>
        <v>12949.239575999944</v>
      </c>
      <c r="T94" s="38"/>
      <c r="U94" s="62"/>
      <c r="V94" s="39">
        <f t="shared" si="231"/>
        <v>63905.729999999989</v>
      </c>
      <c r="W94" s="39">
        <f t="shared" si="232"/>
        <v>76854.96957599993</v>
      </c>
      <c r="X94" s="1">
        <f t="shared" si="233"/>
        <v>64190</v>
      </c>
      <c r="Y94" s="37">
        <f t="shared" si="234"/>
        <v>12664.96957599993</v>
      </c>
      <c r="Z94" s="183">
        <f t="shared" si="235"/>
        <v>0.19730440218102396</v>
      </c>
      <c r="AA94" s="183">
        <v>0</v>
      </c>
      <c r="AB94" s="183">
        <f>SUM($C$2:C94)*D94/SUM($B$2:B94)-1</f>
        <v>-2.7386367346937668E-3</v>
      </c>
      <c r="AC94" s="183">
        <f t="shared" si="236"/>
        <v>0.20004303891571773</v>
      </c>
      <c r="AD94" s="40">
        <f t="shared" si="237"/>
        <v>0.14996037037037052</v>
      </c>
    </row>
    <row r="95" spans="1:30">
      <c r="A95" s="63" t="s">
        <v>1809</v>
      </c>
      <c r="B95" s="2">
        <v>135</v>
      </c>
      <c r="C95" s="177">
        <v>103.96</v>
      </c>
      <c r="D95" s="178">
        <v>1.2979000000000001</v>
      </c>
      <c r="E95" s="32">
        <f t="shared" si="222"/>
        <v>0.22000000000000003</v>
      </c>
      <c r="F95" s="26">
        <f t="shared" si="223"/>
        <v>7.1173037037037076E-2</v>
      </c>
      <c r="H95" s="58">
        <f t="shared" si="224"/>
        <v>9.6083600000000047</v>
      </c>
      <c r="I95" s="2" t="s">
        <v>66</v>
      </c>
      <c r="J95" s="33" t="s">
        <v>1810</v>
      </c>
      <c r="K95" s="59">
        <f t="shared" si="225"/>
        <v>44139</v>
      </c>
      <c r="L95" s="60" t="str">
        <f ca="1">IF(LEN(J95) &gt; 15,DATE(MID(J95,12,4),MID(J95,16,2),MID(J95,18,2)),TEXT(TODAY(),"yyyy/m/d"))</f>
        <v>2021/2/22</v>
      </c>
      <c r="M95" s="44">
        <f ca="1">(L95-K95+1)*B95</f>
        <v>14985</v>
      </c>
      <c r="N95" s="61">
        <f ca="1">H95/M95*365</f>
        <v>0.23403746413079757</v>
      </c>
      <c r="O95" s="35">
        <f t="shared" si="226"/>
        <v>134.92968400000001</v>
      </c>
      <c r="P95" s="35">
        <f t="shared" si="227"/>
        <v>-7.0315999999991163E-2</v>
      </c>
      <c r="Q95" s="36">
        <f t="shared" si="228"/>
        <v>0.9</v>
      </c>
      <c r="R95" s="37">
        <f t="shared" si="229"/>
        <v>10070.279999999957</v>
      </c>
      <c r="S95" s="38">
        <f t="shared" si="230"/>
        <v>13070.216411999945</v>
      </c>
      <c r="T95" s="38"/>
      <c r="U95" s="62"/>
      <c r="V95" s="39">
        <f t="shared" si="231"/>
        <v>63905.729999999989</v>
      </c>
      <c r="W95" s="39">
        <f t="shared" si="232"/>
        <v>76975.946411999932</v>
      </c>
      <c r="X95" s="1">
        <f t="shared" si="233"/>
        <v>64325</v>
      </c>
      <c r="Y95" s="37">
        <f t="shared" si="234"/>
        <v>12650.946411999932</v>
      </c>
      <c r="Z95" s="183">
        <f t="shared" si="235"/>
        <v>0.19667231110765537</v>
      </c>
      <c r="AA95" s="183">
        <v>0</v>
      </c>
      <c r="AB95" s="183">
        <f>SUM($C$2:C95)*D95/SUM($B$2:B95)-1</f>
        <v>-3.775823455233196E-3</v>
      </c>
      <c r="AC95" s="183">
        <f t="shared" si="236"/>
        <v>0.20044813456288857</v>
      </c>
      <c r="AD95" s="40">
        <f t="shared" si="237"/>
        <v>0.14882696296296294</v>
      </c>
    </row>
    <row r="96" spans="1:30">
      <c r="A96" s="63" t="s">
        <v>1811</v>
      </c>
      <c r="B96" s="2">
        <v>135</v>
      </c>
      <c r="C96" s="177">
        <v>102.1</v>
      </c>
      <c r="D96" s="178">
        <v>1.3214999999999999</v>
      </c>
      <c r="E96" s="32">
        <f t="shared" si="222"/>
        <v>0.22000000000000003</v>
      </c>
      <c r="F96" s="26">
        <f t="shared" si="223"/>
        <v>5.2008148148148074E-2</v>
      </c>
      <c r="H96" s="58">
        <f t="shared" si="224"/>
        <v>7.0210999999999899</v>
      </c>
      <c r="I96" s="2" t="s">
        <v>66</v>
      </c>
      <c r="J96" s="33" t="s">
        <v>1812</v>
      </c>
      <c r="K96" s="59">
        <f t="shared" si="225"/>
        <v>44140</v>
      </c>
      <c r="L96" s="60" t="str">
        <f ca="1">IF(LEN(J96) &gt; 15,DATE(MID(J96,12,4),MID(J96,16,2),MID(J96,18,2)),TEXT(TODAY(),"yyyy/m/d"))</f>
        <v>2021/2/22</v>
      </c>
      <c r="M96" s="44">
        <f ca="1">(L96-K96+1)*B96</f>
        <v>14850</v>
      </c>
      <c r="N96" s="61">
        <f ca="1">H96/M96*365</f>
        <v>0.17257249158249133</v>
      </c>
      <c r="O96" s="35">
        <f t="shared" si="226"/>
        <v>134.92514999999997</v>
      </c>
      <c r="P96" s="35">
        <f t="shared" si="227"/>
        <v>-7.4850000000026284E-2</v>
      </c>
      <c r="Q96" s="36">
        <f t="shared" si="228"/>
        <v>0.9</v>
      </c>
      <c r="R96" s="37">
        <f t="shared" si="229"/>
        <v>10172.379999999957</v>
      </c>
      <c r="S96" s="38">
        <f t="shared" si="230"/>
        <v>13442.800169999942</v>
      </c>
      <c r="T96" s="38"/>
      <c r="U96" s="62"/>
      <c r="V96" s="39">
        <f t="shared" si="231"/>
        <v>63905.729999999989</v>
      </c>
      <c r="W96" s="39">
        <f t="shared" si="232"/>
        <v>77348.530169999925</v>
      </c>
      <c r="X96" s="1">
        <f t="shared" si="233"/>
        <v>64460</v>
      </c>
      <c r="Y96" s="37">
        <f t="shared" si="234"/>
        <v>12888.530169999925</v>
      </c>
      <c r="Z96" s="183">
        <f t="shared" si="235"/>
        <v>0.19994617080359789</v>
      </c>
      <c r="AA96" s="183">
        <v>0</v>
      </c>
      <c r="AB96" s="183">
        <f>SUM($C$2:C96)*D96/SUM($B$2:B96)-1</f>
        <v>1.4171608478803055E-2</v>
      </c>
      <c r="AC96" s="183">
        <f t="shared" si="236"/>
        <v>0.18577456232479483</v>
      </c>
      <c r="AD96" s="40">
        <f t="shared" si="237"/>
        <v>0.16799185185185195</v>
      </c>
    </row>
    <row r="97" spans="1:30">
      <c r="A97" s="63" t="s">
        <v>1813</v>
      </c>
      <c r="B97" s="2">
        <v>135</v>
      </c>
      <c r="C97" s="177">
        <v>102.87</v>
      </c>
      <c r="D97" s="178">
        <v>1.3116000000000001</v>
      </c>
      <c r="E97" s="32">
        <f t="shared" si="222"/>
        <v>0.22000000000000003</v>
      </c>
      <c r="F97" s="26">
        <f t="shared" si="223"/>
        <v>5.9942000000000072E-2</v>
      </c>
      <c r="H97" s="58">
        <f t="shared" si="224"/>
        <v>8.0921700000000101</v>
      </c>
      <c r="I97" s="2" t="s">
        <v>66</v>
      </c>
      <c r="J97" s="33" t="s">
        <v>1814</v>
      </c>
      <c r="K97" s="59">
        <f t="shared" si="225"/>
        <v>44141</v>
      </c>
      <c r="L97" s="60" t="str">
        <f ca="1">IF(LEN(J97) &gt; 15,DATE(MID(J97,12,4),MID(J97,16,2),MID(J97,18,2)),TEXT(TODAY(),"yyyy/m/d"))</f>
        <v>2021/2/22</v>
      </c>
      <c r="M97" s="44">
        <f ca="1">(L97-K97+1)*B97</f>
        <v>14715</v>
      </c>
      <c r="N97" s="61">
        <f ca="1">H97/M97*365</f>
        <v>0.20072321100917456</v>
      </c>
      <c r="O97" s="35">
        <f t="shared" si="226"/>
        <v>134.92429200000001</v>
      </c>
      <c r="P97" s="35">
        <f t="shared" si="227"/>
        <v>-7.5707999999991671E-2</v>
      </c>
      <c r="Q97" s="36">
        <f t="shared" si="228"/>
        <v>0.9</v>
      </c>
      <c r="R97" s="37">
        <f t="shared" si="229"/>
        <v>10275.249999999958</v>
      </c>
      <c r="S97" s="38">
        <f t="shared" si="230"/>
        <v>13477.017899999946</v>
      </c>
      <c r="T97" s="38"/>
      <c r="U97" s="62"/>
      <c r="V97" s="39">
        <f t="shared" si="231"/>
        <v>63905.729999999989</v>
      </c>
      <c r="W97" s="39">
        <f t="shared" si="232"/>
        <v>77382.747899999929</v>
      </c>
      <c r="X97" s="1">
        <f t="shared" si="233"/>
        <v>64595</v>
      </c>
      <c r="Y97" s="37">
        <f t="shared" si="234"/>
        <v>12787.747899999929</v>
      </c>
      <c r="Z97" s="183">
        <f t="shared" si="235"/>
        <v>0.19796807647650638</v>
      </c>
      <c r="AA97" s="183">
        <v>0</v>
      </c>
      <c r="AB97" s="183">
        <f>SUM($C$2:C97)*D97/SUM($B$2:B97)-1</f>
        <v>6.4947778051791527E-3</v>
      </c>
      <c r="AC97" s="183">
        <f t="shared" si="236"/>
        <v>0.19147329867132723</v>
      </c>
      <c r="AD97" s="40">
        <f t="shared" si="237"/>
        <v>0.16005799999999995</v>
      </c>
    </row>
    <row r="98" spans="1:30">
      <c r="A98" s="63" t="s">
        <v>1815</v>
      </c>
      <c r="B98" s="2">
        <v>135</v>
      </c>
      <c r="C98" s="177">
        <v>101.03</v>
      </c>
      <c r="D98" s="178">
        <v>1.3355999999999999</v>
      </c>
      <c r="E98" s="32">
        <f t="shared" si="222"/>
        <v>0.22000000000000003</v>
      </c>
      <c r="F98" s="26">
        <f t="shared" si="223"/>
        <v>4.0983185185185296E-2</v>
      </c>
      <c r="H98" s="58">
        <f t="shared" si="224"/>
        <v>5.532730000000015</v>
      </c>
      <c r="I98" s="2" t="s">
        <v>66</v>
      </c>
      <c r="J98" s="33" t="s">
        <v>1816</v>
      </c>
      <c r="K98" s="59">
        <f t="shared" si="225"/>
        <v>44144</v>
      </c>
      <c r="L98" s="60" t="str">
        <f ca="1">IF(LEN(J98) &gt; 15,DATE(MID(J98,12,4),MID(J98,16,2),MID(J98,18,2)),TEXT(TODAY(),"yyyy/m/d"))</f>
        <v>2021/2/22</v>
      </c>
      <c r="M98" s="44">
        <f ca="1">(L98-K98+1)*B98</f>
        <v>14310</v>
      </c>
      <c r="N98" s="61">
        <f ca="1">H98/M98*365</f>
        <v>0.14112134521313804</v>
      </c>
      <c r="O98" s="35">
        <f t="shared" si="226"/>
        <v>134.93566799999999</v>
      </c>
      <c r="P98" s="35">
        <f t="shared" si="227"/>
        <v>-6.4332000000007383E-2</v>
      </c>
      <c r="Q98" s="36">
        <f t="shared" si="228"/>
        <v>0.9</v>
      </c>
      <c r="R98" s="37">
        <f t="shared" si="229"/>
        <v>10376.279999999959</v>
      </c>
      <c r="S98" s="38">
        <f t="shared" si="230"/>
        <v>13858.559567999944</v>
      </c>
      <c r="T98" s="38"/>
      <c r="U98" s="62"/>
      <c r="V98" s="39">
        <f t="shared" si="231"/>
        <v>63905.729999999989</v>
      </c>
      <c r="W98" s="39">
        <f t="shared" si="232"/>
        <v>77764.289567999935</v>
      </c>
      <c r="X98" s="1">
        <f t="shared" si="233"/>
        <v>64730</v>
      </c>
      <c r="Y98" s="37">
        <f t="shared" si="234"/>
        <v>13034.289567999935</v>
      </c>
      <c r="Z98" s="183">
        <f t="shared" si="235"/>
        <v>0.20136396675420887</v>
      </c>
      <c r="AA98" s="183">
        <v>0</v>
      </c>
      <c r="AB98" s="183">
        <f>SUM($C$2:C98)*D98/SUM($B$2:B98)-1</f>
        <v>2.4633229268292922E-2</v>
      </c>
      <c r="AC98" s="183">
        <f t="shared" si="236"/>
        <v>0.17673073748591595</v>
      </c>
      <c r="AD98" s="40">
        <f t="shared" si="237"/>
        <v>0.17901681481481474</v>
      </c>
    </row>
    <row r="99" spans="1:30">
      <c r="A99" s="63" t="s">
        <v>1817</v>
      </c>
      <c r="B99" s="2">
        <v>135</v>
      </c>
      <c r="C99" s="177">
        <v>101.76</v>
      </c>
      <c r="D99" s="178">
        <v>1.3260000000000001</v>
      </c>
      <c r="E99" s="32">
        <f t="shared" si="222"/>
        <v>0.22000000000000003</v>
      </c>
      <c r="F99" s="26">
        <f t="shared" si="223"/>
        <v>4.8504888888888854E-2</v>
      </c>
      <c r="H99" s="58">
        <f t="shared" si="224"/>
        <v>6.5481599999999958</v>
      </c>
      <c r="I99" s="2" t="s">
        <v>66</v>
      </c>
      <c r="J99" s="33" t="s">
        <v>1818</v>
      </c>
      <c r="K99" s="59">
        <f t="shared" si="225"/>
        <v>44145</v>
      </c>
      <c r="L99" s="60" t="str">
        <f ca="1">IF(LEN(J99) &gt; 15,DATE(MID(J99,12,4),MID(J99,16,2),MID(J99,18,2)),TEXT(TODAY(),"yyyy/m/d"))</f>
        <v>2021/2/22</v>
      </c>
      <c r="M99" s="44">
        <f ca="1">(L99-K99+1)*B99</f>
        <v>14175</v>
      </c>
      <c r="N99" s="61">
        <f ca="1">H99/M99*365</f>
        <v>0.16861223280423271</v>
      </c>
      <c r="O99" s="35">
        <f t="shared" si="226"/>
        <v>134.93376000000001</v>
      </c>
      <c r="P99" s="35">
        <f t="shared" si="227"/>
        <v>-6.6239999999993415E-2</v>
      </c>
      <c r="Q99" s="36">
        <f t="shared" si="228"/>
        <v>0.9</v>
      </c>
      <c r="R99" s="37">
        <f t="shared" si="229"/>
        <v>10478.039999999959</v>
      </c>
      <c r="S99" s="38">
        <f t="shared" si="230"/>
        <v>13893.881039999946</v>
      </c>
      <c r="T99" s="38"/>
      <c r="U99" s="62"/>
      <c r="V99" s="39">
        <f t="shared" si="231"/>
        <v>63905.729999999989</v>
      </c>
      <c r="W99" s="39">
        <f t="shared" si="232"/>
        <v>77799.611039999931</v>
      </c>
      <c r="X99" s="1">
        <f t="shared" si="233"/>
        <v>64865</v>
      </c>
      <c r="Y99" s="37">
        <f t="shared" si="234"/>
        <v>12934.611039999931</v>
      </c>
      <c r="Z99" s="183">
        <f t="shared" si="235"/>
        <v>0.19940817143297518</v>
      </c>
      <c r="AA99" s="183">
        <v>0</v>
      </c>
      <c r="AB99" s="183">
        <f>SUM($C$2:C99)*D99/SUM($B$2:B99)-1</f>
        <v>1.7075589867310281E-2</v>
      </c>
      <c r="AC99" s="183">
        <f t="shared" si="236"/>
        <v>0.1823325815656649</v>
      </c>
      <c r="AD99" s="40">
        <f t="shared" si="237"/>
        <v>0.17149511111111118</v>
      </c>
    </row>
    <row r="100" spans="1:30">
      <c r="A100" s="63" t="s">
        <v>1819</v>
      </c>
      <c r="B100" s="2">
        <v>135</v>
      </c>
      <c r="C100" s="177">
        <v>102.93</v>
      </c>
      <c r="D100" s="178">
        <v>1.3109</v>
      </c>
      <c r="E100" s="32">
        <f t="shared" si="222"/>
        <v>0.22000000000000003</v>
      </c>
      <c r="F100" s="26">
        <f t="shared" si="223"/>
        <v>6.0560222222222314E-2</v>
      </c>
      <c r="H100" s="58">
        <f t="shared" si="224"/>
        <v>8.1756300000000124</v>
      </c>
      <c r="I100" s="2" t="s">
        <v>66</v>
      </c>
      <c r="J100" s="33" t="s">
        <v>1820</v>
      </c>
      <c r="K100" s="59">
        <f t="shared" si="225"/>
        <v>44146</v>
      </c>
      <c r="L100" s="60" t="str">
        <f ca="1">IF(LEN(J100) &gt; 15,DATE(MID(J100,12,4),MID(J100,16,2),MID(J100,18,2)),TEXT(TODAY(),"yyyy/m/d"))</f>
        <v>2021/2/22</v>
      </c>
      <c r="M100" s="44">
        <f ca="1">(L100-K100+1)*B100</f>
        <v>14040</v>
      </c>
      <c r="N100" s="61">
        <f ca="1">H100/M100*365</f>
        <v>0.21254308760683793</v>
      </c>
      <c r="O100" s="35">
        <f t="shared" si="226"/>
        <v>134.930937</v>
      </c>
      <c r="P100" s="35">
        <f t="shared" si="227"/>
        <v>-6.9062999999999874E-2</v>
      </c>
      <c r="Q100" s="36">
        <f t="shared" si="228"/>
        <v>0.9</v>
      </c>
      <c r="R100" s="37">
        <f t="shared" si="229"/>
        <v>10580.969999999959</v>
      </c>
      <c r="S100" s="38">
        <f t="shared" si="230"/>
        <v>13870.593572999946</v>
      </c>
      <c r="T100" s="38"/>
      <c r="U100" s="62"/>
      <c r="V100" s="39">
        <f t="shared" si="231"/>
        <v>63905.729999999989</v>
      </c>
      <c r="W100" s="39">
        <f t="shared" si="232"/>
        <v>77776.323572999929</v>
      </c>
      <c r="X100" s="1">
        <f t="shared" si="233"/>
        <v>65000</v>
      </c>
      <c r="Y100" s="37">
        <f t="shared" si="234"/>
        <v>12776.323572999929</v>
      </c>
      <c r="Z100" s="183">
        <f t="shared" si="235"/>
        <v>0.19655882419999893</v>
      </c>
      <c r="AA100" s="183">
        <v>0</v>
      </c>
      <c r="AB100" s="183">
        <f>SUM($C$2:C100)*D100/SUM($B$2:B100)-1</f>
        <v>5.4290136038188663E-3</v>
      </c>
      <c r="AC100" s="183">
        <f t="shared" si="236"/>
        <v>0.19112981059618006</v>
      </c>
      <c r="AD100" s="40">
        <f t="shared" si="237"/>
        <v>0.15943977777777771</v>
      </c>
    </row>
    <row r="101" spans="1:30">
      <c r="A101" s="63" t="s">
        <v>1821</v>
      </c>
      <c r="B101" s="2">
        <v>135</v>
      </c>
      <c r="C101" s="177">
        <v>102.62</v>
      </c>
      <c r="D101" s="178">
        <v>1.3148</v>
      </c>
      <c r="E101" s="32">
        <f t="shared" si="222"/>
        <v>0.22000000000000003</v>
      </c>
      <c r="F101" s="26">
        <f t="shared" si="223"/>
        <v>5.7366074074074215E-2</v>
      </c>
      <c r="H101" s="58">
        <f t="shared" si="224"/>
        <v>7.7444200000000194</v>
      </c>
      <c r="I101" s="2" t="s">
        <v>66</v>
      </c>
      <c r="J101" s="33" t="s">
        <v>1822</v>
      </c>
      <c r="K101" s="59">
        <f t="shared" si="225"/>
        <v>44147</v>
      </c>
      <c r="L101" s="60" t="str">
        <f ca="1">IF(LEN(J101) &gt; 15,DATE(MID(J101,12,4),MID(J101,16,2),MID(J101,18,2)),TEXT(TODAY(),"yyyy/m/d"))</f>
        <v>2021/2/22</v>
      </c>
      <c r="M101" s="44">
        <f ca="1">(L101-K101+1)*B101</f>
        <v>13905</v>
      </c>
      <c r="N101" s="61">
        <f ca="1">H101/M101*365</f>
        <v>0.20328754404890376</v>
      </c>
      <c r="O101" s="35">
        <f t="shared" si="226"/>
        <v>134.92477600000001</v>
      </c>
      <c r="P101" s="35">
        <f t="shared" si="227"/>
        <v>-7.522399999999152E-2</v>
      </c>
      <c r="Q101" s="36">
        <f t="shared" si="228"/>
        <v>0.9</v>
      </c>
      <c r="R101" s="37">
        <f t="shared" si="229"/>
        <v>10683.58999999996</v>
      </c>
      <c r="S101" s="38">
        <f t="shared" si="230"/>
        <v>14046.784131999948</v>
      </c>
      <c r="T101" s="38"/>
      <c r="U101" s="62"/>
      <c r="V101" s="39">
        <f t="shared" si="231"/>
        <v>63905.729999999989</v>
      </c>
      <c r="W101" s="39">
        <f t="shared" si="232"/>
        <v>77952.514131999938</v>
      </c>
      <c r="X101" s="1">
        <f t="shared" si="233"/>
        <v>65135</v>
      </c>
      <c r="Y101" s="37">
        <f t="shared" si="234"/>
        <v>12817.514131999938</v>
      </c>
      <c r="Z101" s="183">
        <f t="shared" si="235"/>
        <v>0.19678382025024854</v>
      </c>
      <c r="AA101" s="183">
        <v>0</v>
      </c>
      <c r="AB101" s="183">
        <f>SUM($C$2:C101)*D101/SUM($B$2:B101)-1</f>
        <v>8.3248286501380608E-3</v>
      </c>
      <c r="AC101" s="183">
        <f t="shared" si="236"/>
        <v>0.18845899160011048</v>
      </c>
      <c r="AD101" s="40">
        <f t="shared" si="237"/>
        <v>0.16263392592592582</v>
      </c>
    </row>
    <row r="102" spans="1:30">
      <c r="A102" s="63" t="s">
        <v>1823</v>
      </c>
      <c r="B102" s="2">
        <v>135</v>
      </c>
      <c r="C102" s="177">
        <v>102.74</v>
      </c>
      <c r="D102" s="178">
        <v>1.3132999999999999</v>
      </c>
      <c r="E102" s="32">
        <f t="shared" si="222"/>
        <v>0.22000000000000003</v>
      </c>
      <c r="F102" s="26">
        <f t="shared" si="223"/>
        <v>5.8602518518518484E-2</v>
      </c>
      <c r="H102" s="58">
        <f t="shared" si="224"/>
        <v>7.9113399999999956</v>
      </c>
      <c r="I102" s="2" t="s">
        <v>66</v>
      </c>
      <c r="J102" s="33" t="s">
        <v>1824</v>
      </c>
      <c r="K102" s="59">
        <f t="shared" si="225"/>
        <v>44148</v>
      </c>
      <c r="L102" s="60" t="str">
        <f ca="1">IF(LEN(J102) &gt; 15,DATE(MID(J102,12,4),MID(J102,16,2),MID(J102,18,2)),TEXT(TODAY(),"yyyy/m/d"))</f>
        <v>2021/2/22</v>
      </c>
      <c r="M102" s="44">
        <f ca="1">(L102-K102+1)*B102</f>
        <v>13770</v>
      </c>
      <c r="N102" s="61">
        <f ca="1">H102/M102*365</f>
        <v>0.20970509077705143</v>
      </c>
      <c r="O102" s="35">
        <f t="shared" si="226"/>
        <v>134.92844199999999</v>
      </c>
      <c r="P102" s="35">
        <f t="shared" si="227"/>
        <v>-7.1558000000010225E-2</v>
      </c>
      <c r="Q102" s="36">
        <f t="shared" si="228"/>
        <v>0.9</v>
      </c>
      <c r="R102" s="37">
        <f t="shared" si="229"/>
        <v>10786.32999999996</v>
      </c>
      <c r="S102" s="38">
        <f t="shared" si="230"/>
        <v>14165.687188999946</v>
      </c>
      <c r="T102" s="38"/>
      <c r="U102" s="62"/>
      <c r="V102" s="39">
        <f t="shared" si="231"/>
        <v>63905.729999999989</v>
      </c>
      <c r="W102" s="39">
        <f t="shared" si="232"/>
        <v>78071.417188999942</v>
      </c>
      <c r="X102" s="1">
        <f t="shared" si="233"/>
        <v>65270</v>
      </c>
      <c r="Y102" s="37">
        <f t="shared" si="234"/>
        <v>12801.417188999942</v>
      </c>
      <c r="Z102" s="183">
        <f t="shared" si="235"/>
        <v>0.19613018521525882</v>
      </c>
      <c r="AA102" s="183">
        <v>0</v>
      </c>
      <c r="AB102" s="183">
        <f>SUM($C$2:C102)*D102/SUM($B$2:B102)-1</f>
        <v>7.0934676791281071E-3</v>
      </c>
      <c r="AC102" s="183">
        <f t="shared" si="236"/>
        <v>0.18903671753613072</v>
      </c>
      <c r="AD102" s="40">
        <f t="shared" si="237"/>
        <v>0.16139748148148153</v>
      </c>
    </row>
    <row r="103" spans="1:30">
      <c r="A103" s="63" t="s">
        <v>1825</v>
      </c>
      <c r="B103" s="2">
        <v>135</v>
      </c>
      <c r="C103" s="177">
        <v>101.52</v>
      </c>
      <c r="D103" s="178">
        <v>1.3290999999999999</v>
      </c>
      <c r="E103" s="32">
        <f t="shared" si="222"/>
        <v>0.22000000000000003</v>
      </c>
      <c r="F103" s="26">
        <f t="shared" si="223"/>
        <v>4.6031999999999899E-2</v>
      </c>
      <c r="H103" s="58">
        <f t="shared" si="224"/>
        <v>6.2143199999999865</v>
      </c>
      <c r="I103" s="2" t="s">
        <v>66</v>
      </c>
      <c r="J103" s="33" t="s">
        <v>1826</v>
      </c>
      <c r="K103" s="59">
        <f t="shared" si="225"/>
        <v>44151</v>
      </c>
      <c r="L103" s="60" t="str">
        <f ca="1">IF(LEN(J103) &gt; 15,DATE(MID(J103,12,4),MID(J103,16,2),MID(J103,18,2)),TEXT(TODAY(),"yyyy/m/d"))</f>
        <v>2021/2/22</v>
      </c>
      <c r="M103" s="44">
        <f ca="1">(L103-K103+1)*B103</f>
        <v>13365</v>
      </c>
      <c r="N103" s="61">
        <f ca="1">H103/M103*365</f>
        <v>0.16971393939393903</v>
      </c>
      <c r="O103" s="35">
        <f t="shared" si="226"/>
        <v>134.93023199999999</v>
      </c>
      <c r="P103" s="35">
        <f t="shared" si="227"/>
        <v>-6.9768000000010488E-2</v>
      </c>
      <c r="Q103" s="36">
        <f t="shared" si="228"/>
        <v>0.9</v>
      </c>
      <c r="R103" s="37">
        <f t="shared" si="229"/>
        <v>10887.84999999996</v>
      </c>
      <c r="S103" s="38">
        <f t="shared" si="230"/>
        <v>14471.041434999946</v>
      </c>
      <c r="T103" s="38"/>
      <c r="U103" s="62"/>
      <c r="V103" s="39">
        <f t="shared" si="231"/>
        <v>63905.729999999989</v>
      </c>
      <c r="W103" s="39">
        <f t="shared" si="232"/>
        <v>78376.77143499993</v>
      </c>
      <c r="X103" s="1">
        <f t="shared" si="233"/>
        <v>65405</v>
      </c>
      <c r="Y103" s="37">
        <f t="shared" si="234"/>
        <v>12971.77143499993</v>
      </c>
      <c r="Z103" s="183">
        <f t="shared" si="235"/>
        <v>0.19832996613408649</v>
      </c>
      <c r="AA103" s="183">
        <v>0</v>
      </c>
      <c r="AB103" s="183">
        <f>SUM($C$2:C103)*D103/SUM($B$2:B103)-1</f>
        <v>1.9004324238921511E-2</v>
      </c>
      <c r="AC103" s="183">
        <f t="shared" si="236"/>
        <v>0.17932564189516498</v>
      </c>
      <c r="AD103" s="40">
        <f t="shared" si="237"/>
        <v>0.17396800000000012</v>
      </c>
    </row>
    <row r="104" spans="1:30">
      <c r="A104" s="63" t="s">
        <v>1827</v>
      </c>
      <c r="B104" s="2">
        <v>135</v>
      </c>
      <c r="C104" s="177">
        <v>102.27</v>
      </c>
      <c r="D104" s="178">
        <v>1.3193999999999999</v>
      </c>
      <c r="E104" s="32">
        <f t="shared" si="222"/>
        <v>0.22000000000000003</v>
      </c>
      <c r="F104" s="26">
        <f t="shared" si="223"/>
        <v>5.3759777777777684E-2</v>
      </c>
      <c r="H104" s="58">
        <f t="shared" si="224"/>
        <v>7.257569999999987</v>
      </c>
      <c r="I104" s="2" t="s">
        <v>66</v>
      </c>
      <c r="J104" s="33" t="s">
        <v>1828</v>
      </c>
      <c r="K104" s="59">
        <f t="shared" si="225"/>
        <v>44152</v>
      </c>
      <c r="L104" s="60" t="str">
        <f ca="1">IF(LEN(J104) &gt; 15,DATE(MID(J104,12,4),MID(J104,16,2),MID(J104,18,2)),TEXT(TODAY(),"yyyy/m/d"))</f>
        <v>2021/2/22</v>
      </c>
      <c r="M104" s="44">
        <f ca="1">(L104-K104+1)*B104</f>
        <v>13230</v>
      </c>
      <c r="N104" s="61">
        <f ca="1">H104/M104*365</f>
        <v>0.20022774376417199</v>
      </c>
      <c r="O104" s="35">
        <f t="shared" si="226"/>
        <v>134.93503799999999</v>
      </c>
      <c r="P104" s="35">
        <f t="shared" si="227"/>
        <v>-6.4962000000008402E-2</v>
      </c>
      <c r="Q104" s="36">
        <f t="shared" si="228"/>
        <v>0.9</v>
      </c>
      <c r="R104" s="37">
        <f t="shared" si="229"/>
        <v>10990.119999999961</v>
      </c>
      <c r="S104" s="38">
        <f t="shared" si="230"/>
        <v>14500.364327999947</v>
      </c>
      <c r="T104" s="38"/>
      <c r="U104" s="62"/>
      <c r="V104" s="39">
        <f t="shared" si="231"/>
        <v>63905.729999999989</v>
      </c>
      <c r="W104" s="39">
        <f t="shared" si="232"/>
        <v>78406.094327999934</v>
      </c>
      <c r="X104" s="1">
        <f t="shared" si="233"/>
        <v>65540</v>
      </c>
      <c r="Y104" s="37">
        <f t="shared" si="234"/>
        <v>12866.094327999934</v>
      </c>
      <c r="Z104" s="183">
        <f t="shared" si="235"/>
        <v>0.19630903765639207</v>
      </c>
      <c r="AA104" s="183">
        <v>0</v>
      </c>
      <c r="AB104" s="183">
        <f>SUM($C$2:C104)*D104/SUM($B$2:B104)-1</f>
        <v>1.1443384897025677E-2</v>
      </c>
      <c r="AC104" s="183">
        <f t="shared" si="236"/>
        <v>0.18486565275936639</v>
      </c>
      <c r="AD104" s="40">
        <f t="shared" si="237"/>
        <v>0.16624022222222234</v>
      </c>
    </row>
    <row r="105" spans="1:30">
      <c r="A105" s="63" t="s">
        <v>1829</v>
      </c>
      <c r="B105" s="2">
        <v>135</v>
      </c>
      <c r="C105" s="177">
        <v>102.16</v>
      </c>
      <c r="D105" s="178">
        <v>1.3208</v>
      </c>
      <c r="E105" s="32">
        <f t="shared" si="222"/>
        <v>0.22000000000000003</v>
      </c>
      <c r="F105" s="26">
        <f t="shared" si="223"/>
        <v>5.262637037037031E-2</v>
      </c>
      <c r="H105" s="58">
        <f t="shared" si="224"/>
        <v>7.1045599999999922</v>
      </c>
      <c r="I105" s="2" t="s">
        <v>66</v>
      </c>
      <c r="J105" s="33" t="s">
        <v>1830</v>
      </c>
      <c r="K105" s="59">
        <f t="shared" si="225"/>
        <v>44153</v>
      </c>
      <c r="L105" s="60" t="str">
        <f ca="1">IF(LEN(J105) &gt; 15,DATE(MID(J105,12,4),MID(J105,16,2),MID(J105,18,2)),TEXT(TODAY(),"yyyy/m/d"))</f>
        <v>2021/2/22</v>
      </c>
      <c r="M105" s="44">
        <f ca="1">(L105-K105+1)*B105</f>
        <v>13095</v>
      </c>
      <c r="N105" s="61">
        <f ca="1">H105/M105*365</f>
        <v>0.19802706376479551</v>
      </c>
      <c r="O105" s="35">
        <f t="shared" si="226"/>
        <v>134.932928</v>
      </c>
      <c r="P105" s="35">
        <f t="shared" si="227"/>
        <v>-6.7071999999996024E-2</v>
      </c>
      <c r="Q105" s="36">
        <f t="shared" si="228"/>
        <v>0.9</v>
      </c>
      <c r="R105" s="37">
        <f t="shared" si="229"/>
        <v>11092.279999999961</v>
      </c>
      <c r="S105" s="38">
        <f t="shared" si="230"/>
        <v>14650.683423999948</v>
      </c>
      <c r="T105" s="38"/>
      <c r="U105" s="62"/>
      <c r="V105" s="39">
        <f t="shared" si="231"/>
        <v>63905.729999999989</v>
      </c>
      <c r="W105" s="39">
        <f t="shared" si="232"/>
        <v>78556.41342399994</v>
      </c>
      <c r="X105" s="1">
        <f t="shared" si="233"/>
        <v>65675</v>
      </c>
      <c r="Y105" s="37">
        <f t="shared" si="234"/>
        <v>12881.41342399994</v>
      </c>
      <c r="Z105" s="183">
        <f t="shared" si="235"/>
        <v>0.19613876549676346</v>
      </c>
      <c r="AA105" s="183">
        <v>0</v>
      </c>
      <c r="AB105" s="183">
        <f>SUM($C$2:C105)*D105/SUM($B$2:B105)-1</f>
        <v>1.2383975839939998E-2</v>
      </c>
      <c r="AC105" s="183">
        <f t="shared" si="236"/>
        <v>0.18375478965682346</v>
      </c>
      <c r="AD105" s="40">
        <f t="shared" si="237"/>
        <v>0.16737362962962971</v>
      </c>
    </row>
    <row r="106" spans="1:30">
      <c r="A106" s="63" t="s">
        <v>1831</v>
      </c>
      <c r="B106" s="2">
        <v>135</v>
      </c>
      <c r="C106" s="177">
        <v>101.86</v>
      </c>
      <c r="D106" s="178">
        <v>1.3247</v>
      </c>
      <c r="E106" s="32">
        <f t="shared" si="222"/>
        <v>0.22000000000000003</v>
      </c>
      <c r="F106" s="26">
        <f t="shared" si="223"/>
        <v>4.9535259259259327E-2</v>
      </c>
      <c r="H106" s="58">
        <f t="shared" si="224"/>
        <v>6.6872600000000091</v>
      </c>
      <c r="I106" s="2" t="s">
        <v>66</v>
      </c>
      <c r="J106" s="33" t="s">
        <v>1832</v>
      </c>
      <c r="K106" s="59">
        <f t="shared" si="225"/>
        <v>44154</v>
      </c>
      <c r="L106" s="60" t="str">
        <f ca="1">IF(LEN(J106) &gt; 15,DATE(MID(J106,12,4),MID(J106,16,2),MID(J106,18,2)),TEXT(TODAY(),"yyyy/m/d"))</f>
        <v>2021/2/22</v>
      </c>
      <c r="M106" s="44">
        <f ca="1">(L106-K106+1)*B106</f>
        <v>12960</v>
      </c>
      <c r="N106" s="61">
        <f ca="1">H106/M106*365</f>
        <v>0.18833718364197555</v>
      </c>
      <c r="O106" s="35">
        <f t="shared" si="226"/>
        <v>134.933942</v>
      </c>
      <c r="P106" s="35">
        <f t="shared" si="227"/>
        <v>-6.6057999999998174E-2</v>
      </c>
      <c r="Q106" s="36">
        <f t="shared" si="228"/>
        <v>0.9</v>
      </c>
      <c r="R106" s="37">
        <f t="shared" si="229"/>
        <v>11194.139999999961</v>
      </c>
      <c r="S106" s="38">
        <f t="shared" si="230"/>
        <v>14828.877257999948</v>
      </c>
      <c r="T106" s="38"/>
      <c r="U106" s="62"/>
      <c r="V106" s="39">
        <f t="shared" si="231"/>
        <v>63905.729999999989</v>
      </c>
      <c r="W106" s="39">
        <f t="shared" si="232"/>
        <v>78734.607257999931</v>
      </c>
      <c r="X106" s="1">
        <f t="shared" si="233"/>
        <v>65810</v>
      </c>
      <c r="Y106" s="37">
        <f t="shared" si="234"/>
        <v>12924.607257999931</v>
      </c>
      <c r="Z106" s="183">
        <f t="shared" si="235"/>
        <v>0.19639275578179505</v>
      </c>
      <c r="AA106" s="183">
        <v>0</v>
      </c>
      <c r="AB106" s="183">
        <f>SUM($C$2:C106)*D106/SUM($B$2:B106)-1</f>
        <v>1.5213249775785309E-2</v>
      </c>
      <c r="AC106" s="183">
        <f t="shared" si="236"/>
        <v>0.18117950600600974</v>
      </c>
      <c r="AD106" s="40">
        <f t="shared" si="237"/>
        <v>0.17046474074074069</v>
      </c>
    </row>
    <row r="107" spans="1:30">
      <c r="A107" s="63" t="s">
        <v>1833</v>
      </c>
      <c r="B107" s="2">
        <v>135</v>
      </c>
      <c r="C107" s="177">
        <v>100.9</v>
      </c>
      <c r="D107" s="178">
        <v>1.3371999999999999</v>
      </c>
      <c r="E107" s="32">
        <f t="shared" si="222"/>
        <v>0.22000000000000003</v>
      </c>
      <c r="F107" s="26">
        <f t="shared" si="223"/>
        <v>3.9643703703703709E-2</v>
      </c>
      <c r="H107" s="58">
        <f t="shared" si="224"/>
        <v>5.3519000000000005</v>
      </c>
      <c r="I107" s="2" t="s">
        <v>66</v>
      </c>
      <c r="J107" s="33" t="s">
        <v>1834</v>
      </c>
      <c r="K107" s="59">
        <f t="shared" si="225"/>
        <v>44155</v>
      </c>
      <c r="L107" s="60" t="str">
        <f ca="1">IF(LEN(J107) &gt; 15,DATE(MID(J107,12,4),MID(J107,16,2),MID(J107,18,2)),TEXT(TODAY(),"yyyy/m/d"))</f>
        <v>2021/2/22</v>
      </c>
      <c r="M107" s="44">
        <f ca="1">(L107-K107+1)*B107</f>
        <v>12825</v>
      </c>
      <c r="N107" s="61">
        <f ca="1">H107/M107*365</f>
        <v>0.15231528265107214</v>
      </c>
      <c r="O107" s="35">
        <f t="shared" si="226"/>
        <v>134.92348000000001</v>
      </c>
      <c r="P107" s="35">
        <f t="shared" si="227"/>
        <v>-7.6519999999987931E-2</v>
      </c>
      <c r="Q107" s="36">
        <f t="shared" si="228"/>
        <v>0.9</v>
      </c>
      <c r="R107" s="37">
        <f t="shared" si="229"/>
        <v>11295.039999999961</v>
      </c>
      <c r="S107" s="38">
        <f t="shared" si="230"/>
        <v>15103.727487999948</v>
      </c>
      <c r="T107" s="38"/>
      <c r="U107" s="62"/>
      <c r="V107" s="39">
        <f t="shared" si="231"/>
        <v>63905.729999999989</v>
      </c>
      <c r="W107" s="39">
        <f t="shared" si="232"/>
        <v>79009.457487999942</v>
      </c>
      <c r="X107" s="1">
        <f t="shared" si="233"/>
        <v>65945</v>
      </c>
      <c r="Y107" s="37">
        <f t="shared" si="234"/>
        <v>13064.457487999942</v>
      </c>
      <c r="Z107" s="183">
        <f t="shared" si="235"/>
        <v>0.19811141842444369</v>
      </c>
      <c r="AA107" s="183">
        <v>0</v>
      </c>
      <c r="AB107" s="183">
        <f>SUM($C$2:C107)*D107/SUM($B$2:B107)-1</f>
        <v>2.4539586533481872E-2</v>
      </c>
      <c r="AC107" s="183">
        <f t="shared" si="236"/>
        <v>0.17357183189096181</v>
      </c>
      <c r="AD107" s="40">
        <f t="shared" si="237"/>
        <v>0.18035629629629632</v>
      </c>
    </row>
    <row r="108" spans="1:30">
      <c r="A108" s="63" t="s">
        <v>1910</v>
      </c>
      <c r="B108" s="2">
        <v>135</v>
      </c>
      <c r="C108" s="177">
        <v>100.1</v>
      </c>
      <c r="D108" s="178">
        <v>1.3479000000000001</v>
      </c>
      <c r="E108" s="32">
        <f t="shared" ref="E108:E114" si="238">10%*Q108+13%</f>
        <v>0.22000000000000003</v>
      </c>
      <c r="F108" s="26">
        <f t="shared" ref="F108:F114" si="239">IF(G108="",($F$1*C108-B108)/B108,H108/B108)</f>
        <v>3.1400740740740798E-2</v>
      </c>
      <c r="H108" s="58">
        <f t="shared" ref="H108:H114" si="240">IF(G108="",$F$1*C108-B108,G108-B108)</f>
        <v>4.2391000000000076</v>
      </c>
      <c r="I108" s="2" t="s">
        <v>66</v>
      </c>
      <c r="J108" s="33" t="s">
        <v>1866</v>
      </c>
      <c r="K108" s="59">
        <f t="shared" ref="K108:K114" si="241">DATE(MID(J108,1,4),MID(J108,5,2),MID(J108,7,2))</f>
        <v>44158</v>
      </c>
      <c r="L108" s="60" t="str">
        <f ca="1">IF(LEN(J108) &gt; 15,DATE(MID(J108,12,4),MID(J108,16,2),MID(J108,18,2)),TEXT(TODAY(),"yyyy/m/d"))</f>
        <v>2021/2/22</v>
      </c>
      <c r="M108" s="44">
        <f ca="1">(L108-K108+1)*B108</f>
        <v>12420</v>
      </c>
      <c r="N108" s="61">
        <f ca="1">H108/M108*365</f>
        <v>0.12457902576489556</v>
      </c>
      <c r="O108" s="35">
        <f t="shared" ref="O108:O114" si="242">D108*C108</f>
        <v>134.92479</v>
      </c>
      <c r="P108" s="35">
        <f t="shared" ref="P108:P114" si="243">O108-B108</f>
        <v>-7.5209999999998445E-2</v>
      </c>
      <c r="Q108" s="36">
        <f t="shared" ref="Q108:Q114" si="244">B108/150</f>
        <v>0.9</v>
      </c>
      <c r="R108" s="37">
        <f t="shared" ref="R108:R122" si="245">R107+C108-T108</f>
        <v>11395.139999999961</v>
      </c>
      <c r="S108" s="38">
        <f t="shared" ref="S108:S122" si="246">R108*D108</f>
        <v>15359.50920599995</v>
      </c>
      <c r="T108" s="38"/>
      <c r="U108" s="62"/>
      <c r="V108" s="39">
        <f t="shared" ref="V108:V122" si="247">U108+V107</f>
        <v>63905.729999999989</v>
      </c>
      <c r="W108" s="39">
        <f t="shared" ref="W108:W122" si="248">S108+V108</f>
        <v>79265.23920599994</v>
      </c>
      <c r="X108" s="1">
        <f t="shared" ref="X108:X122" si="249">X107+B108</f>
        <v>66080</v>
      </c>
      <c r="Y108" s="37">
        <f t="shared" ref="Y108:Y122" si="250">W108-X108</f>
        <v>13185.23920599994</v>
      </c>
      <c r="Z108" s="183">
        <f t="shared" ref="Z108:Z122" si="251">W108/X108-1</f>
        <v>0.19953449161622183</v>
      </c>
      <c r="AA108" s="183">
        <v>0</v>
      </c>
      <c r="AB108" s="183">
        <f>SUM($C$2:C108)*D108/SUM($B$2:B108)-1</f>
        <v>3.2408452307692848E-2</v>
      </c>
      <c r="AC108" s="183">
        <f t="shared" ref="AC108:AC122" si="252">Z108-AB108</f>
        <v>0.16712603930852898</v>
      </c>
      <c r="AD108" s="40">
        <f t="shared" ref="AD108:AD122" si="253">IF(E108-F108&lt;0,"达成",E108-F108)</f>
        <v>0.18859925925925924</v>
      </c>
    </row>
    <row r="109" spans="1:30">
      <c r="A109" s="63" t="s">
        <v>1895</v>
      </c>
      <c r="B109" s="2">
        <v>135</v>
      </c>
      <c r="C109" s="177">
        <v>100.09</v>
      </c>
      <c r="D109" s="178">
        <v>1.3481000000000001</v>
      </c>
      <c r="E109" s="32">
        <f t="shared" si="238"/>
        <v>0.22000000000000003</v>
      </c>
      <c r="F109" s="26">
        <f t="shared" si="239"/>
        <v>3.1297703703703689E-2</v>
      </c>
      <c r="H109" s="58">
        <f t="shared" si="240"/>
        <v>4.2251899999999978</v>
      </c>
      <c r="I109" s="2" t="s">
        <v>66</v>
      </c>
      <c r="J109" s="33" t="s">
        <v>1868</v>
      </c>
      <c r="K109" s="59">
        <f t="shared" si="241"/>
        <v>44159</v>
      </c>
      <c r="L109" s="60" t="str">
        <f ca="1">IF(LEN(J109) &gt; 15,DATE(MID(J109,12,4),MID(J109,16,2),MID(J109,18,2)),TEXT(TODAY(),"yyyy/m/d"))</f>
        <v>2021/2/22</v>
      </c>
      <c r="M109" s="44">
        <f ca="1">(L109-K109+1)*B109</f>
        <v>12285</v>
      </c>
      <c r="N109" s="61">
        <f ca="1">H109/M109*365</f>
        <v>0.12553474562474556</v>
      </c>
      <c r="O109" s="35">
        <f t="shared" si="242"/>
        <v>134.93132900000001</v>
      </c>
      <c r="P109" s="35">
        <f t="shared" si="243"/>
        <v>-6.867099999999482E-2</v>
      </c>
      <c r="Q109" s="36">
        <f t="shared" si="244"/>
        <v>0.9</v>
      </c>
      <c r="R109" s="37">
        <f t="shared" si="245"/>
        <v>11495.229999999961</v>
      </c>
      <c r="S109" s="38">
        <f t="shared" si="246"/>
        <v>15496.71956299995</v>
      </c>
      <c r="T109" s="38"/>
      <c r="U109" s="62"/>
      <c r="V109" s="39">
        <f t="shared" si="247"/>
        <v>63905.729999999989</v>
      </c>
      <c r="W109" s="39">
        <f t="shared" si="248"/>
        <v>79402.449562999944</v>
      </c>
      <c r="X109" s="1">
        <f t="shared" si="249"/>
        <v>66215</v>
      </c>
      <c r="Y109" s="37">
        <f t="shared" si="250"/>
        <v>13187.449562999944</v>
      </c>
      <c r="Z109" s="183">
        <f t="shared" si="251"/>
        <v>0.19916105962395148</v>
      </c>
      <c r="AA109" s="183">
        <v>0</v>
      </c>
      <c r="AB109" s="183">
        <f>SUM($C$2:C109)*D109/SUM($B$2:B109)-1</f>
        <v>3.2237774029743038E-2</v>
      </c>
      <c r="AC109" s="183">
        <f t="shared" si="252"/>
        <v>0.16692328559420844</v>
      </c>
      <c r="AD109" s="40">
        <f t="shared" si="253"/>
        <v>0.18870229629629634</v>
      </c>
    </row>
    <row r="110" spans="1:30">
      <c r="A110" s="63" t="s">
        <v>1896</v>
      </c>
      <c r="B110" s="2">
        <v>135</v>
      </c>
      <c r="C110" s="177">
        <v>101.92</v>
      </c>
      <c r="D110" s="178">
        <v>1.3239000000000001</v>
      </c>
      <c r="E110" s="32">
        <f t="shared" si="238"/>
        <v>0.22000000000000003</v>
      </c>
      <c r="F110" s="26">
        <f t="shared" si="239"/>
        <v>5.0153481481481563E-2</v>
      </c>
      <c r="H110" s="58">
        <f t="shared" si="240"/>
        <v>6.7707200000000114</v>
      </c>
      <c r="I110" s="2" t="s">
        <v>66</v>
      </c>
      <c r="J110" s="33" t="s">
        <v>1870</v>
      </c>
      <c r="K110" s="59">
        <f t="shared" si="241"/>
        <v>44160</v>
      </c>
      <c r="L110" s="60" t="str">
        <f ca="1">IF(LEN(J110) &gt; 15,DATE(MID(J110,12,4),MID(J110,16,2),MID(J110,18,2)),TEXT(TODAY(),"yyyy/m/d"))</f>
        <v>2021/2/22</v>
      </c>
      <c r="M110" s="44">
        <f ca="1">(L110-K110+1)*B110</f>
        <v>12150</v>
      </c>
      <c r="N110" s="61">
        <f ca="1">H110/M110*365</f>
        <v>0.20340023045267525</v>
      </c>
      <c r="O110" s="35">
        <f t="shared" si="242"/>
        <v>134.93188800000001</v>
      </c>
      <c r="P110" s="35">
        <f t="shared" si="243"/>
        <v>-6.8111999999985073E-2</v>
      </c>
      <c r="Q110" s="36">
        <f t="shared" si="244"/>
        <v>0.9</v>
      </c>
      <c r="R110" s="37">
        <f t="shared" si="245"/>
        <v>11597.149999999961</v>
      </c>
      <c r="S110" s="38">
        <f t="shared" si="246"/>
        <v>15353.466884999951</v>
      </c>
      <c r="T110" s="38"/>
      <c r="U110" s="62"/>
      <c r="V110" s="39">
        <f t="shared" si="247"/>
        <v>63905.729999999989</v>
      </c>
      <c r="W110" s="39">
        <f t="shared" si="248"/>
        <v>79259.196884999939</v>
      </c>
      <c r="X110" s="1">
        <f t="shared" si="249"/>
        <v>66350</v>
      </c>
      <c r="Y110" s="37">
        <f t="shared" si="250"/>
        <v>12909.196884999939</v>
      </c>
      <c r="Z110" s="183">
        <f t="shared" si="251"/>
        <v>0.19456212336096357</v>
      </c>
      <c r="AA110" s="183">
        <v>0</v>
      </c>
      <c r="AB110" s="183">
        <f>SUM($C$2:C110)*D110/SUM($B$2:B110)-1</f>
        <v>1.3570041163793567E-2</v>
      </c>
      <c r="AC110" s="183">
        <f t="shared" si="252"/>
        <v>0.18099208219717</v>
      </c>
      <c r="AD110" s="40">
        <f t="shared" si="253"/>
        <v>0.16984651851851845</v>
      </c>
    </row>
    <row r="111" spans="1:30">
      <c r="A111" s="63" t="s">
        <v>1897</v>
      </c>
      <c r="B111" s="2">
        <v>135</v>
      </c>
      <c r="C111" s="177">
        <v>102.17</v>
      </c>
      <c r="D111" s="178">
        <v>1.3207</v>
      </c>
      <c r="E111" s="32">
        <f t="shared" si="238"/>
        <v>0.22000000000000003</v>
      </c>
      <c r="F111" s="26">
        <f t="shared" si="239"/>
        <v>5.2729407407407426E-2</v>
      </c>
      <c r="H111" s="58">
        <f t="shared" si="240"/>
        <v>7.1184700000000021</v>
      </c>
      <c r="I111" s="2" t="s">
        <v>66</v>
      </c>
      <c r="J111" s="33" t="s">
        <v>1872</v>
      </c>
      <c r="K111" s="59">
        <f t="shared" si="241"/>
        <v>44161</v>
      </c>
      <c r="L111" s="60" t="str">
        <f ca="1">IF(LEN(J111) &gt; 15,DATE(MID(J111,12,4),MID(J111,16,2),MID(J111,18,2)),TEXT(TODAY(),"yyyy/m/d"))</f>
        <v>2021/2/22</v>
      </c>
      <c r="M111" s="44">
        <f ca="1">(L111-K111+1)*B111</f>
        <v>12015</v>
      </c>
      <c r="N111" s="61">
        <f ca="1">H111/M111*365</f>
        <v>0.21624981689554729</v>
      </c>
      <c r="O111" s="35">
        <f t="shared" si="242"/>
        <v>134.93591900000001</v>
      </c>
      <c r="P111" s="35">
        <f t="shared" si="243"/>
        <v>-6.4080999999987398E-2</v>
      </c>
      <c r="Q111" s="36">
        <f t="shared" si="244"/>
        <v>0.9</v>
      </c>
      <c r="R111" s="37">
        <f t="shared" si="245"/>
        <v>11699.319999999962</v>
      </c>
      <c r="S111" s="38">
        <f t="shared" si="246"/>
        <v>15451.291923999948</v>
      </c>
      <c r="T111" s="38"/>
      <c r="U111" s="62"/>
      <c r="V111" s="39">
        <f t="shared" si="247"/>
        <v>63905.729999999989</v>
      </c>
      <c r="W111" s="39">
        <f t="shared" si="248"/>
        <v>79357.021923999942</v>
      </c>
      <c r="X111" s="1">
        <f t="shared" si="249"/>
        <v>66485</v>
      </c>
      <c r="Y111" s="37">
        <f t="shared" si="250"/>
        <v>12872.021923999942</v>
      </c>
      <c r="Z111" s="183">
        <f t="shared" si="251"/>
        <v>0.19360791041588232</v>
      </c>
      <c r="AA111" s="183">
        <v>0</v>
      </c>
      <c r="AB111" s="183">
        <f>SUM($C$2:C111)*D111/SUM($B$2:B111)-1</f>
        <v>1.1008770401992551E-2</v>
      </c>
      <c r="AC111" s="183">
        <f t="shared" si="252"/>
        <v>0.18259914001388977</v>
      </c>
      <c r="AD111" s="40">
        <f t="shared" si="253"/>
        <v>0.16727059259259261</v>
      </c>
    </row>
    <row r="112" spans="1:30">
      <c r="A112" s="63" t="s">
        <v>1898</v>
      </c>
      <c r="B112" s="2">
        <v>135</v>
      </c>
      <c r="C112" s="177">
        <v>101.87</v>
      </c>
      <c r="D112" s="178">
        <v>1.3245</v>
      </c>
      <c r="E112" s="32">
        <f t="shared" si="238"/>
        <v>0.22000000000000003</v>
      </c>
      <c r="F112" s="26">
        <f t="shared" si="239"/>
        <v>4.9638296296296437E-2</v>
      </c>
      <c r="H112" s="58">
        <f t="shared" si="240"/>
        <v>6.7011700000000189</v>
      </c>
      <c r="I112" s="2" t="s">
        <v>66</v>
      </c>
      <c r="J112" s="33" t="s">
        <v>1874</v>
      </c>
      <c r="K112" s="59">
        <f t="shared" si="241"/>
        <v>44162</v>
      </c>
      <c r="L112" s="60" t="str">
        <f ca="1">IF(LEN(J112) &gt; 15,DATE(MID(J112,12,4),MID(J112,16,2),MID(J112,18,2)),TEXT(TODAY(),"yyyy/m/d"))</f>
        <v>2021/2/22</v>
      </c>
      <c r="M112" s="44">
        <f ca="1">(L112-K112+1)*B112</f>
        <v>11880</v>
      </c>
      <c r="N112" s="61">
        <f ca="1">H112/M112*365</f>
        <v>0.20588611531986592</v>
      </c>
      <c r="O112" s="35">
        <f t="shared" si="242"/>
        <v>134.926815</v>
      </c>
      <c r="P112" s="35">
        <f t="shared" si="243"/>
        <v>-7.3184999999995171E-2</v>
      </c>
      <c r="Q112" s="36">
        <f t="shared" si="244"/>
        <v>0.9</v>
      </c>
      <c r="R112" s="37">
        <f t="shared" si="245"/>
        <v>11801.189999999962</v>
      </c>
      <c r="S112" s="38">
        <f t="shared" si="246"/>
        <v>15630.67615499995</v>
      </c>
      <c r="T112" s="38"/>
      <c r="U112" s="62"/>
      <c r="V112" s="39">
        <f t="shared" si="247"/>
        <v>63905.729999999989</v>
      </c>
      <c r="W112" s="39">
        <f t="shared" si="248"/>
        <v>79536.406154999946</v>
      </c>
      <c r="X112" s="1">
        <f t="shared" si="249"/>
        <v>66620</v>
      </c>
      <c r="Y112" s="37">
        <f t="shared" si="250"/>
        <v>12916.406154999946</v>
      </c>
      <c r="Z112" s="183">
        <f t="shared" si="251"/>
        <v>0.19388180959171342</v>
      </c>
      <c r="AA112" s="183">
        <v>0</v>
      </c>
      <c r="AB112" s="183">
        <f>SUM($C$2:C112)*D112/SUM($B$2:B112)-1</f>
        <v>1.3780140591966861E-2</v>
      </c>
      <c r="AC112" s="183">
        <f t="shared" si="252"/>
        <v>0.18010166899974656</v>
      </c>
      <c r="AD112" s="40">
        <f t="shared" si="253"/>
        <v>0.1703617037037036</v>
      </c>
    </row>
    <row r="113" spans="1:30">
      <c r="A113" s="63" t="s">
        <v>1899</v>
      </c>
      <c r="B113" s="2">
        <v>135</v>
      </c>
      <c r="C113" s="177">
        <v>102.32</v>
      </c>
      <c r="D113" s="178">
        <v>1.3187</v>
      </c>
      <c r="E113" s="32">
        <f t="shared" si="238"/>
        <v>0.22000000000000003</v>
      </c>
      <c r="F113" s="26">
        <f t="shared" si="239"/>
        <v>5.427496296296281E-2</v>
      </c>
      <c r="H113" s="58">
        <f t="shared" si="240"/>
        <v>7.3271199999999794</v>
      </c>
      <c r="I113" s="2" t="s">
        <v>66</v>
      </c>
      <c r="J113" s="33" t="s">
        <v>1876</v>
      </c>
      <c r="K113" s="59">
        <f t="shared" si="241"/>
        <v>44165</v>
      </c>
      <c r="L113" s="60" t="str">
        <f ca="1">IF(LEN(J113) &gt; 15,DATE(MID(J113,12,4),MID(J113,16,2),MID(J113,18,2)),TEXT(TODAY(),"yyyy/m/d"))</f>
        <v>2021/2/22</v>
      </c>
      <c r="M113" s="44">
        <f ca="1">(L113-K113+1)*B113</f>
        <v>11475</v>
      </c>
      <c r="N113" s="61">
        <f ca="1">H113/M113*365</f>
        <v>0.23306307625272268</v>
      </c>
      <c r="O113" s="35">
        <f t="shared" si="242"/>
        <v>134.929384</v>
      </c>
      <c r="P113" s="35">
        <f t="shared" si="243"/>
        <v>-7.0616000000001122E-2</v>
      </c>
      <c r="Q113" s="36">
        <f t="shared" si="244"/>
        <v>0.9</v>
      </c>
      <c r="R113" s="37">
        <f t="shared" si="245"/>
        <v>11903.509999999962</v>
      </c>
      <c r="S113" s="38">
        <f t="shared" si="246"/>
        <v>15697.15863699995</v>
      </c>
      <c r="T113" s="38"/>
      <c r="U113" s="62"/>
      <c r="V113" s="39">
        <f t="shared" si="247"/>
        <v>63905.729999999989</v>
      </c>
      <c r="W113" s="39">
        <f t="shared" si="248"/>
        <v>79602.888636999938</v>
      </c>
      <c r="X113" s="1">
        <f t="shared" si="249"/>
        <v>66755</v>
      </c>
      <c r="Y113" s="37">
        <f t="shared" si="250"/>
        <v>12847.888636999938</v>
      </c>
      <c r="Z113" s="183">
        <f t="shared" si="251"/>
        <v>0.19246331566174724</v>
      </c>
      <c r="AA113" s="183">
        <v>0</v>
      </c>
      <c r="AB113" s="183">
        <f>SUM($C$2:C113)*D113/SUM($B$2:B113)-1</f>
        <v>9.2478283420598384E-3</v>
      </c>
      <c r="AC113" s="183">
        <f t="shared" si="252"/>
        <v>0.1832154873196874</v>
      </c>
      <c r="AD113" s="40">
        <f t="shared" si="253"/>
        <v>0.16572503703703723</v>
      </c>
    </row>
    <row r="114" spans="1:30">
      <c r="A114" s="63" t="s">
        <v>1900</v>
      </c>
      <c r="B114" s="2">
        <v>135</v>
      </c>
      <c r="C114" s="177">
        <v>100.73</v>
      </c>
      <c r="D114" s="178">
        <v>1.3394999999999999</v>
      </c>
      <c r="E114" s="32">
        <f t="shared" si="238"/>
        <v>0.22000000000000003</v>
      </c>
      <c r="F114" s="26">
        <f t="shared" si="239"/>
        <v>3.7892074074074099E-2</v>
      </c>
      <c r="H114" s="58">
        <f t="shared" si="240"/>
        <v>5.1154300000000035</v>
      </c>
      <c r="I114" s="2" t="s">
        <v>66</v>
      </c>
      <c r="J114" s="33" t="s">
        <v>1901</v>
      </c>
      <c r="K114" s="59">
        <f t="shared" si="241"/>
        <v>44166</v>
      </c>
      <c r="L114" s="60" t="str">
        <f ca="1">IF(LEN(J114) &gt; 15,DATE(MID(J114,12,4),MID(J114,16,2),MID(J114,18,2)),TEXT(TODAY(),"yyyy/m/d"))</f>
        <v>2021/2/22</v>
      </c>
      <c r="M114" s="44">
        <f ca="1">(L114-K114+1)*B114</f>
        <v>11340</v>
      </c>
      <c r="N114" s="61">
        <f ca="1">H114/M114*365</f>
        <v>0.16465008377425056</v>
      </c>
      <c r="O114" s="35">
        <f t="shared" si="242"/>
        <v>134.92783499999999</v>
      </c>
      <c r="P114" s="35">
        <f t="shared" si="243"/>
        <v>-7.2165000000012469E-2</v>
      </c>
      <c r="Q114" s="36">
        <f t="shared" si="244"/>
        <v>0.9</v>
      </c>
      <c r="R114" s="37">
        <f t="shared" si="245"/>
        <v>12004.239999999962</v>
      </c>
      <c r="S114" s="38">
        <f t="shared" si="246"/>
        <v>16079.679479999948</v>
      </c>
      <c r="T114" s="38"/>
      <c r="U114" s="62"/>
      <c r="V114" s="39">
        <f t="shared" si="247"/>
        <v>63905.729999999989</v>
      </c>
      <c r="W114" s="39">
        <f t="shared" si="248"/>
        <v>79985.409479999944</v>
      </c>
      <c r="X114" s="1">
        <f t="shared" si="249"/>
        <v>66890</v>
      </c>
      <c r="Y114" s="37">
        <f t="shared" si="250"/>
        <v>13095.409479999944</v>
      </c>
      <c r="Z114" s="183">
        <f t="shared" si="251"/>
        <v>0.19577529496187696</v>
      </c>
      <c r="AA114" s="183">
        <v>0</v>
      </c>
      <c r="AB114" s="183">
        <f>SUM($C$2:C114)*D114/SUM($B$2:B114)-1</f>
        <v>2.492685477178469E-2</v>
      </c>
      <c r="AC114" s="183">
        <f t="shared" si="252"/>
        <v>0.17084844019009227</v>
      </c>
      <c r="AD114" s="40">
        <f t="shared" si="253"/>
        <v>0.18210792592592592</v>
      </c>
    </row>
    <row r="115" spans="1:30">
      <c r="A115" s="63" t="s">
        <v>1902</v>
      </c>
      <c r="B115" s="2">
        <v>135</v>
      </c>
      <c r="C115" s="177">
        <v>100.6</v>
      </c>
      <c r="D115" s="178">
        <v>1.3412999999999999</v>
      </c>
      <c r="E115" s="32">
        <f t="shared" ref="E115:E122" si="254">10%*Q115+13%</f>
        <v>0.22000000000000003</v>
      </c>
      <c r="F115" s="26">
        <f t="shared" ref="F115:F122" si="255">IF(G115="",($F$1*C115-B115)/B115,H115/B115)</f>
        <v>3.6552592592592512E-2</v>
      </c>
      <c r="H115" s="58">
        <f t="shared" ref="H115:H122" si="256">IF(G115="",$F$1*C115-B115,G115-B115)</f>
        <v>4.934599999999989</v>
      </c>
      <c r="I115" s="2" t="s">
        <v>66</v>
      </c>
      <c r="J115" s="33" t="s">
        <v>1880</v>
      </c>
      <c r="K115" s="59">
        <f t="shared" ref="K115:K122" si="257">DATE(MID(J115,1,4),MID(J115,5,2),MID(J115,7,2))</f>
        <v>44167</v>
      </c>
      <c r="L115" s="60" t="str">
        <f ca="1">IF(LEN(J115) &gt; 15,DATE(MID(J115,12,4),MID(J115,16,2),MID(J115,18,2)),TEXT(TODAY(),"yyyy/m/d"))</f>
        <v>2021/2/22</v>
      </c>
      <c r="M115" s="44">
        <f ca="1">(L115-K115+1)*B115</f>
        <v>11205</v>
      </c>
      <c r="N115" s="61">
        <f ca="1">H115/M115*365</f>
        <v>0.16074332887103937</v>
      </c>
      <c r="O115" s="35">
        <f t="shared" ref="O115:O122" si="258">D115*C115</f>
        <v>134.93477999999999</v>
      </c>
      <c r="P115" s="35">
        <f t="shared" ref="P115:P122" si="259">O115-B115</f>
        <v>-6.5220000000010714E-2</v>
      </c>
      <c r="Q115" s="36">
        <f t="shared" ref="Q115:Q122" si="260">B115/150</f>
        <v>0.9</v>
      </c>
      <c r="R115" s="37">
        <f t="shared" si="245"/>
        <v>12104.839999999962</v>
      </c>
      <c r="S115" s="38">
        <f t="shared" si="246"/>
        <v>16236.221891999949</v>
      </c>
      <c r="T115" s="38"/>
      <c r="U115" s="62"/>
      <c r="V115" s="39">
        <f t="shared" si="247"/>
        <v>63905.729999999989</v>
      </c>
      <c r="W115" s="39">
        <f t="shared" si="248"/>
        <v>80141.951891999939</v>
      </c>
      <c r="X115" s="1">
        <f t="shared" si="249"/>
        <v>67025</v>
      </c>
      <c r="Y115" s="37">
        <f t="shared" si="250"/>
        <v>13116.951891999939</v>
      </c>
      <c r="Z115" s="183">
        <f t="shared" si="251"/>
        <v>0.19570237809772384</v>
      </c>
      <c r="AA115" s="183">
        <v>0</v>
      </c>
      <c r="AB115" s="183">
        <f>SUM($C$2:C115)*D115/SUM($B$2:B115)-1</f>
        <v>2.6056360945529766E-2</v>
      </c>
      <c r="AC115" s="183">
        <f t="shared" si="252"/>
        <v>0.16964601715219407</v>
      </c>
      <c r="AD115" s="40">
        <f t="shared" si="253"/>
        <v>0.1834474074074075</v>
      </c>
    </row>
    <row r="116" spans="1:30">
      <c r="A116" s="63" t="s">
        <v>1903</v>
      </c>
      <c r="B116" s="2">
        <v>135</v>
      </c>
      <c r="C116" s="177">
        <v>100.51</v>
      </c>
      <c r="D116" s="178">
        <v>1.3425</v>
      </c>
      <c r="E116" s="32">
        <f t="shared" si="254"/>
        <v>0.22000000000000003</v>
      </c>
      <c r="F116" s="26">
        <f t="shared" si="255"/>
        <v>3.5625259259259363E-2</v>
      </c>
      <c r="H116" s="58">
        <f t="shared" si="256"/>
        <v>4.809410000000014</v>
      </c>
      <c r="I116" s="2" t="s">
        <v>66</v>
      </c>
      <c r="J116" s="33" t="s">
        <v>1882</v>
      </c>
      <c r="K116" s="59">
        <f t="shared" si="257"/>
        <v>44168</v>
      </c>
      <c r="L116" s="60" t="str">
        <f ca="1">IF(LEN(J116) &gt; 15,DATE(MID(J116,12,4),MID(J116,16,2),MID(J116,18,2)),TEXT(TODAY(),"yyyy/m/d"))</f>
        <v>2021/2/22</v>
      </c>
      <c r="M116" s="44">
        <f ca="1">(L116-K116+1)*B116</f>
        <v>11070</v>
      </c>
      <c r="N116" s="61">
        <f ca="1">H116/M116*365</f>
        <v>0.15857584914182521</v>
      </c>
      <c r="O116" s="35">
        <f t="shared" si="258"/>
        <v>134.934675</v>
      </c>
      <c r="P116" s="35">
        <f t="shared" si="259"/>
        <v>-6.532500000000141E-2</v>
      </c>
      <c r="Q116" s="36">
        <f t="shared" si="260"/>
        <v>0.9</v>
      </c>
      <c r="R116" s="37">
        <f t="shared" si="245"/>
        <v>12205.349999999962</v>
      </c>
      <c r="S116" s="38">
        <f t="shared" si="246"/>
        <v>16385.682374999949</v>
      </c>
      <c r="T116" s="38"/>
      <c r="U116" s="62"/>
      <c r="V116" s="39">
        <f t="shared" si="247"/>
        <v>63905.729999999989</v>
      </c>
      <c r="W116" s="39">
        <f t="shared" si="248"/>
        <v>80291.412374999942</v>
      </c>
      <c r="X116" s="1">
        <f t="shared" si="249"/>
        <v>67160</v>
      </c>
      <c r="Y116" s="37">
        <f t="shared" si="250"/>
        <v>13131.412374999942</v>
      </c>
      <c r="Z116" s="183">
        <f t="shared" si="251"/>
        <v>0.19552430576235769</v>
      </c>
      <c r="AA116" s="183">
        <v>0</v>
      </c>
      <c r="AB116" s="183">
        <f>SUM($C$2:C116)*D116/SUM($B$2:B116)-1</f>
        <v>2.6722673116090112E-2</v>
      </c>
      <c r="AC116" s="183">
        <f t="shared" si="252"/>
        <v>0.16880163264626757</v>
      </c>
      <c r="AD116" s="40">
        <f t="shared" si="253"/>
        <v>0.18437474074074067</v>
      </c>
    </row>
    <row r="117" spans="1:30">
      <c r="A117" s="63" t="s">
        <v>1904</v>
      </c>
      <c r="B117" s="2">
        <v>135</v>
      </c>
      <c r="C117" s="177">
        <v>100.14</v>
      </c>
      <c r="D117" s="178">
        <v>1.3473999999999999</v>
      </c>
      <c r="E117" s="32">
        <f t="shared" si="254"/>
        <v>0.22000000000000003</v>
      </c>
      <c r="F117" s="26">
        <f t="shared" si="255"/>
        <v>3.1812888888888814E-2</v>
      </c>
      <c r="H117" s="58">
        <f t="shared" si="256"/>
        <v>4.2947399999999902</v>
      </c>
      <c r="I117" s="2" t="s">
        <v>66</v>
      </c>
      <c r="J117" s="33" t="s">
        <v>1884</v>
      </c>
      <c r="K117" s="59">
        <f t="shared" si="257"/>
        <v>44169</v>
      </c>
      <c r="L117" s="60" t="str">
        <f ca="1">IF(LEN(J117) &gt; 15,DATE(MID(J117,12,4),MID(J117,16,2),MID(J117,18,2)),TEXT(TODAY(),"yyyy/m/d"))</f>
        <v>2021/2/22</v>
      </c>
      <c r="M117" s="44">
        <f ca="1">(L117-K117+1)*B117</f>
        <v>10935</v>
      </c>
      <c r="N117" s="61">
        <f ca="1">H117/M117*365</f>
        <v>0.14335437585733848</v>
      </c>
      <c r="O117" s="35">
        <f t="shared" si="258"/>
        <v>134.92863599999998</v>
      </c>
      <c r="P117" s="35">
        <f t="shared" si="259"/>
        <v>-7.1364000000016858E-2</v>
      </c>
      <c r="Q117" s="36">
        <f t="shared" si="260"/>
        <v>0.9</v>
      </c>
      <c r="R117" s="37">
        <f t="shared" si="245"/>
        <v>12305.489999999962</v>
      </c>
      <c r="S117" s="38">
        <f t="shared" si="246"/>
        <v>16580.417225999947</v>
      </c>
      <c r="T117" s="38"/>
      <c r="U117" s="62"/>
      <c r="V117" s="39">
        <f t="shared" si="247"/>
        <v>63905.729999999989</v>
      </c>
      <c r="W117" s="39">
        <f t="shared" si="248"/>
        <v>80486.147225999943</v>
      </c>
      <c r="X117" s="1">
        <f t="shared" si="249"/>
        <v>67295</v>
      </c>
      <c r="Y117" s="37">
        <f t="shared" si="250"/>
        <v>13191.147225999943</v>
      </c>
      <c r="Z117" s="183">
        <f t="shared" si="251"/>
        <v>0.19601972250538591</v>
      </c>
      <c r="AA117" s="183">
        <v>0</v>
      </c>
      <c r="AB117" s="183">
        <f>SUM($C$2:C117)*D117/SUM($B$2:B117)-1</f>
        <v>3.0188592936428282E-2</v>
      </c>
      <c r="AC117" s="183">
        <f t="shared" si="252"/>
        <v>0.16583112956895762</v>
      </c>
      <c r="AD117" s="40">
        <f t="shared" si="253"/>
        <v>0.18818711111111122</v>
      </c>
    </row>
    <row r="118" spans="1:30">
      <c r="A118" s="63" t="s">
        <v>1905</v>
      </c>
      <c r="B118" s="2">
        <v>135</v>
      </c>
      <c r="C118" s="177">
        <v>100.72</v>
      </c>
      <c r="D118" s="178">
        <v>1.3395999999999999</v>
      </c>
      <c r="E118" s="32">
        <f t="shared" si="254"/>
        <v>0.22000000000000003</v>
      </c>
      <c r="F118" s="26">
        <f t="shared" si="255"/>
        <v>3.7789037037036989E-2</v>
      </c>
      <c r="H118" s="58">
        <f t="shared" si="256"/>
        <v>5.1015199999999936</v>
      </c>
      <c r="I118" s="2" t="s">
        <v>66</v>
      </c>
      <c r="J118" s="33" t="s">
        <v>1886</v>
      </c>
      <c r="K118" s="59">
        <f t="shared" si="257"/>
        <v>44172</v>
      </c>
      <c r="L118" s="60" t="str">
        <f ca="1">IF(LEN(J118) &gt; 15,DATE(MID(J118,12,4),MID(J118,16,2),MID(J118,18,2)),TEXT(TODAY(),"yyyy/m/d"))</f>
        <v>2021/2/22</v>
      </c>
      <c r="M118" s="44">
        <f ca="1">(L118-K118+1)*B118</f>
        <v>10530</v>
      </c>
      <c r="N118" s="61">
        <f ca="1">H118/M118*365</f>
        <v>0.17683331433998078</v>
      </c>
      <c r="O118" s="35">
        <f t="shared" si="258"/>
        <v>134.92451199999999</v>
      </c>
      <c r="P118" s="35">
        <f t="shared" si="259"/>
        <v>-7.5488000000007105E-2</v>
      </c>
      <c r="Q118" s="36">
        <f t="shared" si="260"/>
        <v>0.9</v>
      </c>
      <c r="R118" s="37">
        <f t="shared" si="245"/>
        <v>12406.209999999961</v>
      </c>
      <c r="S118" s="38">
        <f t="shared" si="246"/>
        <v>16619.358915999946</v>
      </c>
      <c r="T118" s="38"/>
      <c r="U118" s="62"/>
      <c r="V118" s="39">
        <f t="shared" si="247"/>
        <v>63905.729999999989</v>
      </c>
      <c r="W118" s="39">
        <f t="shared" si="248"/>
        <v>80525.088915999935</v>
      </c>
      <c r="X118" s="1">
        <f t="shared" si="249"/>
        <v>67430</v>
      </c>
      <c r="Y118" s="37">
        <f t="shared" si="250"/>
        <v>13095.088915999935</v>
      </c>
      <c r="Z118" s="183">
        <f t="shared" si="251"/>
        <v>0.19420271267981515</v>
      </c>
      <c r="AA118" s="183">
        <v>0</v>
      </c>
      <c r="AB118" s="183">
        <f>SUM($C$2:C118)*D118/SUM($B$2:B118)-1</f>
        <v>2.400184986666698E-2</v>
      </c>
      <c r="AC118" s="183">
        <f t="shared" si="252"/>
        <v>0.17020086281314817</v>
      </c>
      <c r="AD118" s="40">
        <f t="shared" si="253"/>
        <v>0.18221096296296305</v>
      </c>
    </row>
    <row r="119" spans="1:30">
      <c r="A119" s="63" t="s">
        <v>1906</v>
      </c>
      <c r="B119" s="2">
        <v>135</v>
      </c>
      <c r="C119" s="177">
        <v>100.72</v>
      </c>
      <c r="D119" s="178">
        <v>1.3396999999999999</v>
      </c>
      <c r="E119" s="32">
        <f t="shared" si="254"/>
        <v>0.22000000000000003</v>
      </c>
      <c r="F119" s="26">
        <f t="shared" si="255"/>
        <v>3.7789037037036989E-2</v>
      </c>
      <c r="H119" s="58">
        <f t="shared" si="256"/>
        <v>5.1015199999999936</v>
      </c>
      <c r="I119" s="2" t="s">
        <v>66</v>
      </c>
      <c r="J119" s="33" t="s">
        <v>1888</v>
      </c>
      <c r="K119" s="59">
        <f t="shared" si="257"/>
        <v>44173</v>
      </c>
      <c r="L119" s="60" t="str">
        <f ca="1">IF(LEN(J119) &gt; 15,DATE(MID(J119,12,4),MID(J119,16,2),MID(J119,18,2)),TEXT(TODAY(),"yyyy/m/d"))</f>
        <v>2021/2/22</v>
      </c>
      <c r="M119" s="44">
        <f ca="1">(L119-K119+1)*B119</f>
        <v>10395</v>
      </c>
      <c r="N119" s="61">
        <f ca="1">H119/M119*365</f>
        <v>0.17912985088985067</v>
      </c>
      <c r="O119" s="35">
        <f t="shared" si="258"/>
        <v>134.934584</v>
      </c>
      <c r="P119" s="35">
        <f t="shared" si="259"/>
        <v>-6.541599999999903E-2</v>
      </c>
      <c r="Q119" s="36">
        <f t="shared" si="260"/>
        <v>0.9</v>
      </c>
      <c r="R119" s="37">
        <f t="shared" si="245"/>
        <v>12506.92999999996</v>
      </c>
      <c r="S119" s="38">
        <f t="shared" si="246"/>
        <v>16755.534120999946</v>
      </c>
      <c r="T119" s="38"/>
      <c r="U119" s="62"/>
      <c r="V119" s="39">
        <f t="shared" si="247"/>
        <v>63905.729999999989</v>
      </c>
      <c r="W119" s="39">
        <f t="shared" si="248"/>
        <v>80661.264120999927</v>
      </c>
      <c r="X119" s="1">
        <f t="shared" si="249"/>
        <v>67565</v>
      </c>
      <c r="Y119" s="37">
        <f t="shared" si="250"/>
        <v>13096.264120999927</v>
      </c>
      <c r="Z119" s="183">
        <f t="shared" si="251"/>
        <v>0.19383207460963403</v>
      </c>
      <c r="AA119" s="183">
        <v>0</v>
      </c>
      <c r="AB119" s="183">
        <f>SUM($C$2:C119)*D119/SUM($B$2:B119)-1</f>
        <v>2.3859196894615353E-2</v>
      </c>
      <c r="AC119" s="183">
        <f t="shared" si="252"/>
        <v>0.16997287771501868</v>
      </c>
      <c r="AD119" s="40">
        <f t="shared" si="253"/>
        <v>0.18221096296296305</v>
      </c>
    </row>
    <row r="120" spans="1:30">
      <c r="A120" s="63" t="s">
        <v>1907</v>
      </c>
      <c r="B120" s="2">
        <v>135</v>
      </c>
      <c r="C120" s="177">
        <v>102.44</v>
      </c>
      <c r="D120" s="178">
        <v>1.3171999999999999</v>
      </c>
      <c r="E120" s="32">
        <f t="shared" si="254"/>
        <v>0.22000000000000003</v>
      </c>
      <c r="F120" s="26">
        <f t="shared" si="255"/>
        <v>5.5511407407407502E-2</v>
      </c>
      <c r="H120" s="58">
        <f t="shared" si="256"/>
        <v>7.4940400000000125</v>
      </c>
      <c r="I120" s="2" t="s">
        <v>66</v>
      </c>
      <c r="J120" s="33" t="s">
        <v>1890</v>
      </c>
      <c r="K120" s="59">
        <f t="shared" si="257"/>
        <v>44174</v>
      </c>
      <c r="L120" s="60" t="str">
        <f ca="1">IF(LEN(J120) &gt; 15,DATE(MID(J120,12,4),MID(J120,16,2),MID(J120,18,2)),TEXT(TODAY(),"yyyy/m/d"))</f>
        <v>2021/2/22</v>
      </c>
      <c r="M120" s="44">
        <f ca="1">(L120-K120+1)*B120</f>
        <v>10260</v>
      </c>
      <c r="N120" s="61">
        <f ca="1">H120/M120*365</f>
        <v>0.26660083820662811</v>
      </c>
      <c r="O120" s="35">
        <f t="shared" si="258"/>
        <v>134.93396799999999</v>
      </c>
      <c r="P120" s="35">
        <f t="shared" si="259"/>
        <v>-6.6032000000006974E-2</v>
      </c>
      <c r="Q120" s="36">
        <f t="shared" si="260"/>
        <v>0.9</v>
      </c>
      <c r="R120" s="37">
        <f t="shared" si="245"/>
        <v>12609.369999999961</v>
      </c>
      <c r="S120" s="38">
        <f t="shared" si="246"/>
        <v>16609.062163999948</v>
      </c>
      <c r="T120" s="38"/>
      <c r="U120" s="62"/>
      <c r="V120" s="39">
        <f t="shared" si="247"/>
        <v>63905.729999999989</v>
      </c>
      <c r="W120" s="39">
        <f t="shared" si="248"/>
        <v>80514.79216399994</v>
      </c>
      <c r="X120" s="1">
        <f t="shared" si="249"/>
        <v>67700</v>
      </c>
      <c r="Y120" s="37">
        <f t="shared" si="250"/>
        <v>12814.79216399994</v>
      </c>
      <c r="Z120" s="183">
        <f t="shared" si="251"/>
        <v>0.18928791970457803</v>
      </c>
      <c r="AA120" s="183">
        <v>0</v>
      </c>
      <c r="AB120" s="183">
        <f>SUM($C$2:C120)*D120/SUM($B$2:B120)-1</f>
        <v>6.6004445317620064E-3</v>
      </c>
      <c r="AC120" s="183">
        <f t="shared" si="252"/>
        <v>0.18268747517281603</v>
      </c>
      <c r="AD120" s="40">
        <f t="shared" si="253"/>
        <v>0.16448859259259252</v>
      </c>
    </row>
    <row r="121" spans="1:30">
      <c r="A121" s="63" t="s">
        <v>1908</v>
      </c>
      <c r="B121" s="2">
        <v>135</v>
      </c>
      <c r="C121" s="177">
        <v>102.24</v>
      </c>
      <c r="D121" s="178">
        <v>1.3197000000000001</v>
      </c>
      <c r="E121" s="32">
        <f t="shared" si="254"/>
        <v>0.22000000000000003</v>
      </c>
      <c r="F121" s="26">
        <f t="shared" si="255"/>
        <v>5.3450666666666563E-2</v>
      </c>
      <c r="H121" s="58">
        <f t="shared" si="256"/>
        <v>7.2158399999999858</v>
      </c>
      <c r="I121" s="2" t="s">
        <v>66</v>
      </c>
      <c r="J121" s="33" t="s">
        <v>1892</v>
      </c>
      <c r="K121" s="59">
        <f t="shared" si="257"/>
        <v>44175</v>
      </c>
      <c r="L121" s="60" t="str">
        <f ca="1">IF(LEN(J121) &gt; 15,DATE(MID(J121,12,4),MID(J121,16,2),MID(J121,18,2)),TEXT(TODAY(),"yyyy/m/d"))</f>
        <v>2021/2/22</v>
      </c>
      <c r="M121" s="44">
        <f ca="1">(L121-K121+1)*B121</f>
        <v>10125</v>
      </c>
      <c r="N121" s="61">
        <f ca="1">H121/M121*365</f>
        <v>0.26012657777777726</v>
      </c>
      <c r="O121" s="35">
        <f t="shared" si="258"/>
        <v>134.92612800000001</v>
      </c>
      <c r="P121" s="35">
        <f t="shared" si="259"/>
        <v>-7.3871999999994387E-2</v>
      </c>
      <c r="Q121" s="36">
        <f t="shared" si="260"/>
        <v>0.9</v>
      </c>
      <c r="R121" s="37">
        <f t="shared" si="245"/>
        <v>12711.609999999961</v>
      </c>
      <c r="S121" s="38">
        <f t="shared" si="246"/>
        <v>16775.51171699995</v>
      </c>
      <c r="T121" s="38"/>
      <c r="U121" s="62"/>
      <c r="V121" s="39">
        <f t="shared" si="247"/>
        <v>63905.729999999989</v>
      </c>
      <c r="W121" s="39">
        <f t="shared" si="248"/>
        <v>80681.241716999939</v>
      </c>
      <c r="X121" s="1">
        <f t="shared" si="249"/>
        <v>67835</v>
      </c>
      <c r="Y121" s="37">
        <f t="shared" si="250"/>
        <v>12846.241716999939</v>
      </c>
      <c r="Z121" s="183">
        <f t="shared" si="251"/>
        <v>0.18937483182722703</v>
      </c>
      <c r="AA121" s="183">
        <v>0</v>
      </c>
      <c r="AB121" s="183">
        <f>SUM($C$2:C121)*D121/SUM($B$2:B121)-1</f>
        <v>8.4315573515096887E-3</v>
      </c>
      <c r="AC121" s="183">
        <f t="shared" si="252"/>
        <v>0.18094327447571734</v>
      </c>
      <c r="AD121" s="40">
        <f t="shared" si="253"/>
        <v>0.16654933333333347</v>
      </c>
    </row>
    <row r="122" spans="1:30">
      <c r="A122" s="63" t="s">
        <v>1909</v>
      </c>
      <c r="B122" s="2">
        <v>135</v>
      </c>
      <c r="C122" s="177">
        <v>103.84</v>
      </c>
      <c r="D122" s="178">
        <v>1.2994000000000001</v>
      </c>
      <c r="E122" s="32">
        <f t="shared" si="254"/>
        <v>0.22000000000000003</v>
      </c>
      <c r="F122" s="26">
        <f t="shared" si="255"/>
        <v>6.9936592592592592E-2</v>
      </c>
      <c r="H122" s="58">
        <f t="shared" si="256"/>
        <v>9.4414400000000001</v>
      </c>
      <c r="I122" s="2" t="s">
        <v>66</v>
      </c>
      <c r="J122" s="33" t="s">
        <v>1894</v>
      </c>
      <c r="K122" s="59">
        <f t="shared" si="257"/>
        <v>44176</v>
      </c>
      <c r="L122" s="60" t="str">
        <f ca="1">IF(LEN(J122) &gt; 15,DATE(MID(J122,12,4),MID(J122,16,2),MID(J122,18,2)),TEXT(TODAY(),"yyyy/m/d"))</f>
        <v>2021/2/22</v>
      </c>
      <c r="M122" s="44">
        <f ca="1">(L122-K122+1)*B122</f>
        <v>9990</v>
      </c>
      <c r="N122" s="61">
        <f ca="1">H122/M122*365</f>
        <v>0.34495751751751752</v>
      </c>
      <c r="O122" s="35">
        <f t="shared" si="258"/>
        <v>134.92969600000001</v>
      </c>
      <c r="P122" s="35">
        <f t="shared" si="259"/>
        <v>-7.0303999999993039E-2</v>
      </c>
      <c r="Q122" s="36">
        <f t="shared" si="260"/>
        <v>0.9</v>
      </c>
      <c r="R122" s="37">
        <f t="shared" si="245"/>
        <v>12815.449999999961</v>
      </c>
      <c r="S122" s="38">
        <f t="shared" si="246"/>
        <v>16652.395729999949</v>
      </c>
      <c r="T122" s="38"/>
      <c r="U122" s="62"/>
      <c r="V122" s="39">
        <f t="shared" si="247"/>
        <v>63905.729999999989</v>
      </c>
      <c r="W122" s="39">
        <f t="shared" si="248"/>
        <v>80558.125729999942</v>
      </c>
      <c r="X122" s="1">
        <f t="shared" si="249"/>
        <v>67970</v>
      </c>
      <c r="Y122" s="37">
        <f t="shared" si="250"/>
        <v>12588.125729999942</v>
      </c>
      <c r="Z122" s="183">
        <f t="shared" si="251"/>
        <v>0.18520120244225313</v>
      </c>
      <c r="AA122" s="183">
        <v>0</v>
      </c>
      <c r="AB122" s="183">
        <f>SUM($C$2:C122)*D122/SUM($B$2:B122)-1</f>
        <v>-7.0234377091372702E-3</v>
      </c>
      <c r="AC122" s="183">
        <f t="shared" si="252"/>
        <v>0.1922246401513904</v>
      </c>
      <c r="AD122" s="40">
        <f t="shared" si="253"/>
        <v>0.15006340740740742</v>
      </c>
    </row>
    <row r="123" spans="1:30">
      <c r="A123" s="63" t="s">
        <v>1954</v>
      </c>
      <c r="B123" s="2">
        <v>135</v>
      </c>
      <c r="C123" s="177">
        <v>103.06</v>
      </c>
      <c r="D123" s="178">
        <v>1.3092999999999999</v>
      </c>
      <c r="E123" s="32">
        <f t="shared" ref="E123:E136" si="261">10%*Q123+13%</f>
        <v>0.22000000000000003</v>
      </c>
      <c r="F123" s="26">
        <f t="shared" ref="F123:F136" si="262">IF(G123="",($F$1*C123-B123)/B123,H123/B123)</f>
        <v>6.1899703703703693E-2</v>
      </c>
      <c r="H123" s="58">
        <f t="shared" ref="H123:H136" si="263">IF(G123="",$F$1*C123-B123,G123-B123)</f>
        <v>8.3564599999999984</v>
      </c>
      <c r="I123" s="2" t="s">
        <v>66</v>
      </c>
      <c r="J123" s="33" t="s">
        <v>1913</v>
      </c>
      <c r="K123" s="59">
        <f t="shared" ref="K123:K136" si="264">DATE(MID(J123,1,4),MID(J123,5,2),MID(J123,7,2))</f>
        <v>44179</v>
      </c>
      <c r="L123" s="60" t="str">
        <f ca="1">IF(LEN(J123) &gt; 15,DATE(MID(J123,12,4),MID(J123,16,2),MID(J123,18,2)),TEXT(TODAY(),"yyyy/m/d"))</f>
        <v>2021/2/22</v>
      </c>
      <c r="M123" s="44">
        <f ca="1">(L123-K123+1)*B123</f>
        <v>9585</v>
      </c>
      <c r="N123" s="61">
        <f ca="1">H123/M123*365</f>
        <v>0.31821678664580066</v>
      </c>
      <c r="O123" s="35">
        <f t="shared" ref="O123:O136" si="265">D123*C123</f>
        <v>134.93645799999999</v>
      </c>
      <c r="P123" s="35">
        <f t="shared" ref="P123:P136" si="266">O123-B123</f>
        <v>-6.3542000000012422E-2</v>
      </c>
      <c r="Q123" s="36">
        <f t="shared" ref="Q123:Q136" si="267">B123/150</f>
        <v>0.9</v>
      </c>
      <c r="R123" s="37">
        <f t="shared" ref="R123:R136" si="268">R122+C123-T123</f>
        <v>12918.50999999996</v>
      </c>
      <c r="S123" s="38">
        <f t="shared" ref="S123:S136" si="269">R123*D123</f>
        <v>16914.205142999948</v>
      </c>
      <c r="T123" s="38"/>
      <c r="U123" s="62"/>
      <c r="V123" s="39">
        <f t="shared" ref="V123:V136" si="270">U123+V122</f>
        <v>63905.729999999989</v>
      </c>
      <c r="W123" s="39">
        <f t="shared" ref="W123:W136" si="271">S123+V123</f>
        <v>80819.935142999937</v>
      </c>
      <c r="X123" s="1">
        <f t="shared" ref="X123:X136" si="272">X122+B123</f>
        <v>68105</v>
      </c>
      <c r="Y123" s="37">
        <f t="shared" ref="Y123:Y136" si="273">W123-X123</f>
        <v>12714.935142999937</v>
      </c>
      <c r="Z123" s="183">
        <f t="shared" ref="Z123:Z136" si="274">W123/X123-1</f>
        <v>0.18669605965788039</v>
      </c>
      <c r="AA123" s="183">
        <v>0</v>
      </c>
      <c r="AB123" s="183">
        <f>SUM($C$2:C123)*D123/SUM($B$2:B123)-1</f>
        <v>5.3323119617254555E-4</v>
      </c>
      <c r="AC123" s="183">
        <f t="shared" ref="AC123:AC136" si="275">Z123-AB123</f>
        <v>0.18616282846170784</v>
      </c>
      <c r="AD123" s="40">
        <f t="shared" ref="AD123:AD136" si="276">IF(E123-F123&lt;0,"达成",E123-F123)</f>
        <v>0.15810029629629635</v>
      </c>
    </row>
    <row r="124" spans="1:30">
      <c r="A124" s="63" t="s">
        <v>1941</v>
      </c>
      <c r="B124" s="2">
        <v>135</v>
      </c>
      <c r="C124" s="177">
        <v>102.94</v>
      </c>
      <c r="D124" s="178">
        <v>1.3107</v>
      </c>
      <c r="E124" s="32">
        <f t="shared" si="261"/>
        <v>0.22000000000000003</v>
      </c>
      <c r="F124" s="26">
        <f t="shared" si="262"/>
        <v>6.0663259259259215E-2</v>
      </c>
      <c r="H124" s="58">
        <f t="shared" si="263"/>
        <v>8.1895399999999938</v>
      </c>
      <c r="I124" s="2" t="s">
        <v>66</v>
      </c>
      <c r="J124" s="33" t="s">
        <v>1915</v>
      </c>
      <c r="K124" s="59">
        <f t="shared" si="264"/>
        <v>44180</v>
      </c>
      <c r="L124" s="60" t="str">
        <f ca="1">IF(LEN(J124) &gt; 15,DATE(MID(J124,12,4),MID(J124,16,2),MID(J124,18,2)),TEXT(TODAY(),"yyyy/m/d"))</f>
        <v>2021/2/22</v>
      </c>
      <c r="M124" s="44">
        <f ca="1">(L124-K124+1)*B124</f>
        <v>9450</v>
      </c>
      <c r="N124" s="61">
        <f ca="1">H124/M124*365</f>
        <v>0.3163155661375659</v>
      </c>
      <c r="O124" s="35">
        <f t="shared" si="265"/>
        <v>134.92345799999998</v>
      </c>
      <c r="P124" s="35">
        <f t="shared" si="266"/>
        <v>-7.6542000000017651E-2</v>
      </c>
      <c r="Q124" s="36">
        <f t="shared" si="267"/>
        <v>0.9</v>
      </c>
      <c r="R124" s="37">
        <f t="shared" si="268"/>
        <v>13021.449999999961</v>
      </c>
      <c r="S124" s="38">
        <f t="shared" si="269"/>
        <v>17067.214514999949</v>
      </c>
      <c r="T124" s="38"/>
      <c r="U124" s="62"/>
      <c r="V124" s="39">
        <f t="shared" si="270"/>
        <v>63905.729999999989</v>
      </c>
      <c r="W124" s="39">
        <f t="shared" si="271"/>
        <v>80972.944514999937</v>
      </c>
      <c r="X124" s="1">
        <f t="shared" si="272"/>
        <v>68240</v>
      </c>
      <c r="Y124" s="37">
        <f t="shared" si="273"/>
        <v>12732.944514999937</v>
      </c>
      <c r="Z124" s="183">
        <f t="shared" si="274"/>
        <v>0.18659062888335187</v>
      </c>
      <c r="AA124" s="183">
        <v>0</v>
      </c>
      <c r="AB124" s="183">
        <f>SUM($C$2:C124)*D124/SUM($B$2:B124)-1</f>
        <v>1.5845451612908068E-3</v>
      </c>
      <c r="AC124" s="183">
        <f t="shared" si="275"/>
        <v>0.18500608372206107</v>
      </c>
      <c r="AD124" s="40">
        <f t="shared" si="276"/>
        <v>0.15933674074074081</v>
      </c>
    </row>
    <row r="125" spans="1:30">
      <c r="A125" s="63" t="s">
        <v>1942</v>
      </c>
      <c r="B125" s="2">
        <v>135</v>
      </c>
      <c r="C125" s="177">
        <v>103.3</v>
      </c>
      <c r="D125" s="178">
        <v>1.3062</v>
      </c>
      <c r="E125" s="32">
        <f t="shared" si="261"/>
        <v>0.22000000000000003</v>
      </c>
      <c r="F125" s="26">
        <f t="shared" si="262"/>
        <v>6.4372592592592648E-2</v>
      </c>
      <c r="H125" s="58">
        <f t="shared" si="263"/>
        <v>8.6903000000000077</v>
      </c>
      <c r="I125" s="2" t="s">
        <v>66</v>
      </c>
      <c r="J125" s="33" t="s">
        <v>1917</v>
      </c>
      <c r="K125" s="59">
        <f t="shared" si="264"/>
        <v>44181</v>
      </c>
      <c r="L125" s="60" t="str">
        <f ca="1">IF(LEN(J125) &gt; 15,DATE(MID(J125,12,4),MID(J125,16,2),MID(J125,18,2)),TEXT(TODAY(),"yyyy/m/d"))</f>
        <v>2021/2/22</v>
      </c>
      <c r="M125" s="44">
        <f ca="1">(L125-K125+1)*B125</f>
        <v>9315</v>
      </c>
      <c r="N125" s="61">
        <f ca="1">H125/M125*365</f>
        <v>0.34052168545356981</v>
      </c>
      <c r="O125" s="35">
        <f t="shared" si="265"/>
        <v>134.93046000000001</v>
      </c>
      <c r="P125" s="35">
        <f t="shared" si="266"/>
        <v>-6.9539999999989277E-2</v>
      </c>
      <c r="Q125" s="36">
        <f t="shared" si="267"/>
        <v>0.9</v>
      </c>
      <c r="R125" s="37">
        <f t="shared" si="268"/>
        <v>13124.74999999996</v>
      </c>
      <c r="S125" s="38">
        <f t="shared" si="269"/>
        <v>17143.548449999947</v>
      </c>
      <c r="T125" s="38"/>
      <c r="U125" s="62"/>
      <c r="V125" s="39">
        <f t="shared" si="270"/>
        <v>63905.729999999989</v>
      </c>
      <c r="W125" s="39">
        <f t="shared" si="271"/>
        <v>81049.27844999994</v>
      </c>
      <c r="X125" s="1">
        <f t="shared" si="272"/>
        <v>68375</v>
      </c>
      <c r="Y125" s="37">
        <f t="shared" si="273"/>
        <v>12674.27844999994</v>
      </c>
      <c r="Z125" s="183">
        <f t="shared" si="274"/>
        <v>0.18536421864716557</v>
      </c>
      <c r="AA125" s="183">
        <v>0</v>
      </c>
      <c r="AB125" s="183">
        <f>SUM($C$2:C125)*D125/SUM($B$2:B125)-1</f>
        <v>-1.8428376293506687E-3</v>
      </c>
      <c r="AC125" s="183">
        <f t="shared" si="275"/>
        <v>0.18720705627651624</v>
      </c>
      <c r="AD125" s="40">
        <f t="shared" si="276"/>
        <v>0.15562740740740738</v>
      </c>
    </row>
    <row r="126" spans="1:30">
      <c r="A126" s="63" t="s">
        <v>1943</v>
      </c>
      <c r="B126" s="2">
        <v>135</v>
      </c>
      <c r="C126" s="177">
        <v>102.13</v>
      </c>
      <c r="D126" s="178">
        <v>1.3211999999999999</v>
      </c>
      <c r="E126" s="32">
        <f t="shared" si="261"/>
        <v>0.22000000000000003</v>
      </c>
      <c r="F126" s="26">
        <f t="shared" si="262"/>
        <v>5.2317259259259195E-2</v>
      </c>
      <c r="H126" s="58">
        <f t="shared" si="263"/>
        <v>7.0628299999999911</v>
      </c>
      <c r="I126" s="2" t="s">
        <v>66</v>
      </c>
      <c r="J126" s="33" t="s">
        <v>1919</v>
      </c>
      <c r="K126" s="59">
        <f t="shared" si="264"/>
        <v>44182</v>
      </c>
      <c r="L126" s="60" t="str">
        <f ca="1">IF(LEN(J126) &gt; 15,DATE(MID(J126,12,4),MID(J126,16,2),MID(J126,18,2)),TEXT(TODAY(),"yyyy/m/d"))</f>
        <v>2021/2/22</v>
      </c>
      <c r="M126" s="44">
        <f ca="1">(L126-K126+1)*B126</f>
        <v>9180</v>
      </c>
      <c r="N126" s="61">
        <f ca="1">H126/M126*365</f>
        <v>0.28082058278867067</v>
      </c>
      <c r="O126" s="35">
        <f t="shared" si="265"/>
        <v>134.93415599999997</v>
      </c>
      <c r="P126" s="35">
        <f t="shared" si="266"/>
        <v>-6.5844000000026881E-2</v>
      </c>
      <c r="Q126" s="36">
        <f t="shared" si="267"/>
        <v>0.9</v>
      </c>
      <c r="R126" s="37">
        <f t="shared" si="268"/>
        <v>13226.879999999959</v>
      </c>
      <c r="S126" s="38">
        <f t="shared" si="269"/>
        <v>17475.353855999943</v>
      </c>
      <c r="T126" s="38"/>
      <c r="U126" s="62"/>
      <c r="V126" s="39">
        <f t="shared" si="270"/>
        <v>63905.729999999989</v>
      </c>
      <c r="W126" s="39">
        <f t="shared" si="271"/>
        <v>81381.083855999925</v>
      </c>
      <c r="X126" s="1">
        <f t="shared" si="272"/>
        <v>68510</v>
      </c>
      <c r="Y126" s="37">
        <f t="shared" si="273"/>
        <v>12871.083855999925</v>
      </c>
      <c r="Z126" s="183">
        <f t="shared" si="274"/>
        <v>0.18787160788205992</v>
      </c>
      <c r="AA126" s="183">
        <v>0</v>
      </c>
      <c r="AB126" s="183">
        <f>SUM($C$2:C126)*D126/SUM($B$2:B126)-1</f>
        <v>9.5348358208957595E-3</v>
      </c>
      <c r="AC126" s="183">
        <f t="shared" si="275"/>
        <v>0.17833677206116416</v>
      </c>
      <c r="AD126" s="40">
        <f t="shared" si="276"/>
        <v>0.16768274074074083</v>
      </c>
    </row>
    <row r="127" spans="1:30">
      <c r="A127" s="63" t="s">
        <v>1944</v>
      </c>
      <c r="B127" s="2">
        <v>135</v>
      </c>
      <c r="C127" s="177">
        <v>102.38</v>
      </c>
      <c r="D127" s="178">
        <v>1.3179000000000001</v>
      </c>
      <c r="E127" s="32">
        <f t="shared" si="261"/>
        <v>0.22000000000000003</v>
      </c>
      <c r="F127" s="26">
        <f t="shared" si="262"/>
        <v>5.4893185185185052E-2</v>
      </c>
      <c r="H127" s="58">
        <f t="shared" si="263"/>
        <v>7.4105799999999817</v>
      </c>
      <c r="I127" s="2" t="s">
        <v>66</v>
      </c>
      <c r="J127" s="33" t="s">
        <v>1921</v>
      </c>
      <c r="K127" s="59">
        <f t="shared" si="264"/>
        <v>44183</v>
      </c>
      <c r="L127" s="60" t="str">
        <f ca="1">IF(LEN(J127) &gt; 15,DATE(MID(J127,12,4),MID(J127,16,2),MID(J127,18,2)),TEXT(TODAY(),"yyyy/m/d"))</f>
        <v>2021/2/22</v>
      </c>
      <c r="M127" s="44">
        <f ca="1">(L127-K127+1)*B127</f>
        <v>9045</v>
      </c>
      <c r="N127" s="61">
        <f ca="1">H127/M127*365</f>
        <v>0.29904496406854542</v>
      </c>
      <c r="O127" s="35">
        <f t="shared" si="265"/>
        <v>134.926602</v>
      </c>
      <c r="P127" s="35">
        <f t="shared" si="266"/>
        <v>-7.339799999999741E-2</v>
      </c>
      <c r="Q127" s="36">
        <f t="shared" si="267"/>
        <v>0.9</v>
      </c>
      <c r="R127" s="37">
        <f t="shared" si="268"/>
        <v>13329.259999999958</v>
      </c>
      <c r="S127" s="38">
        <f t="shared" si="269"/>
        <v>17566.631753999947</v>
      </c>
      <c r="T127" s="38"/>
      <c r="U127" s="62"/>
      <c r="V127" s="39">
        <f t="shared" si="270"/>
        <v>63905.729999999989</v>
      </c>
      <c r="W127" s="39">
        <f t="shared" si="271"/>
        <v>81472.36175399994</v>
      </c>
      <c r="X127" s="1">
        <f t="shared" si="272"/>
        <v>68645</v>
      </c>
      <c r="Y127" s="37">
        <f t="shared" si="273"/>
        <v>12827.36175399994</v>
      </c>
      <c r="Z127" s="183">
        <f t="shared" si="274"/>
        <v>0.18686520145676955</v>
      </c>
      <c r="AA127" s="183">
        <v>0</v>
      </c>
      <c r="AB127" s="183">
        <f>SUM($C$2:C127)*D127/SUM($B$2:B127)-1</f>
        <v>6.9503744680854407E-3</v>
      </c>
      <c r="AC127" s="183">
        <f t="shared" si="275"/>
        <v>0.17991482698868411</v>
      </c>
      <c r="AD127" s="40">
        <f t="shared" si="276"/>
        <v>0.16510681481481498</v>
      </c>
    </row>
    <row r="128" spans="1:30">
      <c r="A128" s="63" t="s">
        <v>1945</v>
      </c>
      <c r="B128" s="2">
        <v>135</v>
      </c>
      <c r="C128" s="177">
        <v>100.75</v>
      </c>
      <c r="D128" s="178">
        <v>1.3392999999999999</v>
      </c>
      <c r="E128" s="32">
        <f t="shared" si="261"/>
        <v>0.22000000000000003</v>
      </c>
      <c r="F128" s="26">
        <f t="shared" si="262"/>
        <v>3.809814814814811E-2</v>
      </c>
      <c r="H128" s="58">
        <f t="shared" si="263"/>
        <v>5.1432499999999948</v>
      </c>
      <c r="I128" s="2" t="s">
        <v>66</v>
      </c>
      <c r="J128" s="33" t="s">
        <v>1923</v>
      </c>
      <c r="K128" s="59">
        <f t="shared" si="264"/>
        <v>44186</v>
      </c>
      <c r="L128" s="60" t="str">
        <f ca="1">IF(LEN(J128) &gt; 15,DATE(MID(J128,12,4),MID(J128,16,2),MID(J128,18,2)),TEXT(TODAY(),"yyyy/m/d"))</f>
        <v>2021/2/22</v>
      </c>
      <c r="M128" s="44">
        <f ca="1">(L128-K128+1)*B128</f>
        <v>8640</v>
      </c>
      <c r="N128" s="61">
        <f ca="1">H128/M128*365</f>
        <v>0.21727850115740718</v>
      </c>
      <c r="O128" s="35">
        <f t="shared" si="265"/>
        <v>134.93447499999999</v>
      </c>
      <c r="P128" s="35">
        <f t="shared" si="266"/>
        <v>-6.5525000000008049E-2</v>
      </c>
      <c r="Q128" s="36">
        <f t="shared" si="267"/>
        <v>0.9</v>
      </c>
      <c r="R128" s="37">
        <f t="shared" si="268"/>
        <v>13430.009999999958</v>
      </c>
      <c r="S128" s="38">
        <f t="shared" si="269"/>
        <v>17986.812392999942</v>
      </c>
      <c r="T128" s="38"/>
      <c r="U128" s="62"/>
      <c r="V128" s="39">
        <f t="shared" si="270"/>
        <v>63905.729999999989</v>
      </c>
      <c r="W128" s="39">
        <f t="shared" si="271"/>
        <v>81892.542392999923</v>
      </c>
      <c r="X128" s="1">
        <f t="shared" si="272"/>
        <v>68780</v>
      </c>
      <c r="Y128" s="37">
        <f t="shared" si="273"/>
        <v>13112.542392999923</v>
      </c>
      <c r="Z128" s="183">
        <f t="shared" si="274"/>
        <v>0.19064469893864389</v>
      </c>
      <c r="AA128" s="183">
        <v>0</v>
      </c>
      <c r="AB128" s="183">
        <f>SUM($C$2:C128)*D128/SUM($B$2:B128)-1</f>
        <v>2.3104785871559841E-2</v>
      </c>
      <c r="AC128" s="183">
        <f t="shared" si="275"/>
        <v>0.16753991306708405</v>
      </c>
      <c r="AD128" s="40">
        <f t="shared" si="276"/>
        <v>0.18190185185185193</v>
      </c>
    </row>
    <row r="129" spans="1:30">
      <c r="A129" s="63" t="s">
        <v>1946</v>
      </c>
      <c r="B129" s="2">
        <v>135</v>
      </c>
      <c r="C129" s="177">
        <v>102.94</v>
      </c>
      <c r="D129" s="178">
        <v>1.3107</v>
      </c>
      <c r="E129" s="32">
        <f t="shared" si="261"/>
        <v>0.22000000000000003</v>
      </c>
      <c r="F129" s="26">
        <f t="shared" si="262"/>
        <v>6.0663259259259215E-2</v>
      </c>
      <c r="H129" s="58">
        <f t="shared" si="263"/>
        <v>8.1895399999999938</v>
      </c>
      <c r="I129" s="2" t="s">
        <v>66</v>
      </c>
      <c r="J129" s="33" t="s">
        <v>1925</v>
      </c>
      <c r="K129" s="59">
        <f t="shared" si="264"/>
        <v>44187</v>
      </c>
      <c r="L129" s="60" t="str">
        <f ca="1">IF(LEN(J129) &gt; 15,DATE(MID(J129,12,4),MID(J129,16,2),MID(J129,18,2)),TEXT(TODAY(),"yyyy/m/d"))</f>
        <v>2021/2/22</v>
      </c>
      <c r="M129" s="44">
        <f ca="1">(L129-K129+1)*B129</f>
        <v>8505</v>
      </c>
      <c r="N129" s="61">
        <f ca="1">H129/M129*365</f>
        <v>0.35146174015285098</v>
      </c>
      <c r="O129" s="35">
        <f t="shared" si="265"/>
        <v>134.92345799999998</v>
      </c>
      <c r="P129" s="35">
        <f t="shared" si="266"/>
        <v>-7.6542000000017651E-2</v>
      </c>
      <c r="Q129" s="36">
        <f t="shared" si="267"/>
        <v>0.9</v>
      </c>
      <c r="R129" s="37">
        <f t="shared" si="268"/>
        <v>13532.949999999959</v>
      </c>
      <c r="S129" s="38">
        <f t="shared" si="269"/>
        <v>17737.637564999946</v>
      </c>
      <c r="T129" s="38"/>
      <c r="U129" s="62"/>
      <c r="V129" s="39">
        <f t="shared" si="270"/>
        <v>63905.729999999989</v>
      </c>
      <c r="W129" s="39">
        <f t="shared" si="271"/>
        <v>81643.367564999935</v>
      </c>
      <c r="X129" s="1">
        <f t="shared" si="272"/>
        <v>68915</v>
      </c>
      <c r="Y129" s="37">
        <f t="shared" si="273"/>
        <v>12728.367564999935</v>
      </c>
      <c r="Z129" s="183">
        <f t="shared" si="274"/>
        <v>0.18469661996662468</v>
      </c>
      <c r="AA129" s="183">
        <v>0</v>
      </c>
      <c r="AB129" s="183">
        <f>SUM($C$2:C129)*D129/SUM($B$2:B129)-1</f>
        <v>1.2420205641492377E-3</v>
      </c>
      <c r="AC129" s="183">
        <f t="shared" si="275"/>
        <v>0.18345459940247544</v>
      </c>
      <c r="AD129" s="40">
        <f t="shared" si="276"/>
        <v>0.15933674074074081</v>
      </c>
    </row>
    <row r="130" spans="1:30">
      <c r="A130" s="63" t="s">
        <v>1947</v>
      </c>
      <c r="B130" s="2">
        <v>135</v>
      </c>
      <c r="C130" s="177">
        <v>102.04</v>
      </c>
      <c r="D130" s="178">
        <v>1.3223</v>
      </c>
      <c r="E130" s="32">
        <f t="shared" si="261"/>
        <v>0.22000000000000003</v>
      </c>
      <c r="F130" s="26">
        <f t="shared" si="262"/>
        <v>5.1389925925926047E-2</v>
      </c>
      <c r="H130" s="58">
        <f t="shared" si="263"/>
        <v>6.937640000000016</v>
      </c>
      <c r="I130" s="2" t="s">
        <v>66</v>
      </c>
      <c r="J130" s="33" t="s">
        <v>1927</v>
      </c>
      <c r="K130" s="59">
        <f t="shared" si="264"/>
        <v>44188</v>
      </c>
      <c r="L130" s="60" t="str">
        <f ca="1">IF(LEN(J130) &gt; 15,DATE(MID(J130,12,4),MID(J130,16,2),MID(J130,18,2)),TEXT(TODAY(),"yyyy/m/d"))</f>
        <v>2021/2/22</v>
      </c>
      <c r="M130" s="44">
        <f ca="1">(L130-K130+1)*B130</f>
        <v>8370</v>
      </c>
      <c r="N130" s="61">
        <f ca="1">H130/M130*365</f>
        <v>0.30253746714456464</v>
      </c>
      <c r="O130" s="35">
        <f t="shared" si="265"/>
        <v>134.927492</v>
      </c>
      <c r="P130" s="35">
        <f t="shared" si="266"/>
        <v>-7.2507999999999129E-2</v>
      </c>
      <c r="Q130" s="36">
        <f t="shared" si="267"/>
        <v>0.9</v>
      </c>
      <c r="R130" s="37">
        <f t="shared" si="268"/>
        <v>13634.98999999996</v>
      </c>
      <c r="S130" s="38">
        <f t="shared" si="269"/>
        <v>18029.547276999947</v>
      </c>
      <c r="T130" s="38"/>
      <c r="U130" s="62"/>
      <c r="V130" s="39">
        <f t="shared" si="270"/>
        <v>63905.729999999989</v>
      </c>
      <c r="W130" s="39">
        <f t="shared" si="271"/>
        <v>81935.277276999928</v>
      </c>
      <c r="X130" s="1">
        <f t="shared" si="272"/>
        <v>69050</v>
      </c>
      <c r="Y130" s="37">
        <f t="shared" si="273"/>
        <v>12885.277276999928</v>
      </c>
      <c r="Z130" s="183">
        <f t="shared" si="274"/>
        <v>0.18660792580738494</v>
      </c>
      <c r="AA130" s="183">
        <v>0</v>
      </c>
      <c r="AB130" s="183">
        <f>SUM($C$2:C130)*D130/SUM($B$2:B130)-1</f>
        <v>1.0016816666666983E-2</v>
      </c>
      <c r="AC130" s="183">
        <f t="shared" si="275"/>
        <v>0.17659110914071796</v>
      </c>
      <c r="AD130" s="40">
        <f t="shared" si="276"/>
        <v>0.16861007407407397</v>
      </c>
    </row>
    <row r="131" spans="1:30">
      <c r="A131" s="63" t="s">
        <v>1948</v>
      </c>
      <c r="B131" s="2">
        <v>135</v>
      </c>
      <c r="C131" s="177">
        <v>103.6</v>
      </c>
      <c r="D131" s="178">
        <v>1.3024</v>
      </c>
      <c r="E131" s="32">
        <f t="shared" si="261"/>
        <v>0.22000000000000003</v>
      </c>
      <c r="F131" s="26">
        <f t="shared" si="262"/>
        <v>6.7463703703703637E-2</v>
      </c>
      <c r="H131" s="58">
        <f t="shared" si="263"/>
        <v>9.1075999999999908</v>
      </c>
      <c r="I131" s="2" t="s">
        <v>66</v>
      </c>
      <c r="J131" s="33" t="s">
        <v>1929</v>
      </c>
      <c r="K131" s="59">
        <f t="shared" si="264"/>
        <v>44189</v>
      </c>
      <c r="L131" s="60" t="str">
        <f ca="1">IF(LEN(J131) &gt; 15,DATE(MID(J131,12,4),MID(J131,16,2),MID(J131,18,2)),TEXT(TODAY(),"yyyy/m/d"))</f>
        <v>2021/2/22</v>
      </c>
      <c r="M131" s="44">
        <f ca="1">(L131-K131+1)*B131</f>
        <v>8235</v>
      </c>
      <c r="N131" s="61">
        <f ca="1">H131/M131*365</f>
        <v>0.40367625986642341</v>
      </c>
      <c r="O131" s="35">
        <f t="shared" si="265"/>
        <v>134.92864</v>
      </c>
      <c r="P131" s="35">
        <f t="shared" si="266"/>
        <v>-7.1359999999998536E-2</v>
      </c>
      <c r="Q131" s="36">
        <f t="shared" si="267"/>
        <v>0.9</v>
      </c>
      <c r="R131" s="37">
        <f t="shared" si="268"/>
        <v>13738.58999999996</v>
      </c>
      <c r="S131" s="38">
        <f t="shared" si="269"/>
        <v>17893.139615999949</v>
      </c>
      <c r="T131" s="38"/>
      <c r="U131" s="62"/>
      <c r="V131" s="39">
        <f t="shared" si="270"/>
        <v>63905.729999999989</v>
      </c>
      <c r="W131" s="39">
        <f t="shared" si="271"/>
        <v>81798.869615999938</v>
      </c>
      <c r="X131" s="1">
        <f t="shared" si="272"/>
        <v>69185</v>
      </c>
      <c r="Y131" s="37">
        <f t="shared" si="273"/>
        <v>12613.869615999938</v>
      </c>
      <c r="Z131" s="183">
        <f t="shared" si="274"/>
        <v>0.18232087325287183</v>
      </c>
      <c r="AA131" s="183">
        <v>0</v>
      </c>
      <c r="AB131" s="183">
        <f>SUM($C$2:C131)*D131/SUM($B$2:B131)-1</f>
        <v>-5.1459609668753625E-3</v>
      </c>
      <c r="AC131" s="183">
        <f t="shared" si="275"/>
        <v>0.18746683421974719</v>
      </c>
      <c r="AD131" s="40">
        <f t="shared" si="276"/>
        <v>0.15253629629629639</v>
      </c>
    </row>
    <row r="132" spans="1:30">
      <c r="A132" s="63" t="s">
        <v>1949</v>
      </c>
      <c r="B132" s="2">
        <v>135</v>
      </c>
      <c r="C132" s="177">
        <v>102.45</v>
      </c>
      <c r="D132" s="178">
        <v>1.3169999999999999</v>
      </c>
      <c r="E132" s="32">
        <f t="shared" si="261"/>
        <v>0.22000000000000003</v>
      </c>
      <c r="F132" s="26">
        <f t="shared" si="262"/>
        <v>5.5614444444444397E-2</v>
      </c>
      <c r="H132" s="58">
        <f t="shared" si="263"/>
        <v>7.5079499999999939</v>
      </c>
      <c r="I132" s="2" t="s">
        <v>66</v>
      </c>
      <c r="J132" s="33" t="s">
        <v>1931</v>
      </c>
      <c r="K132" s="59">
        <f t="shared" si="264"/>
        <v>44190</v>
      </c>
      <c r="L132" s="60" t="str">
        <f ca="1">IF(LEN(J132) &gt; 15,DATE(MID(J132,12,4),MID(J132,16,2),MID(J132,18,2)),TEXT(TODAY(),"yyyy/m/d"))</f>
        <v>2021/2/22</v>
      </c>
      <c r="M132" s="44">
        <f ca="1">(L132-K132+1)*B132</f>
        <v>8100</v>
      </c>
      <c r="N132" s="61">
        <f ca="1">H132/M132*365</f>
        <v>0.33832120370370344</v>
      </c>
      <c r="O132" s="35">
        <f t="shared" si="265"/>
        <v>134.92665</v>
      </c>
      <c r="P132" s="35">
        <f t="shared" si="266"/>
        <v>-7.3350000000004911E-2</v>
      </c>
      <c r="Q132" s="36">
        <f t="shared" si="267"/>
        <v>0.9</v>
      </c>
      <c r="R132" s="37">
        <f t="shared" si="268"/>
        <v>13841.039999999961</v>
      </c>
      <c r="S132" s="38">
        <f t="shared" si="269"/>
        <v>18228.649679999948</v>
      </c>
      <c r="T132" s="38"/>
      <c r="U132" s="62"/>
      <c r="V132" s="39">
        <f t="shared" si="270"/>
        <v>63905.729999999989</v>
      </c>
      <c r="W132" s="39">
        <f t="shared" si="271"/>
        <v>82134.37967999994</v>
      </c>
      <c r="X132" s="1">
        <f t="shared" si="272"/>
        <v>69320</v>
      </c>
      <c r="Y132" s="37">
        <f t="shared" si="273"/>
        <v>12814.37967999994</v>
      </c>
      <c r="Z132" s="183">
        <f t="shared" si="274"/>
        <v>0.18485833352567704</v>
      </c>
      <c r="AA132" s="183">
        <v>0</v>
      </c>
      <c r="AB132" s="183">
        <f>SUM($C$2:C132)*D132/SUM($B$2:B132)-1</f>
        <v>5.9540746003554634E-3</v>
      </c>
      <c r="AC132" s="183">
        <f t="shared" si="275"/>
        <v>0.17890425892532158</v>
      </c>
      <c r="AD132" s="40">
        <f t="shared" si="276"/>
        <v>0.16438555555555562</v>
      </c>
    </row>
    <row r="133" spans="1:30">
      <c r="A133" s="63" t="s">
        <v>1950</v>
      </c>
      <c r="B133" s="2">
        <v>135</v>
      </c>
      <c r="C133" s="177">
        <v>102.99</v>
      </c>
      <c r="D133" s="178">
        <v>1.3101</v>
      </c>
      <c r="E133" s="32">
        <f t="shared" si="261"/>
        <v>0.22000000000000003</v>
      </c>
      <c r="F133" s="26">
        <f t="shared" si="262"/>
        <v>6.1178444444444341E-2</v>
      </c>
      <c r="H133" s="58">
        <f t="shared" si="263"/>
        <v>8.2590899999999863</v>
      </c>
      <c r="I133" s="2" t="s">
        <v>66</v>
      </c>
      <c r="J133" s="33" t="s">
        <v>1933</v>
      </c>
      <c r="K133" s="59">
        <f t="shared" si="264"/>
        <v>44193</v>
      </c>
      <c r="L133" s="60" t="str">
        <f ca="1">IF(LEN(J133) &gt; 15,DATE(MID(J133,12,4),MID(J133,16,2),MID(J133,18,2)),TEXT(TODAY(),"yyyy/m/d"))</f>
        <v>2021/2/22</v>
      </c>
      <c r="M133" s="44">
        <f ca="1">(L133-K133+1)*B133</f>
        <v>7695</v>
      </c>
      <c r="N133" s="61">
        <f ca="1">H133/M133*365</f>
        <v>0.39175670565302079</v>
      </c>
      <c r="O133" s="35">
        <f t="shared" si="265"/>
        <v>134.927199</v>
      </c>
      <c r="P133" s="35">
        <f t="shared" si="266"/>
        <v>-7.2800999999998339E-2</v>
      </c>
      <c r="Q133" s="36">
        <f t="shared" si="267"/>
        <v>0.9</v>
      </c>
      <c r="R133" s="37">
        <f t="shared" si="268"/>
        <v>13944.029999999961</v>
      </c>
      <c r="S133" s="38">
        <f t="shared" si="269"/>
        <v>18268.073702999947</v>
      </c>
      <c r="T133" s="38"/>
      <c r="U133" s="62"/>
      <c r="V133" s="39">
        <f t="shared" si="270"/>
        <v>63905.729999999989</v>
      </c>
      <c r="W133" s="39">
        <f t="shared" si="271"/>
        <v>82173.80370299994</v>
      </c>
      <c r="X133" s="1">
        <f t="shared" si="272"/>
        <v>69455</v>
      </c>
      <c r="Y133" s="37">
        <f t="shared" si="273"/>
        <v>12718.80370299994</v>
      </c>
      <c r="Z133" s="183">
        <f t="shared" si="274"/>
        <v>0.18312293863652629</v>
      </c>
      <c r="AA133" s="183">
        <v>0</v>
      </c>
      <c r="AB133" s="183">
        <f>SUM($C$2:C133)*D133/SUM($B$2:B133)-1</f>
        <v>6.7400264317218905E-4</v>
      </c>
      <c r="AC133" s="183">
        <f t="shared" si="275"/>
        <v>0.1824489359933541</v>
      </c>
      <c r="AD133" s="40">
        <f t="shared" si="276"/>
        <v>0.15882155555555569</v>
      </c>
    </row>
    <row r="134" spans="1:30">
      <c r="A134" s="63" t="s">
        <v>1951</v>
      </c>
      <c r="B134" s="2">
        <v>135</v>
      </c>
      <c r="C134" s="177">
        <v>103.68</v>
      </c>
      <c r="D134" s="178">
        <v>1.3013999999999999</v>
      </c>
      <c r="E134" s="32">
        <f t="shared" si="261"/>
        <v>0.22000000000000003</v>
      </c>
      <c r="F134" s="26">
        <f t="shared" si="262"/>
        <v>6.8288000000000099E-2</v>
      </c>
      <c r="H134" s="58">
        <f t="shared" si="263"/>
        <v>9.2188800000000128</v>
      </c>
      <c r="I134" s="2" t="s">
        <v>66</v>
      </c>
      <c r="J134" s="33" t="s">
        <v>1935</v>
      </c>
      <c r="K134" s="59">
        <f t="shared" si="264"/>
        <v>44194</v>
      </c>
      <c r="L134" s="60" t="str">
        <f ca="1">IF(LEN(J134) &gt; 15,DATE(MID(J134,12,4),MID(J134,16,2),MID(J134,18,2)),TEXT(TODAY(),"yyyy/m/d"))</f>
        <v>2021/2/22</v>
      </c>
      <c r="M134" s="44">
        <f ca="1">(L134-K134+1)*B134</f>
        <v>7560</v>
      </c>
      <c r="N134" s="61">
        <f ca="1">H134/M134*365</f>
        <v>0.44509142857142919</v>
      </c>
      <c r="O134" s="35">
        <f t="shared" si="265"/>
        <v>134.92915199999999</v>
      </c>
      <c r="P134" s="35">
        <f t="shared" si="266"/>
        <v>-7.0848000000012235E-2</v>
      </c>
      <c r="Q134" s="36">
        <f t="shared" si="267"/>
        <v>0.9</v>
      </c>
      <c r="R134" s="37">
        <f t="shared" si="268"/>
        <v>14047.709999999961</v>
      </c>
      <c r="S134" s="38">
        <f t="shared" si="269"/>
        <v>18281.689793999947</v>
      </c>
      <c r="T134" s="38"/>
      <c r="U134" s="62"/>
      <c r="V134" s="39">
        <f t="shared" si="270"/>
        <v>63905.729999999989</v>
      </c>
      <c r="W134" s="39">
        <f t="shared" si="271"/>
        <v>82187.419793999929</v>
      </c>
      <c r="X134" s="1">
        <f t="shared" si="272"/>
        <v>69590</v>
      </c>
      <c r="Y134" s="37">
        <f t="shared" si="273"/>
        <v>12597.419793999929</v>
      </c>
      <c r="Z134" s="183">
        <f t="shared" si="274"/>
        <v>0.1810234199453935</v>
      </c>
      <c r="AA134" s="183">
        <v>0</v>
      </c>
      <c r="AB134" s="183">
        <f>SUM($C$2:C134)*D134/SUM($B$2:B134)-1</f>
        <v>-5.9283402097899396E-3</v>
      </c>
      <c r="AC134" s="183">
        <f t="shared" si="275"/>
        <v>0.18695176015518344</v>
      </c>
      <c r="AD134" s="40">
        <f t="shared" si="276"/>
        <v>0.15171199999999993</v>
      </c>
    </row>
    <row r="135" spans="1:30">
      <c r="A135" s="63" t="s">
        <v>1952</v>
      </c>
      <c r="B135" s="2">
        <v>135</v>
      </c>
      <c r="C135" s="177">
        <v>102.58</v>
      </c>
      <c r="D135" s="178">
        <v>1.3152999999999999</v>
      </c>
      <c r="E135" s="32">
        <f t="shared" si="261"/>
        <v>0.22000000000000003</v>
      </c>
      <c r="F135" s="26">
        <f t="shared" si="262"/>
        <v>5.6953925925925991E-2</v>
      </c>
      <c r="H135" s="58">
        <f t="shared" si="263"/>
        <v>7.6887800000000084</v>
      </c>
      <c r="I135" s="2" t="s">
        <v>66</v>
      </c>
      <c r="J135" s="33" t="s">
        <v>1937</v>
      </c>
      <c r="K135" s="59">
        <f t="shared" si="264"/>
        <v>44195</v>
      </c>
      <c r="L135" s="60" t="str">
        <f ca="1">IF(LEN(J135) &gt; 15,DATE(MID(J135,12,4),MID(J135,16,2),MID(J135,18,2)),TEXT(TODAY(),"yyyy/m/d"))</f>
        <v>2021/2/22</v>
      </c>
      <c r="M135" s="44">
        <f ca="1">(L135-K135+1)*B135</f>
        <v>7425</v>
      </c>
      <c r="N135" s="61">
        <f ca="1">H135/M135*365</f>
        <v>0.37796696296296339</v>
      </c>
      <c r="O135" s="35">
        <f t="shared" si="265"/>
        <v>134.923474</v>
      </c>
      <c r="P135" s="35">
        <f t="shared" si="266"/>
        <v>-7.6526000000001204E-2</v>
      </c>
      <c r="Q135" s="36">
        <f t="shared" si="267"/>
        <v>0.9</v>
      </c>
      <c r="R135" s="37">
        <f t="shared" si="268"/>
        <v>14150.289999999961</v>
      </c>
      <c r="S135" s="38">
        <f t="shared" si="269"/>
        <v>18611.876436999948</v>
      </c>
      <c r="T135" s="38"/>
      <c r="U135" s="62"/>
      <c r="V135" s="39">
        <f t="shared" si="270"/>
        <v>63905.729999999989</v>
      </c>
      <c r="W135" s="39">
        <f t="shared" si="271"/>
        <v>82517.606436999937</v>
      </c>
      <c r="X135" s="1">
        <f t="shared" si="272"/>
        <v>69725</v>
      </c>
      <c r="Y135" s="37">
        <f t="shared" si="273"/>
        <v>12792.606436999937</v>
      </c>
      <c r="Z135" s="183">
        <f t="shared" si="274"/>
        <v>0.18347230458228658</v>
      </c>
      <c r="AA135" s="183">
        <v>0</v>
      </c>
      <c r="AB135" s="183">
        <f>SUM($C$2:C135)*D135/SUM($B$2:B135)-1</f>
        <v>4.6481187048283967E-3</v>
      </c>
      <c r="AC135" s="183">
        <f t="shared" si="275"/>
        <v>0.17882418587745819</v>
      </c>
      <c r="AD135" s="40">
        <f t="shared" si="276"/>
        <v>0.16304607407407404</v>
      </c>
    </row>
    <row r="136" spans="1:30">
      <c r="A136" s="63" t="s">
        <v>1953</v>
      </c>
      <c r="B136" s="2">
        <v>135</v>
      </c>
      <c r="C136" s="177">
        <v>101.09</v>
      </c>
      <c r="D136" s="178">
        <v>1.3347</v>
      </c>
      <c r="E136" s="32">
        <f t="shared" si="261"/>
        <v>0.22000000000000003</v>
      </c>
      <c r="F136" s="26">
        <f t="shared" si="262"/>
        <v>4.1601407407407538E-2</v>
      </c>
      <c r="H136" s="58">
        <f t="shared" si="263"/>
        <v>5.6161900000000173</v>
      </c>
      <c r="I136" s="2" t="s">
        <v>66</v>
      </c>
      <c r="J136" s="33" t="s">
        <v>1939</v>
      </c>
      <c r="K136" s="59">
        <f t="shared" si="264"/>
        <v>44196</v>
      </c>
      <c r="L136" s="60" t="str">
        <f ca="1">IF(LEN(J136) &gt; 15,DATE(MID(J136,12,4),MID(J136,16,2),MID(J136,18,2)),TEXT(TODAY(),"yyyy/m/d"))</f>
        <v>2021/2/22</v>
      </c>
      <c r="M136" s="44">
        <f ca="1">(L136-K136+1)*B136</f>
        <v>7290</v>
      </c>
      <c r="N136" s="61">
        <f ca="1">H136/M136*365</f>
        <v>0.28119469821673615</v>
      </c>
      <c r="O136" s="35">
        <f t="shared" si="265"/>
        <v>134.924823</v>
      </c>
      <c r="P136" s="35">
        <f t="shared" si="266"/>
        <v>-7.5176999999996497E-2</v>
      </c>
      <c r="Q136" s="36">
        <f t="shared" si="267"/>
        <v>0.9</v>
      </c>
      <c r="R136" s="37">
        <f t="shared" si="268"/>
        <v>14251.379999999961</v>
      </c>
      <c r="S136" s="38">
        <f t="shared" si="269"/>
        <v>19021.31688599995</v>
      </c>
      <c r="T136" s="38"/>
      <c r="U136" s="62"/>
      <c r="V136" s="39">
        <f t="shared" si="270"/>
        <v>63905.729999999989</v>
      </c>
      <c r="W136" s="39">
        <f t="shared" si="271"/>
        <v>82927.046885999938</v>
      </c>
      <c r="X136" s="1">
        <f t="shared" si="272"/>
        <v>69860</v>
      </c>
      <c r="Y136" s="37">
        <f t="shared" si="273"/>
        <v>13067.046885999938</v>
      </c>
      <c r="Z136" s="183">
        <f t="shared" si="274"/>
        <v>0.18704619075293349</v>
      </c>
      <c r="AA136" s="183">
        <v>0</v>
      </c>
      <c r="AB136" s="183">
        <f>SUM($C$2:C136)*D136/SUM($B$2:B136)-1</f>
        <v>1.9311079173838452E-2</v>
      </c>
      <c r="AC136" s="183">
        <f t="shared" si="275"/>
        <v>0.16773511157909504</v>
      </c>
      <c r="AD136" s="40">
        <f t="shared" si="276"/>
        <v>0.1783985925925925</v>
      </c>
    </row>
    <row r="137" spans="1:30">
      <c r="A137" s="63" t="s">
        <v>1996</v>
      </c>
      <c r="B137" s="2">
        <v>135</v>
      </c>
      <c r="C137" s="177">
        <v>99.39</v>
      </c>
      <c r="D137" s="178">
        <v>1.3575999999999999</v>
      </c>
      <c r="E137" s="32">
        <f t="shared" ref="E137" si="277">10%*Q137+13%</f>
        <v>0.22000000000000003</v>
      </c>
      <c r="F137" s="26">
        <f t="shared" ref="F137" si="278">IF(G137="",($F$1*C137-B137)/B137,H137/B137)</f>
        <v>2.4085111111111036E-2</v>
      </c>
      <c r="H137" s="58">
        <f t="shared" ref="H137" si="279">IF(G137="",$F$1*C137-B137,G137-B137)</f>
        <v>3.2514899999999898</v>
      </c>
      <c r="I137" s="2" t="s">
        <v>66</v>
      </c>
      <c r="J137" s="33" t="s">
        <v>1997</v>
      </c>
      <c r="K137" s="59">
        <f t="shared" ref="K137" si="280">DATE(MID(J137,1,4),MID(J137,5,2),MID(J137,7,2))</f>
        <v>44200</v>
      </c>
      <c r="L137" s="60" t="str">
        <f ca="1">IF(LEN(J137) &gt; 15,DATE(MID(J137,12,4),MID(J137,16,2),MID(J137,18,2)),TEXT(TODAY(),"yyyy/m/d"))</f>
        <v>2021/2/22</v>
      </c>
      <c r="M137" s="44">
        <f ca="1">(L137-K137+1)*B137</f>
        <v>6750</v>
      </c>
      <c r="N137" s="61">
        <f ca="1">H137/M137*365</f>
        <v>0.17582131111111055</v>
      </c>
      <c r="O137" s="35">
        <f t="shared" ref="O137" si="281">D137*C137</f>
        <v>134.93186399999999</v>
      </c>
      <c r="P137" s="35">
        <f t="shared" ref="P137" si="282">O137-B137</f>
        <v>-6.8136000000009744E-2</v>
      </c>
      <c r="Q137" s="36">
        <f t="shared" ref="Q137" si="283">B137/150</f>
        <v>0.9</v>
      </c>
      <c r="R137" s="37">
        <f t="shared" ref="R137:R151" si="284">R136+C137-T137</f>
        <v>14350.76999999996</v>
      </c>
      <c r="S137" s="38">
        <f t="shared" ref="S137:S151" si="285">R137*D137</f>
        <v>19482.605351999944</v>
      </c>
      <c r="T137" s="38"/>
      <c r="U137" s="62"/>
      <c r="V137" s="39">
        <f t="shared" ref="V137:V151" si="286">U137+V136</f>
        <v>63905.729999999989</v>
      </c>
      <c r="W137" s="39">
        <f t="shared" ref="W137:W151" si="287">S137+V137</f>
        <v>83388.335351999936</v>
      </c>
      <c r="X137" s="1">
        <f t="shared" ref="X137:X151" si="288">X136+B137</f>
        <v>69995</v>
      </c>
      <c r="Y137" s="37">
        <f t="shared" ref="Y137:Y151" si="289">W137-X137</f>
        <v>13393.335351999936</v>
      </c>
      <c r="Z137" s="183">
        <f t="shared" ref="Z137:Z151" si="290">W137/X137-1</f>
        <v>0.1913470298164146</v>
      </c>
      <c r="AA137" s="183">
        <v>0</v>
      </c>
      <c r="AB137" s="183">
        <f>SUM($C$2:C137)*D137/SUM($B$2:B137)-1</f>
        <v>3.6513108112724346E-2</v>
      </c>
      <c r="AC137" s="183">
        <f t="shared" ref="AC137:AC151" si="291">Z137-AB137</f>
        <v>0.15483392170369026</v>
      </c>
      <c r="AD137" s="40">
        <f t="shared" ref="AD137:AD151" si="292">IF(E137-F137&lt;0,"达成",E137-F137)</f>
        <v>0.195914888888889</v>
      </c>
    </row>
    <row r="138" spans="1:30">
      <c r="A138" s="63" t="s">
        <v>1998</v>
      </c>
      <c r="B138" s="2">
        <v>135</v>
      </c>
      <c r="C138" s="177">
        <v>98.63</v>
      </c>
      <c r="D138" s="178">
        <v>1.3681000000000001</v>
      </c>
      <c r="E138" s="32">
        <f t="shared" ref="E138:E151" si="293">10%*Q138+13%</f>
        <v>0.22000000000000003</v>
      </c>
      <c r="F138" s="26">
        <f t="shared" ref="F138:F151" si="294">IF(G138="",($F$1*C138-B138)/B138,H138/B138)</f>
        <v>1.6254296296296353E-2</v>
      </c>
      <c r="H138" s="58">
        <f t="shared" ref="H138:H151" si="295">IF(G138="",$F$1*C138-B138,G138-B138)</f>
        <v>2.1943300000000079</v>
      </c>
      <c r="I138" s="2" t="s">
        <v>66</v>
      </c>
      <c r="J138" s="33" t="s">
        <v>1999</v>
      </c>
      <c r="K138" s="59">
        <f t="shared" ref="K138:K151" si="296">DATE(MID(J138,1,4),MID(J138,5,2),MID(J138,7,2))</f>
        <v>44201</v>
      </c>
      <c r="L138" s="60" t="str">
        <f ca="1">IF(LEN(J138) &gt; 15,DATE(MID(J138,12,4),MID(J138,16,2),MID(J138,18,2)),TEXT(TODAY(),"yyyy/m/d"))</f>
        <v>2021/2/22</v>
      </c>
      <c r="M138" s="44">
        <f ca="1">(L138-K138+1)*B138</f>
        <v>6615</v>
      </c>
      <c r="N138" s="61">
        <f ca="1">H138/M138*365</f>
        <v>0.12107792139077896</v>
      </c>
      <c r="O138" s="35">
        <f t="shared" ref="O138:O151" si="297">D138*C138</f>
        <v>134.93570299999999</v>
      </c>
      <c r="P138" s="35">
        <f t="shared" ref="P138:P151" si="298">O138-B138</f>
        <v>-6.4297000000010485E-2</v>
      </c>
      <c r="Q138" s="36">
        <f t="shared" ref="Q138:Q151" si="299">B138/150</f>
        <v>0.9</v>
      </c>
      <c r="R138" s="37">
        <f t="shared" si="284"/>
        <v>14449.39999999996</v>
      </c>
      <c r="S138" s="38">
        <f t="shared" si="285"/>
        <v>19768.224139999948</v>
      </c>
      <c r="T138" s="38"/>
      <c r="U138" s="62"/>
      <c r="V138" s="39">
        <f t="shared" si="286"/>
        <v>63905.729999999989</v>
      </c>
      <c r="W138" s="39">
        <f t="shared" si="287"/>
        <v>83673.954139999929</v>
      </c>
      <c r="X138" s="1">
        <f t="shared" si="288"/>
        <v>70130</v>
      </c>
      <c r="Y138" s="37">
        <f t="shared" si="289"/>
        <v>13543.954139999929</v>
      </c>
      <c r="Z138" s="183">
        <f t="shared" si="290"/>
        <v>0.19312639583630298</v>
      </c>
      <c r="AA138" s="183">
        <v>0</v>
      </c>
      <c r="AB138" s="183">
        <f>SUM($C$2:C138)*D138/SUM($B$2:B138)-1</f>
        <v>4.4186479774011689E-2</v>
      </c>
      <c r="AC138" s="183">
        <f t="shared" si="291"/>
        <v>0.14893991606229129</v>
      </c>
      <c r="AD138" s="40">
        <f t="shared" si="292"/>
        <v>0.20374570370370368</v>
      </c>
    </row>
    <row r="139" spans="1:30">
      <c r="A139" s="63" t="s">
        <v>2000</v>
      </c>
      <c r="B139" s="2">
        <v>135</v>
      </c>
      <c r="C139" s="177">
        <v>98.79</v>
      </c>
      <c r="D139" s="178">
        <v>1.3657999999999999</v>
      </c>
      <c r="E139" s="32">
        <f t="shared" si="293"/>
        <v>0.22000000000000003</v>
      </c>
      <c r="F139" s="26">
        <f t="shared" si="294"/>
        <v>1.7902888888889062E-2</v>
      </c>
      <c r="H139" s="58">
        <f t="shared" si="295"/>
        <v>2.4168900000000235</v>
      </c>
      <c r="I139" s="2" t="s">
        <v>66</v>
      </c>
      <c r="J139" s="33" t="s">
        <v>2001</v>
      </c>
      <c r="K139" s="59">
        <f t="shared" si="296"/>
        <v>44202</v>
      </c>
      <c r="L139" s="60" t="str">
        <f ca="1">IF(LEN(J139) &gt; 15,DATE(MID(J139,12,4),MID(J139,16,2),MID(J139,18,2)),TEXT(TODAY(),"yyyy/m/d"))</f>
        <v>2021/2/22</v>
      </c>
      <c r="M139" s="44">
        <f ca="1">(L139-K139+1)*B139</f>
        <v>6480</v>
      </c>
      <c r="N139" s="61">
        <f ca="1">H139/M139*365</f>
        <v>0.13613655092592727</v>
      </c>
      <c r="O139" s="35">
        <f t="shared" si="297"/>
        <v>134.92738199999999</v>
      </c>
      <c r="P139" s="35">
        <f t="shared" si="298"/>
        <v>-7.2618000000005622E-2</v>
      </c>
      <c r="Q139" s="36">
        <f t="shared" si="299"/>
        <v>0.9</v>
      </c>
      <c r="R139" s="37">
        <f t="shared" si="284"/>
        <v>14548.18999999996</v>
      </c>
      <c r="S139" s="38">
        <f t="shared" si="285"/>
        <v>19869.917901999943</v>
      </c>
      <c r="T139" s="38"/>
      <c r="U139" s="62"/>
      <c r="V139" s="39">
        <f t="shared" si="286"/>
        <v>63905.729999999989</v>
      </c>
      <c r="W139" s="39">
        <f t="shared" si="287"/>
        <v>83775.647901999939</v>
      </c>
      <c r="X139" s="1">
        <f t="shared" si="288"/>
        <v>70265</v>
      </c>
      <c r="Y139" s="37">
        <f t="shared" si="289"/>
        <v>13510.647901999939</v>
      </c>
      <c r="Z139" s="183">
        <f t="shared" si="290"/>
        <v>0.19228133355155386</v>
      </c>
      <c r="AA139" s="183">
        <v>0</v>
      </c>
      <c r="AB139" s="183">
        <f>SUM($C$2:C139)*D139/SUM($B$2:B139)-1</f>
        <v>4.2105782898794741E-2</v>
      </c>
      <c r="AC139" s="183">
        <f t="shared" si="291"/>
        <v>0.15017555065275912</v>
      </c>
      <c r="AD139" s="40">
        <f t="shared" si="292"/>
        <v>0.20209711111111098</v>
      </c>
    </row>
    <row r="140" spans="1:30">
      <c r="A140" s="63" t="s">
        <v>2002</v>
      </c>
      <c r="B140" s="2">
        <v>135</v>
      </c>
      <c r="C140" s="177">
        <v>98.61</v>
      </c>
      <c r="D140" s="178">
        <v>1.3683000000000001</v>
      </c>
      <c r="E140" s="32">
        <f t="shared" si="293"/>
        <v>0.22000000000000003</v>
      </c>
      <c r="F140" s="26">
        <f t="shared" si="294"/>
        <v>1.6048222222222134E-2</v>
      </c>
      <c r="H140" s="58">
        <f t="shared" si="295"/>
        <v>2.1665099999999882</v>
      </c>
      <c r="I140" s="2" t="s">
        <v>66</v>
      </c>
      <c r="J140" s="33" t="s">
        <v>2003</v>
      </c>
      <c r="K140" s="59">
        <f t="shared" si="296"/>
        <v>44203</v>
      </c>
      <c r="L140" s="60" t="str">
        <f ca="1">IF(LEN(J140) &gt; 15,DATE(MID(J140,12,4),MID(J140,16,2),MID(J140,18,2)),TEXT(TODAY(),"yyyy/m/d"))</f>
        <v>2021/2/22</v>
      </c>
      <c r="M140" s="44">
        <f ca="1">(L140-K140+1)*B140</f>
        <v>6345</v>
      </c>
      <c r="N140" s="61">
        <f ca="1">H140/M140*365</f>
        <v>0.1246298108747038</v>
      </c>
      <c r="O140" s="35">
        <f t="shared" si="297"/>
        <v>134.92806300000001</v>
      </c>
      <c r="P140" s="35">
        <f t="shared" si="298"/>
        <v>-7.1936999999991258E-2</v>
      </c>
      <c r="Q140" s="36">
        <f t="shared" si="299"/>
        <v>0.9</v>
      </c>
      <c r="R140" s="37">
        <f t="shared" si="284"/>
        <v>14646.799999999961</v>
      </c>
      <c r="S140" s="38">
        <f t="shared" si="285"/>
        <v>20041.216439999949</v>
      </c>
      <c r="T140" s="38"/>
      <c r="U140" s="62"/>
      <c r="V140" s="39">
        <f t="shared" si="286"/>
        <v>63905.729999999989</v>
      </c>
      <c r="W140" s="39">
        <f t="shared" si="287"/>
        <v>83946.946439999942</v>
      </c>
      <c r="X140" s="1">
        <f t="shared" si="288"/>
        <v>70400</v>
      </c>
      <c r="Y140" s="37">
        <f t="shared" si="289"/>
        <v>13546.946439999942</v>
      </c>
      <c r="Z140" s="183">
        <f t="shared" si="290"/>
        <v>0.19242821647727193</v>
      </c>
      <c r="AA140" s="183">
        <v>0</v>
      </c>
      <c r="AB140" s="183">
        <f>SUM($C$2:C140)*D140/SUM($B$2:B140)-1</f>
        <v>4.3678629716194184E-2</v>
      </c>
      <c r="AC140" s="183">
        <f t="shared" si="291"/>
        <v>0.14874958676107775</v>
      </c>
      <c r="AD140" s="40">
        <f t="shared" si="292"/>
        <v>0.2039517777777779</v>
      </c>
    </row>
    <row r="141" spans="1:30">
      <c r="A141" s="63" t="s">
        <v>2004</v>
      </c>
      <c r="B141" s="2">
        <v>135</v>
      </c>
      <c r="C141" s="177">
        <v>98.35</v>
      </c>
      <c r="D141" s="178">
        <v>1.3720000000000001</v>
      </c>
      <c r="E141" s="32">
        <f t="shared" si="293"/>
        <v>0.22000000000000003</v>
      </c>
      <c r="F141" s="26">
        <f t="shared" si="294"/>
        <v>1.3369259259259168E-2</v>
      </c>
      <c r="H141" s="58">
        <f t="shared" si="295"/>
        <v>1.8048499999999876</v>
      </c>
      <c r="I141" s="2" t="s">
        <v>66</v>
      </c>
      <c r="J141" s="33" t="s">
        <v>2005</v>
      </c>
      <c r="K141" s="59">
        <f t="shared" si="296"/>
        <v>44204</v>
      </c>
      <c r="L141" s="60" t="str">
        <f ca="1">IF(LEN(J141) &gt; 15,DATE(MID(J141,12,4),MID(J141,16,2),MID(J141,18,2)),TEXT(TODAY(),"yyyy/m/d"))</f>
        <v>2021/2/22</v>
      </c>
      <c r="M141" s="44">
        <f ca="1">(L141-K141+1)*B141</f>
        <v>6210</v>
      </c>
      <c r="N141" s="61">
        <f ca="1">H141/M141*365</f>
        <v>0.10608216586151296</v>
      </c>
      <c r="O141" s="35">
        <f t="shared" si="297"/>
        <v>134.93620000000001</v>
      </c>
      <c r="P141" s="35">
        <f t="shared" si="298"/>
        <v>-6.3799999999986312E-2</v>
      </c>
      <c r="Q141" s="36">
        <f t="shared" si="299"/>
        <v>0.9</v>
      </c>
      <c r="R141" s="37">
        <f t="shared" si="284"/>
        <v>14745.149999999961</v>
      </c>
      <c r="S141" s="38">
        <f t="shared" si="285"/>
        <v>20230.345799999948</v>
      </c>
      <c r="T141" s="38"/>
      <c r="U141" s="62"/>
      <c r="V141" s="39">
        <f t="shared" si="286"/>
        <v>63905.729999999989</v>
      </c>
      <c r="W141" s="39">
        <f t="shared" si="287"/>
        <v>84136.075799999933</v>
      </c>
      <c r="X141" s="1">
        <f t="shared" si="288"/>
        <v>70535</v>
      </c>
      <c r="Y141" s="37">
        <f t="shared" si="289"/>
        <v>13601.075799999933</v>
      </c>
      <c r="Z141" s="183">
        <f t="shared" si="290"/>
        <v>0.19282733111221284</v>
      </c>
      <c r="AA141" s="183">
        <v>0</v>
      </c>
      <c r="AB141" s="183">
        <f>SUM($C$2:C141)*D141/SUM($B$2:B141)-1</f>
        <v>4.6150568351284837E-2</v>
      </c>
      <c r="AC141" s="183">
        <f t="shared" si="291"/>
        <v>0.146676762760928</v>
      </c>
      <c r="AD141" s="40">
        <f t="shared" si="292"/>
        <v>0.20663074074074086</v>
      </c>
    </row>
    <row r="142" spans="1:30">
      <c r="A142" s="63" t="s">
        <v>2006</v>
      </c>
      <c r="B142" s="2">
        <v>135</v>
      </c>
      <c r="C142" s="177">
        <v>99.87</v>
      </c>
      <c r="D142" s="178">
        <v>1.3511</v>
      </c>
      <c r="E142" s="32">
        <f t="shared" si="293"/>
        <v>0.22000000000000003</v>
      </c>
      <c r="F142" s="26">
        <f t="shared" si="294"/>
        <v>2.903088888888895E-2</v>
      </c>
      <c r="H142" s="58">
        <f t="shared" si="295"/>
        <v>3.9191700000000083</v>
      </c>
      <c r="I142" s="2" t="s">
        <v>66</v>
      </c>
      <c r="J142" s="33" t="s">
        <v>2007</v>
      </c>
      <c r="K142" s="59">
        <f t="shared" si="296"/>
        <v>44207</v>
      </c>
      <c r="L142" s="60" t="str">
        <f ca="1">IF(LEN(J142) &gt; 15,DATE(MID(J142,12,4),MID(J142,16,2),MID(J142,18,2)),TEXT(TODAY(),"yyyy/m/d"))</f>
        <v>2021/2/22</v>
      </c>
      <c r="M142" s="44">
        <f ca="1">(L142-K142+1)*B142</f>
        <v>5805</v>
      </c>
      <c r="N142" s="61">
        <f ca="1">H142/M142*365</f>
        <v>0.24642498708010388</v>
      </c>
      <c r="O142" s="35">
        <f t="shared" si="297"/>
        <v>134.93435700000001</v>
      </c>
      <c r="P142" s="35">
        <f t="shared" si="298"/>
        <v>-6.5642999999994345E-2</v>
      </c>
      <c r="Q142" s="36">
        <f t="shared" si="299"/>
        <v>0.9</v>
      </c>
      <c r="R142" s="37">
        <f t="shared" si="284"/>
        <v>14845.019999999962</v>
      </c>
      <c r="S142" s="38">
        <f t="shared" si="285"/>
        <v>20057.106521999947</v>
      </c>
      <c r="T142" s="38"/>
      <c r="U142" s="62"/>
      <c r="V142" s="39">
        <f t="shared" si="286"/>
        <v>63905.729999999989</v>
      </c>
      <c r="W142" s="39">
        <f t="shared" si="287"/>
        <v>83962.83652199994</v>
      </c>
      <c r="X142" s="1">
        <f t="shared" si="288"/>
        <v>70670</v>
      </c>
      <c r="Y142" s="37">
        <f t="shared" si="289"/>
        <v>13292.83652199994</v>
      </c>
      <c r="Z142" s="183">
        <f t="shared" si="290"/>
        <v>0.18809730468374042</v>
      </c>
      <c r="AA142" s="183">
        <v>0</v>
      </c>
      <c r="AB142" s="183">
        <f>SUM($C$2:C142)*D142/SUM($B$2:B142)-1</f>
        <v>2.9987085197368923E-2</v>
      </c>
      <c r="AC142" s="183">
        <f t="shared" si="291"/>
        <v>0.15811021948637149</v>
      </c>
      <c r="AD142" s="40">
        <f t="shared" si="292"/>
        <v>0.19096911111111109</v>
      </c>
    </row>
    <row r="143" spans="1:30">
      <c r="A143" s="63" t="s">
        <v>2008</v>
      </c>
      <c r="B143" s="2">
        <v>135</v>
      </c>
      <c r="C143" s="177">
        <v>98.62</v>
      </c>
      <c r="D143" s="178">
        <v>1.3682000000000001</v>
      </c>
      <c r="E143" s="32">
        <f t="shared" si="293"/>
        <v>0.22000000000000003</v>
      </c>
      <c r="F143" s="26">
        <f t="shared" si="294"/>
        <v>1.6151259259259244E-2</v>
      </c>
      <c r="H143" s="58">
        <f t="shared" si="295"/>
        <v>2.180419999999998</v>
      </c>
      <c r="I143" s="2" t="s">
        <v>66</v>
      </c>
      <c r="J143" s="33" t="s">
        <v>2009</v>
      </c>
      <c r="K143" s="59">
        <f t="shared" si="296"/>
        <v>44208</v>
      </c>
      <c r="L143" s="60" t="str">
        <f ca="1">IF(LEN(J143) &gt; 15,DATE(MID(J143,12,4),MID(J143,16,2),MID(J143,18,2)),TEXT(TODAY(),"yyyy/m/d"))</f>
        <v>2021/2/22</v>
      </c>
      <c r="M143" s="44">
        <f ca="1">(L143-K143+1)*B143</f>
        <v>5670</v>
      </c>
      <c r="N143" s="61">
        <f ca="1">H143/M143*365</f>
        <v>0.14036213403880057</v>
      </c>
      <c r="O143" s="35">
        <f t="shared" si="297"/>
        <v>134.93188400000003</v>
      </c>
      <c r="P143" s="35">
        <f t="shared" si="298"/>
        <v>-6.8115999999974974E-2</v>
      </c>
      <c r="Q143" s="36">
        <f t="shared" si="299"/>
        <v>0.9</v>
      </c>
      <c r="R143" s="37">
        <f t="shared" si="284"/>
        <v>14943.639999999963</v>
      </c>
      <c r="S143" s="38">
        <f t="shared" si="285"/>
        <v>20445.888247999952</v>
      </c>
      <c r="T143" s="38"/>
      <c r="U143" s="62"/>
      <c r="V143" s="39">
        <f t="shared" si="286"/>
        <v>63905.729999999989</v>
      </c>
      <c r="W143" s="39">
        <f t="shared" si="287"/>
        <v>84351.618247999941</v>
      </c>
      <c r="X143" s="1">
        <f t="shared" si="288"/>
        <v>70805</v>
      </c>
      <c r="Y143" s="37">
        <f t="shared" si="289"/>
        <v>13546.618247999941</v>
      </c>
      <c r="Z143" s="183">
        <f t="shared" si="290"/>
        <v>0.19132290442765254</v>
      </c>
      <c r="AA143" s="183">
        <v>0</v>
      </c>
      <c r="AB143" s="183">
        <f>SUM($C$2:C143)*D143/SUM($B$2:B143)-1</f>
        <v>4.2703172353742103E-2</v>
      </c>
      <c r="AC143" s="183">
        <f t="shared" si="291"/>
        <v>0.14861973207391044</v>
      </c>
      <c r="AD143" s="40">
        <f t="shared" si="292"/>
        <v>0.20384874074074077</v>
      </c>
    </row>
    <row r="144" spans="1:30">
      <c r="A144" s="63" t="s">
        <v>2010</v>
      </c>
      <c r="B144" s="2">
        <v>135</v>
      </c>
      <c r="C144" s="177">
        <v>99.28</v>
      </c>
      <c r="D144" s="178">
        <v>1.3591</v>
      </c>
      <c r="E144" s="32">
        <f t="shared" si="293"/>
        <v>0.22000000000000003</v>
      </c>
      <c r="F144" s="26">
        <f t="shared" si="294"/>
        <v>2.2951703703703665E-2</v>
      </c>
      <c r="H144" s="58">
        <f t="shared" si="295"/>
        <v>3.098479999999995</v>
      </c>
      <c r="I144" s="2" t="s">
        <v>66</v>
      </c>
      <c r="J144" s="33" t="s">
        <v>2011</v>
      </c>
      <c r="K144" s="59">
        <f t="shared" si="296"/>
        <v>44209</v>
      </c>
      <c r="L144" s="60" t="str">
        <f ca="1">IF(LEN(J144) &gt; 15,DATE(MID(J144,12,4),MID(J144,16,2),MID(J144,18,2)),TEXT(TODAY(),"yyyy/m/d"))</f>
        <v>2021/2/22</v>
      </c>
      <c r="M144" s="44">
        <f ca="1">(L144-K144+1)*B144</f>
        <v>5535</v>
      </c>
      <c r="N144" s="61">
        <f ca="1">H144/M144*365</f>
        <v>0.20432614272809363</v>
      </c>
      <c r="O144" s="35">
        <f t="shared" si="297"/>
        <v>134.93144799999999</v>
      </c>
      <c r="P144" s="35">
        <f t="shared" si="298"/>
        <v>-6.8552000000011049E-2</v>
      </c>
      <c r="Q144" s="36">
        <f t="shared" si="299"/>
        <v>0.9</v>
      </c>
      <c r="R144" s="37">
        <f t="shared" si="284"/>
        <v>15042.919999999964</v>
      </c>
      <c r="S144" s="38">
        <f t="shared" si="285"/>
        <v>20444.832571999952</v>
      </c>
      <c r="T144" s="38"/>
      <c r="U144" s="62"/>
      <c r="V144" s="39">
        <f t="shared" si="286"/>
        <v>63905.729999999989</v>
      </c>
      <c r="W144" s="39">
        <f t="shared" si="287"/>
        <v>84350.562571999937</v>
      </c>
      <c r="X144" s="1">
        <f t="shared" si="288"/>
        <v>70940</v>
      </c>
      <c r="Y144" s="37">
        <f t="shared" si="289"/>
        <v>13410.562571999937</v>
      </c>
      <c r="Z144" s="183">
        <f t="shared" si="290"/>
        <v>0.18904091587256744</v>
      </c>
      <c r="AA144" s="183">
        <v>0</v>
      </c>
      <c r="AB144" s="183">
        <f>SUM($C$2:C144)*D144/SUM($B$2:B144)-1</f>
        <v>3.5503503187466867E-2</v>
      </c>
      <c r="AC144" s="183">
        <f t="shared" si="291"/>
        <v>0.15353741268510057</v>
      </c>
      <c r="AD144" s="40">
        <f t="shared" si="292"/>
        <v>0.19704829629629636</v>
      </c>
    </row>
    <row r="145" spans="1:30">
      <c r="A145" s="63" t="s">
        <v>2012</v>
      </c>
      <c r="B145" s="2">
        <v>135</v>
      </c>
      <c r="C145" s="177">
        <v>100.07</v>
      </c>
      <c r="D145" s="178">
        <v>1.3484</v>
      </c>
      <c r="E145" s="32">
        <f t="shared" si="293"/>
        <v>0.22000000000000003</v>
      </c>
      <c r="F145" s="26">
        <f t="shared" si="294"/>
        <v>3.1091629629629466E-2</v>
      </c>
      <c r="H145" s="58">
        <f t="shared" si="295"/>
        <v>4.1973699999999781</v>
      </c>
      <c r="I145" s="2" t="s">
        <v>66</v>
      </c>
      <c r="J145" s="33" t="s">
        <v>2013</v>
      </c>
      <c r="K145" s="59">
        <f t="shared" si="296"/>
        <v>44210</v>
      </c>
      <c r="L145" s="60" t="str">
        <f ca="1">IF(LEN(J145) &gt; 15,DATE(MID(J145,12,4),MID(J145,16,2),MID(J145,18,2)),TEXT(TODAY(),"yyyy/m/d"))</f>
        <v>2021/2/22</v>
      </c>
      <c r="M145" s="44">
        <f ca="1">(L145-K145+1)*B145</f>
        <v>5400</v>
      </c>
      <c r="N145" s="61">
        <f ca="1">H145/M145*365</f>
        <v>0.28371112037036889</v>
      </c>
      <c r="O145" s="35">
        <f t="shared" si="297"/>
        <v>134.93438799999998</v>
      </c>
      <c r="P145" s="35">
        <f t="shared" si="298"/>
        <v>-6.5612000000015769E-2</v>
      </c>
      <c r="Q145" s="36">
        <f t="shared" si="299"/>
        <v>0.9</v>
      </c>
      <c r="R145" s="37">
        <f t="shared" si="284"/>
        <v>15142.989999999963</v>
      </c>
      <c r="S145" s="38">
        <f t="shared" si="285"/>
        <v>20418.807715999952</v>
      </c>
      <c r="T145" s="38"/>
      <c r="U145" s="62"/>
      <c r="V145" s="39">
        <f t="shared" si="286"/>
        <v>63905.729999999989</v>
      </c>
      <c r="W145" s="39">
        <f t="shared" si="287"/>
        <v>84324.537715999933</v>
      </c>
      <c r="X145" s="1">
        <f t="shared" si="288"/>
        <v>71075</v>
      </c>
      <c r="Y145" s="37">
        <f t="shared" si="289"/>
        <v>13249.537715999933</v>
      </c>
      <c r="Z145" s="183">
        <f t="shared" si="290"/>
        <v>0.18641628865283066</v>
      </c>
      <c r="AA145" s="183">
        <v>0</v>
      </c>
      <c r="AB145" s="183">
        <f>SUM($C$2:C145)*D145/SUM($B$2:B145)-1</f>
        <v>2.7149575972110984E-2</v>
      </c>
      <c r="AC145" s="183">
        <f t="shared" si="291"/>
        <v>0.15926671268071968</v>
      </c>
      <c r="AD145" s="40">
        <f t="shared" si="292"/>
        <v>0.18890837037037056</v>
      </c>
    </row>
    <row r="146" spans="1:30">
      <c r="A146" s="63" t="s">
        <v>2014</v>
      </c>
      <c r="B146" s="2">
        <v>135</v>
      </c>
      <c r="C146" s="177">
        <v>100.38</v>
      </c>
      <c r="D146" s="178">
        <v>1.3442000000000001</v>
      </c>
      <c r="E146" s="32">
        <f t="shared" si="293"/>
        <v>0.22000000000000003</v>
      </c>
      <c r="F146" s="26">
        <f t="shared" si="294"/>
        <v>3.4285777777777776E-2</v>
      </c>
      <c r="H146" s="58">
        <f t="shared" si="295"/>
        <v>4.6285799999999995</v>
      </c>
      <c r="I146" s="2" t="s">
        <v>66</v>
      </c>
      <c r="J146" s="33" t="s">
        <v>2015</v>
      </c>
      <c r="K146" s="59">
        <f t="shared" si="296"/>
        <v>44211</v>
      </c>
      <c r="L146" s="60" t="str">
        <f ca="1">IF(LEN(J146) &gt; 15,DATE(MID(J146,12,4),MID(J146,16,2),MID(J146,18,2)),TEXT(TODAY(),"yyyy/m/d"))</f>
        <v>2021/2/22</v>
      </c>
      <c r="M146" s="44">
        <f ca="1">(L146-K146+1)*B146</f>
        <v>5265</v>
      </c>
      <c r="N146" s="61">
        <f ca="1">H146/M146*365</f>
        <v>0.32087971509971508</v>
      </c>
      <c r="O146" s="35">
        <f t="shared" si="297"/>
        <v>134.93079599999999</v>
      </c>
      <c r="P146" s="35">
        <f t="shared" si="298"/>
        <v>-6.9204000000013366E-2</v>
      </c>
      <c r="Q146" s="36">
        <f t="shared" si="299"/>
        <v>0.9</v>
      </c>
      <c r="R146" s="37">
        <f t="shared" si="284"/>
        <v>15243.369999999963</v>
      </c>
      <c r="S146" s="38">
        <f t="shared" si="285"/>
        <v>20490.137953999951</v>
      </c>
      <c r="T146" s="38"/>
      <c r="U146" s="62"/>
      <c r="V146" s="39">
        <f t="shared" si="286"/>
        <v>63905.729999999989</v>
      </c>
      <c r="W146" s="39">
        <f t="shared" si="287"/>
        <v>84395.867953999943</v>
      </c>
      <c r="X146" s="1">
        <f t="shared" si="288"/>
        <v>71210</v>
      </c>
      <c r="Y146" s="37">
        <f t="shared" si="289"/>
        <v>13185.867953999943</v>
      </c>
      <c r="Z146" s="183">
        <f t="shared" si="290"/>
        <v>0.18516876778542257</v>
      </c>
      <c r="AA146" s="183">
        <v>0</v>
      </c>
      <c r="AB146" s="183">
        <f>SUM($C$2:C146)*D146/SUM($B$2:B146)-1</f>
        <v>2.377435665601757E-2</v>
      </c>
      <c r="AC146" s="183">
        <f t="shared" si="291"/>
        <v>0.161394411129405</v>
      </c>
      <c r="AD146" s="40">
        <f t="shared" si="292"/>
        <v>0.18571422222222225</v>
      </c>
    </row>
    <row r="147" spans="1:30">
      <c r="A147" s="63" t="s">
        <v>2016</v>
      </c>
      <c r="B147" s="2">
        <v>135</v>
      </c>
      <c r="C147" s="177">
        <v>98.92</v>
      </c>
      <c r="D147" s="178">
        <v>1.3641000000000001</v>
      </c>
      <c r="E147" s="32">
        <f t="shared" si="293"/>
        <v>0.22000000000000003</v>
      </c>
      <c r="F147" s="26">
        <f t="shared" si="294"/>
        <v>1.9242370370370441E-2</v>
      </c>
      <c r="H147" s="58">
        <f t="shared" si="295"/>
        <v>2.5977200000000096</v>
      </c>
      <c r="I147" s="2" t="s">
        <v>66</v>
      </c>
      <c r="J147" s="33" t="s">
        <v>2017</v>
      </c>
      <c r="K147" s="59">
        <f t="shared" si="296"/>
        <v>44214</v>
      </c>
      <c r="L147" s="60" t="str">
        <f ca="1">IF(LEN(J147) &gt; 15,DATE(MID(J147,12,4),MID(J147,16,2),MID(J147,18,2)),TEXT(TODAY(),"yyyy/m/d"))</f>
        <v>2021/2/22</v>
      </c>
      <c r="M147" s="44">
        <f ca="1">(L147-K147+1)*B147</f>
        <v>4860</v>
      </c>
      <c r="N147" s="61">
        <f ca="1">H147/M147*365</f>
        <v>0.19509625514403364</v>
      </c>
      <c r="O147" s="35">
        <f t="shared" si="297"/>
        <v>134.93677200000002</v>
      </c>
      <c r="P147" s="35">
        <f t="shared" si="298"/>
        <v>-6.3227999999980966E-2</v>
      </c>
      <c r="Q147" s="36">
        <f t="shared" si="299"/>
        <v>0.9</v>
      </c>
      <c r="R147" s="37">
        <f t="shared" si="284"/>
        <v>15342.289999999963</v>
      </c>
      <c r="S147" s="38">
        <f t="shared" si="285"/>
        <v>20928.417788999952</v>
      </c>
      <c r="T147" s="38"/>
      <c r="U147" s="62"/>
      <c r="V147" s="39">
        <f t="shared" si="286"/>
        <v>63905.729999999989</v>
      </c>
      <c r="W147" s="39">
        <f t="shared" si="287"/>
        <v>84834.147788999937</v>
      </c>
      <c r="X147" s="1">
        <f t="shared" si="288"/>
        <v>71345</v>
      </c>
      <c r="Y147" s="37">
        <f t="shared" si="289"/>
        <v>13489.147788999937</v>
      </c>
      <c r="Z147" s="183">
        <f t="shared" si="290"/>
        <v>0.18906928010372037</v>
      </c>
      <c r="AA147" s="183">
        <v>0</v>
      </c>
      <c r="AB147" s="183">
        <f>SUM($C$2:C147)*D147/SUM($B$2:B147)-1</f>
        <v>3.8649466613799088E-2</v>
      </c>
      <c r="AC147" s="183">
        <f t="shared" si="291"/>
        <v>0.15041981348992128</v>
      </c>
      <c r="AD147" s="40">
        <f t="shared" si="292"/>
        <v>0.20075762962962959</v>
      </c>
    </row>
    <row r="148" spans="1:30">
      <c r="A148" s="63" t="s">
        <v>2018</v>
      </c>
      <c r="B148" s="2">
        <v>135</v>
      </c>
      <c r="C148" s="177">
        <v>99.47</v>
      </c>
      <c r="D148" s="178">
        <v>1.3565</v>
      </c>
      <c r="E148" s="32">
        <f t="shared" si="293"/>
        <v>0.22000000000000003</v>
      </c>
      <c r="F148" s="26">
        <f t="shared" si="294"/>
        <v>2.4909407407407495E-2</v>
      </c>
      <c r="H148" s="58">
        <f t="shared" si="295"/>
        <v>3.3627700000000118</v>
      </c>
      <c r="I148" s="2" t="s">
        <v>66</v>
      </c>
      <c r="J148" s="33" t="s">
        <v>2019</v>
      </c>
      <c r="K148" s="59">
        <f t="shared" si="296"/>
        <v>44215</v>
      </c>
      <c r="L148" s="60" t="str">
        <f ca="1">IF(LEN(J148) &gt; 15,DATE(MID(J148,12,4),MID(J148,16,2),MID(J148,18,2)),TEXT(TODAY(),"yyyy/m/d"))</f>
        <v>2021/2/22</v>
      </c>
      <c r="M148" s="44">
        <f ca="1">(L148-K148+1)*B148</f>
        <v>4725</v>
      </c>
      <c r="N148" s="61">
        <f ca="1">H148/M148*365</f>
        <v>0.25976953439153533</v>
      </c>
      <c r="O148" s="35">
        <f t="shared" si="297"/>
        <v>134.93105500000001</v>
      </c>
      <c r="P148" s="35">
        <f t="shared" si="298"/>
        <v>-6.8944999999985157E-2</v>
      </c>
      <c r="Q148" s="36">
        <f t="shared" si="299"/>
        <v>0.9</v>
      </c>
      <c r="R148" s="37">
        <f t="shared" si="284"/>
        <v>15441.759999999962</v>
      </c>
      <c r="S148" s="38">
        <f t="shared" si="285"/>
        <v>20946.747439999948</v>
      </c>
      <c r="T148" s="38"/>
      <c r="U148" s="62"/>
      <c r="V148" s="39">
        <f t="shared" si="286"/>
        <v>63905.729999999989</v>
      </c>
      <c r="W148" s="39">
        <f t="shared" si="287"/>
        <v>84852.47743999993</v>
      </c>
      <c r="X148" s="1">
        <f t="shared" si="288"/>
        <v>71480</v>
      </c>
      <c r="Y148" s="37">
        <f t="shared" si="289"/>
        <v>13372.47743999993</v>
      </c>
      <c r="Z148" s="183">
        <f t="shared" si="290"/>
        <v>0.18707998656966884</v>
      </c>
      <c r="AA148" s="183">
        <v>0</v>
      </c>
      <c r="AB148" s="183">
        <f>SUM($C$2:C148)*D148/SUM($B$2:B148)-1</f>
        <v>3.2626190026247226E-2</v>
      </c>
      <c r="AC148" s="183">
        <f t="shared" si="291"/>
        <v>0.15445379654342162</v>
      </c>
      <c r="AD148" s="40">
        <f t="shared" si="292"/>
        <v>0.19509059259259254</v>
      </c>
    </row>
    <row r="149" spans="1:30">
      <c r="A149" s="63" t="s">
        <v>2020</v>
      </c>
      <c r="B149" s="2">
        <v>135</v>
      </c>
      <c r="C149" s="177">
        <v>98.58</v>
      </c>
      <c r="D149" s="178">
        <v>1.3687</v>
      </c>
      <c r="E149" s="32">
        <f t="shared" si="293"/>
        <v>0.22000000000000003</v>
      </c>
      <c r="F149" s="26">
        <f t="shared" si="294"/>
        <v>1.5739111111111016E-2</v>
      </c>
      <c r="H149" s="58">
        <f t="shared" si="295"/>
        <v>2.124779999999987</v>
      </c>
      <c r="I149" s="2" t="s">
        <v>66</v>
      </c>
      <c r="J149" s="33" t="s">
        <v>2021</v>
      </c>
      <c r="K149" s="59">
        <f t="shared" si="296"/>
        <v>44216</v>
      </c>
      <c r="L149" s="60" t="str">
        <f ca="1">IF(LEN(J149) &gt; 15,DATE(MID(J149,12,4),MID(J149,16,2),MID(J149,18,2)),TEXT(TODAY(),"yyyy/m/d"))</f>
        <v>2021/2/22</v>
      </c>
      <c r="M149" s="44">
        <f ca="1">(L149-K149+1)*B149</f>
        <v>4590</v>
      </c>
      <c r="N149" s="61">
        <f ca="1">H149/M149*365</f>
        <v>0.16896398692810355</v>
      </c>
      <c r="O149" s="35">
        <f t="shared" si="297"/>
        <v>134.926446</v>
      </c>
      <c r="P149" s="35">
        <f t="shared" si="298"/>
        <v>-7.3554000000001452E-2</v>
      </c>
      <c r="Q149" s="36">
        <f t="shared" si="299"/>
        <v>0.9</v>
      </c>
      <c r="R149" s="37">
        <f t="shared" si="284"/>
        <v>15540.339999999962</v>
      </c>
      <c r="S149" s="38">
        <f t="shared" si="285"/>
        <v>21270.063357999948</v>
      </c>
      <c r="T149" s="38"/>
      <c r="U149" s="62"/>
      <c r="V149" s="39">
        <f t="shared" si="286"/>
        <v>63905.729999999989</v>
      </c>
      <c r="W149" s="39">
        <f t="shared" si="287"/>
        <v>85175.793357999937</v>
      </c>
      <c r="X149" s="1">
        <f t="shared" si="288"/>
        <v>71615</v>
      </c>
      <c r="Y149" s="37">
        <f t="shared" si="289"/>
        <v>13560.793357999937</v>
      </c>
      <c r="Z149" s="183">
        <f t="shared" si="290"/>
        <v>0.18935688554073771</v>
      </c>
      <c r="AA149" s="183">
        <v>0</v>
      </c>
      <c r="AB149" s="183">
        <f>SUM($C$2:C149)*D149/SUM($B$2:B149)-1</f>
        <v>4.1614587542351256E-2</v>
      </c>
      <c r="AC149" s="183">
        <f t="shared" si="291"/>
        <v>0.14774229799838645</v>
      </c>
      <c r="AD149" s="40">
        <f t="shared" si="292"/>
        <v>0.20426088888888902</v>
      </c>
    </row>
    <row r="150" spans="1:30">
      <c r="A150" s="63" t="s">
        <v>2022</v>
      </c>
      <c r="B150" s="2">
        <v>135</v>
      </c>
      <c r="C150" s="177">
        <v>97.32</v>
      </c>
      <c r="D150" s="178">
        <v>1.3864000000000001</v>
      </c>
      <c r="E150" s="32">
        <f t="shared" si="293"/>
        <v>0.22000000000000003</v>
      </c>
      <c r="F150" s="26">
        <f t="shared" si="294"/>
        <v>2.7564444444444099E-3</v>
      </c>
      <c r="H150" s="58">
        <f t="shared" si="295"/>
        <v>0.37211999999999534</v>
      </c>
      <c r="I150" s="2" t="s">
        <v>66</v>
      </c>
      <c r="J150" s="33" t="s">
        <v>2023</v>
      </c>
      <c r="K150" s="59">
        <f t="shared" si="296"/>
        <v>44217</v>
      </c>
      <c r="L150" s="60" t="str">
        <f ca="1">IF(LEN(J150) &gt; 15,DATE(MID(J150,12,4),MID(J150,16,2),MID(J150,18,2)),TEXT(TODAY(),"yyyy/m/d"))</f>
        <v>2021/2/22</v>
      </c>
      <c r="M150" s="44">
        <f ca="1">(L150-K150+1)*B150</f>
        <v>4455</v>
      </c>
      <c r="N150" s="61">
        <f ca="1">H150/M150*365</f>
        <v>3.0487946127945746E-2</v>
      </c>
      <c r="O150" s="35">
        <f t="shared" si="297"/>
        <v>134.92444799999998</v>
      </c>
      <c r="P150" s="35">
        <f t="shared" si="298"/>
        <v>-7.5552000000016051E-2</v>
      </c>
      <c r="Q150" s="36">
        <f t="shared" si="299"/>
        <v>0.9</v>
      </c>
      <c r="R150" s="37">
        <f t="shared" si="284"/>
        <v>15518.739999999962</v>
      </c>
      <c r="S150" s="38">
        <f t="shared" si="285"/>
        <v>21515.181135999948</v>
      </c>
      <c r="T150" s="38">
        <v>118.92</v>
      </c>
      <c r="U150" s="62">
        <v>164.87</v>
      </c>
      <c r="V150" s="39">
        <f t="shared" si="286"/>
        <v>64070.599999999991</v>
      </c>
      <c r="W150" s="39">
        <f t="shared" si="287"/>
        <v>85585.781135999947</v>
      </c>
      <c r="X150" s="1">
        <f t="shared" si="288"/>
        <v>71750</v>
      </c>
      <c r="Y150" s="37">
        <f t="shared" si="289"/>
        <v>13835.781135999947</v>
      </c>
      <c r="Z150" s="183">
        <f t="shared" si="290"/>
        <v>0.19283318656445925</v>
      </c>
      <c r="AA150" s="183">
        <v>0</v>
      </c>
      <c r="AB150" s="183">
        <f>SUM($C$2:C150)*D150/SUM($B$2:B150)-1</f>
        <v>5.4695906418219975E-2</v>
      </c>
      <c r="AC150" s="183">
        <f t="shared" si="291"/>
        <v>0.13813728014623927</v>
      </c>
      <c r="AD150" s="40">
        <f t="shared" si="292"/>
        <v>0.21724355555555561</v>
      </c>
    </row>
    <row r="151" spans="1:30">
      <c r="A151" s="63" t="s">
        <v>2024</v>
      </c>
      <c r="B151" s="2">
        <v>135</v>
      </c>
      <c r="C151" s="177">
        <v>97.11</v>
      </c>
      <c r="D151" s="178">
        <v>1.3895</v>
      </c>
      <c r="E151" s="32">
        <f t="shared" si="293"/>
        <v>0.22000000000000003</v>
      </c>
      <c r="F151" s="26">
        <f t="shared" si="294"/>
        <v>5.9266666666657225E-4</v>
      </c>
      <c r="H151" s="58">
        <f t="shared" si="295"/>
        <v>8.0009999999987258E-2</v>
      </c>
      <c r="I151" s="2" t="s">
        <v>66</v>
      </c>
      <c r="J151" s="33" t="s">
        <v>2025</v>
      </c>
      <c r="K151" s="59">
        <f t="shared" si="296"/>
        <v>44218</v>
      </c>
      <c r="L151" s="60" t="str">
        <f ca="1">IF(LEN(J151) &gt; 15,DATE(MID(J151,12,4),MID(J151,16,2),MID(J151,18,2)),TEXT(TODAY(),"yyyy/m/d"))</f>
        <v>2021/2/22</v>
      </c>
      <c r="M151" s="44">
        <f ca="1">(L151-K151+1)*B151</f>
        <v>4320</v>
      </c>
      <c r="N151" s="61">
        <f ca="1">H151/M151*365</f>
        <v>6.7601041666655896E-3</v>
      </c>
      <c r="O151" s="35">
        <f t="shared" si="297"/>
        <v>134.93434500000001</v>
      </c>
      <c r="P151" s="35">
        <f t="shared" si="298"/>
        <v>-6.5654999999992469E-2</v>
      </c>
      <c r="Q151" s="36">
        <f t="shared" si="299"/>
        <v>0.9</v>
      </c>
      <c r="R151" s="37">
        <f t="shared" si="284"/>
        <v>15615.849999999962</v>
      </c>
      <c r="S151" s="38">
        <f t="shared" si="285"/>
        <v>21698.223574999945</v>
      </c>
      <c r="T151" s="38"/>
      <c r="U151" s="62"/>
      <c r="V151" s="39">
        <f t="shared" si="286"/>
        <v>64070.599999999991</v>
      </c>
      <c r="W151" s="39">
        <f t="shared" si="287"/>
        <v>85768.823574999929</v>
      </c>
      <c r="X151" s="1">
        <f t="shared" si="288"/>
        <v>71885</v>
      </c>
      <c r="Y151" s="37">
        <f t="shared" si="289"/>
        <v>13883.823574999929</v>
      </c>
      <c r="Z151" s="183">
        <f t="shared" si="290"/>
        <v>0.19313936947902799</v>
      </c>
      <c r="AA151" s="183">
        <v>0</v>
      </c>
      <c r="AB151" s="183">
        <f>SUM($C$2:C151)*D151/SUM($B$2:B151)-1</f>
        <v>5.6654934721151573E-2</v>
      </c>
      <c r="AC151" s="183">
        <f t="shared" si="291"/>
        <v>0.13648443475787642</v>
      </c>
      <c r="AD151" s="40">
        <f t="shared" si="292"/>
        <v>0.21940733333333345</v>
      </c>
    </row>
    <row r="152" spans="1:30">
      <c r="A152" s="181" t="s">
        <v>2028</v>
      </c>
      <c r="B152" s="2">
        <v>135</v>
      </c>
      <c r="C152" s="177">
        <v>96.98</v>
      </c>
      <c r="D152" s="178">
        <v>1.3913</v>
      </c>
      <c r="E152" s="32">
        <f t="shared" ref="E152" si="300">10%*Q152+13%</f>
        <v>0.22000000000000003</v>
      </c>
      <c r="F152" s="26">
        <f t="shared" ref="F152" si="301">IF(G152="",($F$1*C152-B152)/B152,H152/B152)</f>
        <v>-7.4681481481480595E-4</v>
      </c>
      <c r="H152" s="58">
        <f t="shared" ref="H152" si="302">IF(G152="",$F$1*C152-B152,G152-B152)</f>
        <v>-0.1008199999999988</v>
      </c>
      <c r="I152" s="2" t="s">
        <v>66</v>
      </c>
      <c r="J152" s="33" t="s">
        <v>2029</v>
      </c>
      <c r="K152" s="59">
        <f t="shared" ref="K152" si="303">DATE(MID(J152,1,4),MID(J152,5,2),MID(J152,7,2))</f>
        <v>44221</v>
      </c>
      <c r="L152" s="60" t="str">
        <f ca="1">IF(LEN(J152) &gt; 15,DATE(MID(J152,12,4),MID(J152,16,2),MID(J152,18,2)),TEXT(TODAY(),"yyyy/m/d"))</f>
        <v>2021/2/22</v>
      </c>
      <c r="M152" s="44">
        <f ca="1">(L152-K152+1)*B152</f>
        <v>3915</v>
      </c>
      <c r="N152" s="61">
        <f ca="1">H152/M152*365</f>
        <v>-9.3995657726691096E-3</v>
      </c>
      <c r="O152" s="35">
        <f t="shared" ref="O152" si="304">D152*C152</f>
        <v>134.92827400000002</v>
      </c>
      <c r="P152" s="35">
        <f t="shared" ref="P152" si="305">O152-B152</f>
        <v>-7.1725999999983969E-2</v>
      </c>
      <c r="Q152" s="36">
        <f t="shared" ref="Q152" si="306">B152/150</f>
        <v>0.9</v>
      </c>
      <c r="R152" s="37">
        <f t="shared" ref="R152" si="307">R151+C152-T152</f>
        <v>15594.409999999962</v>
      </c>
      <c r="S152" s="38">
        <f t="shared" ref="S152" si="308">R152*D152</f>
        <v>21696.502632999945</v>
      </c>
      <c r="T152" s="38">
        <v>118.42</v>
      </c>
      <c r="U152" s="62">
        <v>164.76</v>
      </c>
      <c r="V152" s="39">
        <f t="shared" ref="V152" si="309">U152+V151</f>
        <v>64235.359999999993</v>
      </c>
      <c r="W152" s="39">
        <f t="shared" ref="W152" si="310">S152+V152</f>
        <v>85931.862632999939</v>
      </c>
      <c r="X152" s="1">
        <f t="shared" ref="X152" si="311">X151+B152</f>
        <v>72020</v>
      </c>
      <c r="Y152" s="37">
        <f t="shared" ref="Y152" si="312">W152-X152</f>
        <v>13911.862632999939</v>
      </c>
      <c r="Z152" s="183">
        <f t="shared" ref="Z152" si="313">W152/X152-1</f>
        <v>0.19316665694251522</v>
      </c>
      <c r="AA152" s="183">
        <v>1</v>
      </c>
      <c r="AB152" s="183">
        <f>SUM($C$2:C152)*D152/SUM($B$2:B152)-1</f>
        <v>5.7620238437978921E-2</v>
      </c>
      <c r="AC152" s="183">
        <f t="shared" ref="AC152" si="314">Z152-AB152</f>
        <v>0.1355464185045363</v>
      </c>
      <c r="AD152" s="40">
        <f t="shared" ref="AD152" si="315">IF(E152-F152&lt;0,"达成",E152-F152)</f>
        <v>0.22074681481481484</v>
      </c>
    </row>
    <row r="153" spans="1:30">
      <c r="A153" s="181" t="s">
        <v>2032</v>
      </c>
      <c r="B153" s="2">
        <v>135</v>
      </c>
      <c r="C153" s="177">
        <v>98.55</v>
      </c>
      <c r="D153" s="178">
        <v>1.3691</v>
      </c>
      <c r="E153" s="32">
        <f t="shared" ref="E153:E157" si="316">10%*Q153+13%</f>
        <v>0.22000000000000003</v>
      </c>
      <c r="F153" s="26">
        <f t="shared" ref="F153:F157" si="317">IF(G153="",($F$1*C153-B153)/B153,H153/B153)</f>
        <v>1.5429999999999895E-2</v>
      </c>
      <c r="H153" s="58">
        <f t="shared" ref="H153:H157" si="318">IF(G153="",$F$1*C153-B153,G153-B153)</f>
        <v>2.0830499999999859</v>
      </c>
      <c r="I153" s="2" t="s">
        <v>66</v>
      </c>
      <c r="J153" s="33" t="s">
        <v>2033</v>
      </c>
      <c r="K153" s="59">
        <f t="shared" ref="K153:K157" si="319">DATE(MID(J153,1,4),MID(J153,5,2),MID(J153,7,2))</f>
        <v>44222</v>
      </c>
      <c r="L153" s="60" t="str">
        <f ca="1">IF(LEN(J153) &gt; 15,DATE(MID(J153,12,4),MID(J153,16,2),MID(J153,18,2)),TEXT(TODAY(),"yyyy/m/d"))</f>
        <v>2021/2/22</v>
      </c>
      <c r="M153" s="44">
        <f ca="1">(L153-K153+1)*B153</f>
        <v>3780</v>
      </c>
      <c r="N153" s="61">
        <f ca="1">H153/M153*365</f>
        <v>0.20114107142857007</v>
      </c>
      <c r="O153" s="35">
        <f t="shared" ref="O153:O157" si="320">D153*C153</f>
        <v>134.92480499999999</v>
      </c>
      <c r="P153" s="35">
        <f t="shared" ref="P153:P157" si="321">O153-B153</f>
        <v>-7.5195000000007894E-2</v>
      </c>
      <c r="Q153" s="36">
        <f t="shared" ref="Q153:Q157" si="322">B153/150</f>
        <v>0.9</v>
      </c>
      <c r="R153" s="37">
        <f t="shared" ref="R153:R156" si="323">R152+C153-T153</f>
        <v>15692.959999999961</v>
      </c>
      <c r="S153" s="38">
        <f t="shared" ref="S153:S156" si="324">R153*D153</f>
        <v>21485.231535999945</v>
      </c>
      <c r="T153" s="38"/>
      <c r="U153" s="62"/>
      <c r="V153" s="39">
        <f t="shared" ref="V153:V156" si="325">U153+V152</f>
        <v>64235.359999999993</v>
      </c>
      <c r="W153" s="39">
        <f t="shared" ref="W153:W156" si="326">S153+V153</f>
        <v>85720.591535999934</v>
      </c>
      <c r="X153" s="1">
        <f t="shared" ref="X153:X156" si="327">X152+B153</f>
        <v>72155</v>
      </c>
      <c r="Y153" s="37">
        <f t="shared" ref="Y153:Y156" si="328">W153-X153</f>
        <v>13565.591535999934</v>
      </c>
      <c r="Z153" s="183">
        <f t="shared" ref="Z153:Z156" si="329">W153/X153-1</f>
        <v>0.18800625786154712</v>
      </c>
      <c r="AA153" s="183">
        <v>2</v>
      </c>
      <c r="AB153" s="183">
        <f>SUM($C$2:C153)*D153/SUM($B$2:B153)-1</f>
        <v>4.0461860684410933E-2</v>
      </c>
      <c r="AC153" s="183">
        <f t="shared" ref="AC153:AC156" si="330">Z153-AB153</f>
        <v>0.14754439717713619</v>
      </c>
      <c r="AD153" s="40">
        <f t="shared" ref="AD153:AD156" si="331">IF(E153-F153&lt;0,"达成",E153-F153)</f>
        <v>0.20457000000000014</v>
      </c>
    </row>
    <row r="154" spans="1:30">
      <c r="A154" s="181" t="s">
        <v>2034</v>
      </c>
      <c r="B154" s="2">
        <v>135</v>
      </c>
      <c r="C154" s="177">
        <v>98.24</v>
      </c>
      <c r="D154" s="178">
        <v>1.3734999999999999</v>
      </c>
      <c r="E154" s="32">
        <f t="shared" si="316"/>
        <v>0.22000000000000003</v>
      </c>
      <c r="F154" s="26">
        <f t="shared" si="317"/>
        <v>1.22358518518518E-2</v>
      </c>
      <c r="H154" s="58">
        <f t="shared" si="318"/>
        <v>1.6518399999999929</v>
      </c>
      <c r="I154" s="2" t="s">
        <v>66</v>
      </c>
      <c r="J154" s="33" t="s">
        <v>2035</v>
      </c>
      <c r="K154" s="59">
        <f t="shared" si="319"/>
        <v>44223</v>
      </c>
      <c r="L154" s="60" t="str">
        <f ca="1">IF(LEN(J154) &gt; 15,DATE(MID(J154,12,4),MID(J154,16,2),MID(J154,18,2)),TEXT(TODAY(),"yyyy/m/d"))</f>
        <v>2021/2/22</v>
      </c>
      <c r="M154" s="44">
        <f ca="1">(L154-K154+1)*B154</f>
        <v>3645</v>
      </c>
      <c r="N154" s="61">
        <f ca="1">H154/M154*365</f>
        <v>0.16541058984910764</v>
      </c>
      <c r="O154" s="35">
        <f t="shared" si="320"/>
        <v>134.93263999999999</v>
      </c>
      <c r="P154" s="35">
        <f t="shared" si="321"/>
        <v>-6.7360000000007858E-2</v>
      </c>
      <c r="Q154" s="36">
        <f t="shared" si="322"/>
        <v>0.9</v>
      </c>
      <c r="R154" s="37">
        <f t="shared" si="323"/>
        <v>15791.199999999961</v>
      </c>
      <c r="S154" s="38">
        <f t="shared" si="324"/>
        <v>21689.213199999944</v>
      </c>
      <c r="T154" s="38"/>
      <c r="U154" s="62"/>
      <c r="V154" s="39">
        <f t="shared" si="325"/>
        <v>64235.359999999993</v>
      </c>
      <c r="W154" s="39">
        <f t="shared" si="326"/>
        <v>85924.573199999941</v>
      </c>
      <c r="X154" s="1">
        <f t="shared" si="327"/>
        <v>72290</v>
      </c>
      <c r="Y154" s="37">
        <f t="shared" si="328"/>
        <v>13634.573199999941</v>
      </c>
      <c r="Z154" s="183">
        <f t="shared" si="329"/>
        <v>0.18860939549038513</v>
      </c>
      <c r="AA154" s="183">
        <v>3</v>
      </c>
      <c r="AB154" s="183">
        <f>SUM($C$2:C154)*D154/SUM($B$2:B154)-1</f>
        <v>4.3504522155085823E-2</v>
      </c>
      <c r="AC154" s="183">
        <f t="shared" si="330"/>
        <v>0.14510487333529931</v>
      </c>
      <c r="AD154" s="40">
        <f t="shared" si="331"/>
        <v>0.20776414814814823</v>
      </c>
    </row>
    <row r="155" spans="1:30">
      <c r="A155" s="181" t="s">
        <v>2036</v>
      </c>
      <c r="B155" s="2">
        <v>135</v>
      </c>
      <c r="C155" s="177">
        <v>100.25</v>
      </c>
      <c r="D155" s="178">
        <v>1.3459000000000001</v>
      </c>
      <c r="E155" s="32">
        <f t="shared" si="316"/>
        <v>0.22000000000000003</v>
      </c>
      <c r="F155" s="26">
        <f t="shared" si="317"/>
        <v>3.2946296296296397E-2</v>
      </c>
      <c r="H155" s="58">
        <f t="shared" si="318"/>
        <v>4.4477500000000134</v>
      </c>
      <c r="I155" s="2" t="s">
        <v>66</v>
      </c>
      <c r="J155" s="33" t="s">
        <v>2037</v>
      </c>
      <c r="K155" s="59">
        <f t="shared" si="319"/>
        <v>44224</v>
      </c>
      <c r="L155" s="60" t="str">
        <f ca="1">IF(LEN(J155) &gt; 15,DATE(MID(J155,12,4),MID(J155,16,2),MID(J155,18,2)),TEXT(TODAY(),"yyyy/m/d"))</f>
        <v>2021/2/22</v>
      </c>
      <c r="M155" s="44">
        <f ca="1">(L155-K155+1)*B155</f>
        <v>3510</v>
      </c>
      <c r="N155" s="61">
        <f ca="1">H155/M155*365</f>
        <v>0.46251531339031476</v>
      </c>
      <c r="O155" s="35">
        <f t="shared" si="320"/>
        <v>134.92647500000001</v>
      </c>
      <c r="P155" s="35">
        <f t="shared" si="321"/>
        <v>-7.3524999999989404E-2</v>
      </c>
      <c r="Q155" s="36">
        <f t="shared" si="322"/>
        <v>0.9</v>
      </c>
      <c r="R155" s="37">
        <f t="shared" si="323"/>
        <v>15891.449999999961</v>
      </c>
      <c r="S155" s="38">
        <f t="shared" si="324"/>
        <v>21388.302554999947</v>
      </c>
      <c r="T155" s="38"/>
      <c r="U155" s="62"/>
      <c r="V155" s="39">
        <f t="shared" si="325"/>
        <v>64235.359999999993</v>
      </c>
      <c r="W155" s="39">
        <f t="shared" si="326"/>
        <v>85623.662554999944</v>
      </c>
      <c r="X155" s="1">
        <f t="shared" si="327"/>
        <v>72425</v>
      </c>
      <c r="Y155" s="37">
        <f t="shared" si="328"/>
        <v>13198.662554999944</v>
      </c>
      <c r="Z155" s="183">
        <f t="shared" si="329"/>
        <v>0.18223904114601241</v>
      </c>
      <c r="AA155" s="183">
        <v>4</v>
      </c>
      <c r="AB155" s="183">
        <f>SUM($C$2:C155)*D155/SUM($B$2:B155)-1</f>
        <v>2.2379834408602584E-2</v>
      </c>
      <c r="AC155" s="183">
        <f t="shared" si="330"/>
        <v>0.15985920673740983</v>
      </c>
      <c r="AD155" s="40">
        <f t="shared" si="331"/>
        <v>0.18705370370370364</v>
      </c>
    </row>
    <row r="156" spans="1:30">
      <c r="A156" s="181" t="s">
        <v>2038</v>
      </c>
      <c r="B156" s="2">
        <v>135</v>
      </c>
      <c r="C156" s="177">
        <v>101.29</v>
      </c>
      <c r="D156" s="178">
        <v>1.3321000000000001</v>
      </c>
      <c r="E156" s="32">
        <f t="shared" si="316"/>
        <v>0.22000000000000003</v>
      </c>
      <c r="F156" s="26">
        <f t="shared" si="317"/>
        <v>4.3662148148148262E-2</v>
      </c>
      <c r="H156" s="58">
        <f t="shared" si="318"/>
        <v>5.8943900000000156</v>
      </c>
      <c r="I156" s="2" t="s">
        <v>66</v>
      </c>
      <c r="J156" s="33" t="s">
        <v>2039</v>
      </c>
      <c r="K156" s="59">
        <f t="shared" si="319"/>
        <v>44225</v>
      </c>
      <c r="L156" s="60" t="str">
        <f ca="1">IF(LEN(J156) &gt; 15,DATE(MID(J156,12,4),MID(J156,16,2),MID(J156,18,2)),TEXT(TODAY(),"yyyy/m/d"))</f>
        <v>2021/2/22</v>
      </c>
      <c r="M156" s="44">
        <f ca="1">(L156-K156+1)*B156</f>
        <v>3375</v>
      </c>
      <c r="N156" s="61">
        <f ca="1">H156/M156*365</f>
        <v>0.63746736296296469</v>
      </c>
      <c r="O156" s="35">
        <f t="shared" si="320"/>
        <v>134.92840900000002</v>
      </c>
      <c r="P156" s="35">
        <f t="shared" si="321"/>
        <v>-7.1590999999983751E-2</v>
      </c>
      <c r="Q156" s="36">
        <f t="shared" si="322"/>
        <v>0.9</v>
      </c>
      <c r="R156" s="37">
        <f t="shared" si="323"/>
        <v>15992.739999999962</v>
      </c>
      <c r="S156" s="38">
        <f t="shared" si="324"/>
        <v>21303.928953999948</v>
      </c>
      <c r="T156" s="38"/>
      <c r="U156" s="62"/>
      <c r="V156" s="39">
        <f t="shared" si="325"/>
        <v>64235.359999999993</v>
      </c>
      <c r="W156" s="39">
        <f t="shared" si="326"/>
        <v>85539.288953999945</v>
      </c>
      <c r="X156" s="1">
        <f t="shared" si="327"/>
        <v>72560</v>
      </c>
      <c r="Y156" s="37">
        <f t="shared" si="328"/>
        <v>12979.288953999945</v>
      </c>
      <c r="Z156" s="183">
        <f t="shared" si="329"/>
        <v>0.17887663938809184</v>
      </c>
      <c r="AA156" s="183">
        <v>5</v>
      </c>
      <c r="AB156" s="183">
        <f>SUM($C$2:C156)*D156/SUM($B$2:B156)-1</f>
        <v>1.1813661202186188E-2</v>
      </c>
      <c r="AC156" s="183">
        <f t="shared" si="330"/>
        <v>0.16706297818590565</v>
      </c>
      <c r="AD156" s="40">
        <f t="shared" si="331"/>
        <v>0.17633785185185177</v>
      </c>
    </row>
    <row r="157" spans="1:30">
      <c r="A157" s="181" t="s">
        <v>2040</v>
      </c>
      <c r="B157" s="2">
        <v>135</v>
      </c>
      <c r="C157" s="177">
        <v>100.53</v>
      </c>
      <c r="D157" s="178">
        <v>1.3422000000000001</v>
      </c>
      <c r="E157" s="32">
        <f t="shared" si="316"/>
        <v>0.22000000000000003</v>
      </c>
      <c r="F157" s="26">
        <f t="shared" si="317"/>
        <v>3.5831333333333375E-2</v>
      </c>
      <c r="H157" s="58">
        <f t="shared" si="318"/>
        <v>4.8372300000000052</v>
      </c>
      <c r="I157" s="2" t="s">
        <v>66</v>
      </c>
      <c r="J157" s="33" t="s">
        <v>2041</v>
      </c>
      <c r="K157" s="59">
        <f t="shared" si="319"/>
        <v>44228</v>
      </c>
      <c r="L157" s="60" t="str">
        <f ca="1">IF(LEN(J157) &gt; 15,DATE(MID(J157,12,4),MID(J157,16,2),MID(J157,18,2)),TEXT(TODAY(),"yyyy/m/d"))</f>
        <v>2021/2/22</v>
      </c>
      <c r="M157" s="44">
        <f ca="1">(L157-K157+1)*B157</f>
        <v>2970</v>
      </c>
      <c r="N157" s="61">
        <f ca="1">H157/M157*365</f>
        <v>0.59447439393939461</v>
      </c>
      <c r="O157" s="35">
        <f t="shared" si="320"/>
        <v>134.931366</v>
      </c>
      <c r="P157" s="35">
        <f t="shared" si="321"/>
        <v>-6.863400000000297E-2</v>
      </c>
      <c r="Q157" s="36">
        <f t="shared" si="322"/>
        <v>0.9</v>
      </c>
      <c r="R157" s="37">
        <f t="shared" ref="R157:R161" si="332">R156+C157-T157</f>
        <v>16093.269999999962</v>
      </c>
      <c r="S157" s="38">
        <f t="shared" ref="S157:S161" si="333">R157*D157</f>
        <v>21600.386993999949</v>
      </c>
      <c r="T157" s="38"/>
      <c r="U157" s="62"/>
      <c r="V157" s="39">
        <f t="shared" ref="V157:V161" si="334">U157+V156</f>
        <v>64235.359999999993</v>
      </c>
      <c r="W157" s="39">
        <f t="shared" ref="W157:W161" si="335">S157+V157</f>
        <v>85835.746993999943</v>
      </c>
      <c r="X157" s="1">
        <f t="shared" ref="X157:X161" si="336">X156+B157</f>
        <v>72695</v>
      </c>
      <c r="Y157" s="37">
        <f t="shared" ref="Y157:Y161" si="337">W157-X157</f>
        <v>13140.746993999943</v>
      </c>
      <c r="Z157" s="183">
        <f t="shared" ref="Z157:Z161" si="338">W157/X157-1</f>
        <v>0.18076548585184593</v>
      </c>
      <c r="AA157" s="183">
        <v>6</v>
      </c>
      <c r="AB157" s="183">
        <f>SUM($C$2:C157)*D157/SUM($B$2:B157)-1</f>
        <v>1.935205358993386E-2</v>
      </c>
      <c r="AC157" s="183">
        <f t="shared" ref="AC157:AC161" si="339">Z157-AB157</f>
        <v>0.16141343226191207</v>
      </c>
      <c r="AD157" s="40">
        <f t="shared" ref="AD157:AD161" si="340">IF(E157-F157&lt;0,"达成",E157-F157)</f>
        <v>0.18416866666666665</v>
      </c>
    </row>
    <row r="158" spans="1:30">
      <c r="A158" s="181" t="s">
        <v>2042</v>
      </c>
      <c r="B158" s="2">
        <v>135</v>
      </c>
      <c r="C158" s="177">
        <v>99.64</v>
      </c>
      <c r="D158" s="178">
        <v>1.3542000000000001</v>
      </c>
      <c r="E158" s="32">
        <f t="shared" ref="E158:E161" si="341">10%*Q158+13%</f>
        <v>0.22000000000000003</v>
      </c>
      <c r="F158" s="26">
        <f t="shared" ref="F158:F161" si="342">IF(G158="",($F$1*C158-B158)/B158,H158/B158)</f>
        <v>2.6661037037037101E-2</v>
      </c>
      <c r="H158" s="58">
        <f t="shared" ref="H158:H161" si="343">IF(G158="",$F$1*C158-B158,G158-B158)</f>
        <v>3.5992400000000089</v>
      </c>
      <c r="I158" s="2" t="s">
        <v>66</v>
      </c>
      <c r="J158" s="33" t="s">
        <v>2043</v>
      </c>
      <c r="K158" s="59">
        <f t="shared" ref="K158:K161" si="344">DATE(MID(J158,1,4),MID(J158,5,2),MID(J158,7,2))</f>
        <v>44229</v>
      </c>
      <c r="L158" s="60" t="str">
        <f ca="1">IF(LEN(J158) &gt; 15,DATE(MID(J158,12,4),MID(J158,16,2),MID(J158,18,2)),TEXT(TODAY(),"yyyy/m/d"))</f>
        <v>2021/2/22</v>
      </c>
      <c r="M158" s="44">
        <f ca="1">(L158-K158+1)*B158</f>
        <v>2835</v>
      </c>
      <c r="N158" s="61">
        <f ca="1">H158/M158*365</f>
        <v>0.46339421516754964</v>
      </c>
      <c r="O158" s="35">
        <f t="shared" ref="O158:O161" si="345">D158*C158</f>
        <v>134.93248800000001</v>
      </c>
      <c r="P158" s="35">
        <f t="shared" ref="P158:P161" si="346">O158-B158</f>
        <v>-6.7511999999993577E-2</v>
      </c>
      <c r="Q158" s="36">
        <f t="shared" ref="Q158:Q161" si="347">B158/150</f>
        <v>0.9</v>
      </c>
      <c r="R158" s="37">
        <f t="shared" si="332"/>
        <v>16192.909999999962</v>
      </c>
      <c r="S158" s="38">
        <f t="shared" si="333"/>
        <v>21928.438721999948</v>
      </c>
      <c r="T158" s="38"/>
      <c r="U158" s="62"/>
      <c r="V158" s="39">
        <f t="shared" si="334"/>
        <v>64235.359999999993</v>
      </c>
      <c r="W158" s="39">
        <f t="shared" si="335"/>
        <v>86163.798721999949</v>
      </c>
      <c r="X158" s="1">
        <f t="shared" si="336"/>
        <v>72830</v>
      </c>
      <c r="Y158" s="37">
        <f t="shared" si="337"/>
        <v>13333.798721999949</v>
      </c>
      <c r="Z158" s="183">
        <f t="shared" si="338"/>
        <v>0.18308113033090678</v>
      </c>
      <c r="AA158" s="183">
        <v>7</v>
      </c>
      <c r="AB158" s="183">
        <f>SUM($C$2:C158)*D158/SUM($B$2:B158)-1</f>
        <v>2.8273932058823892E-2</v>
      </c>
      <c r="AC158" s="183">
        <f t="shared" si="339"/>
        <v>0.15480719827208289</v>
      </c>
      <c r="AD158" s="40">
        <f t="shared" si="340"/>
        <v>0.19333896296296293</v>
      </c>
    </row>
    <row r="159" spans="1:30">
      <c r="A159" s="181" t="s">
        <v>2044</v>
      </c>
      <c r="B159" s="2">
        <v>135</v>
      </c>
      <c r="C159" s="177">
        <v>100.42</v>
      </c>
      <c r="D159" s="178">
        <v>1.3436999999999999</v>
      </c>
      <c r="E159" s="32">
        <f t="shared" si="341"/>
        <v>0.22000000000000003</v>
      </c>
      <c r="F159" s="26">
        <f t="shared" si="342"/>
        <v>3.4697925925926007E-2</v>
      </c>
      <c r="H159" s="58">
        <f t="shared" si="343"/>
        <v>4.6842200000000105</v>
      </c>
      <c r="I159" s="2" t="s">
        <v>66</v>
      </c>
      <c r="J159" s="33" t="s">
        <v>2045</v>
      </c>
      <c r="K159" s="59">
        <f t="shared" si="344"/>
        <v>44230</v>
      </c>
      <c r="L159" s="60" t="str">
        <f ca="1">IF(LEN(J159) &gt; 15,DATE(MID(J159,12,4),MID(J159,16,2),MID(J159,18,2)),TEXT(TODAY(),"yyyy/m/d"))</f>
        <v>2021/2/22</v>
      </c>
      <c r="M159" s="44">
        <f ca="1">(L159-K159+1)*B159</f>
        <v>2700</v>
      </c>
      <c r="N159" s="61">
        <f ca="1">H159/M159*365</f>
        <v>0.63323714814814958</v>
      </c>
      <c r="O159" s="35">
        <f t="shared" si="345"/>
        <v>134.93435399999998</v>
      </c>
      <c r="P159" s="35">
        <f t="shared" si="346"/>
        <v>-6.5646000000015192E-2</v>
      </c>
      <c r="Q159" s="36">
        <f t="shared" si="347"/>
        <v>0.9</v>
      </c>
      <c r="R159" s="37">
        <f t="shared" si="332"/>
        <v>16293.329999999962</v>
      </c>
      <c r="S159" s="38">
        <f t="shared" si="333"/>
        <v>21893.347520999945</v>
      </c>
      <c r="T159" s="38"/>
      <c r="U159" s="62"/>
      <c r="V159" s="39">
        <f t="shared" si="334"/>
        <v>64235.359999999993</v>
      </c>
      <c r="W159" s="39">
        <f t="shared" si="335"/>
        <v>86128.707520999946</v>
      </c>
      <c r="X159" s="1">
        <f t="shared" si="336"/>
        <v>72965</v>
      </c>
      <c r="Y159" s="37">
        <f t="shared" si="337"/>
        <v>13163.707520999946</v>
      </c>
      <c r="Z159" s="183">
        <f t="shared" si="338"/>
        <v>0.1804112591105318</v>
      </c>
      <c r="AA159" s="183">
        <v>8</v>
      </c>
      <c r="AB159" s="183">
        <f>SUM($C$2:C159)*D159/SUM($B$2:B159)-1</f>
        <v>2.01643916727543E-2</v>
      </c>
      <c r="AC159" s="183">
        <f t="shared" si="339"/>
        <v>0.1602468674377775</v>
      </c>
      <c r="AD159" s="40">
        <f t="shared" si="340"/>
        <v>0.18530207407407401</v>
      </c>
    </row>
    <row r="160" spans="1:30">
      <c r="A160" s="181" t="s">
        <v>2046</v>
      </c>
      <c r="B160" s="2">
        <v>135</v>
      </c>
      <c r="C160" s="177">
        <v>101.47</v>
      </c>
      <c r="D160" s="178">
        <v>1.3298000000000001</v>
      </c>
      <c r="E160" s="32">
        <f t="shared" si="341"/>
        <v>0.22000000000000003</v>
      </c>
      <c r="F160" s="26">
        <f t="shared" si="342"/>
        <v>4.5516814814814774E-2</v>
      </c>
      <c r="H160" s="58">
        <f t="shared" si="343"/>
        <v>6.1447699999999941</v>
      </c>
      <c r="I160" s="2" t="s">
        <v>66</v>
      </c>
      <c r="J160" s="33" t="s">
        <v>2047</v>
      </c>
      <c r="K160" s="59">
        <f t="shared" si="344"/>
        <v>44231</v>
      </c>
      <c r="L160" s="60" t="str">
        <f ca="1">IF(LEN(J160) &gt; 15,DATE(MID(J160,12,4),MID(J160,16,2),MID(J160,18,2)),TEXT(TODAY(),"yyyy/m/d"))</f>
        <v>2021/2/22</v>
      </c>
      <c r="M160" s="44">
        <f ca="1">(L160-K160+1)*B160</f>
        <v>2565</v>
      </c>
      <c r="N160" s="61">
        <f ca="1">H160/M160*365</f>
        <v>0.87440196881091536</v>
      </c>
      <c r="O160" s="35">
        <f t="shared" si="345"/>
        <v>134.93480600000001</v>
      </c>
      <c r="P160" s="35">
        <f t="shared" si="346"/>
        <v>-6.5193999999991092E-2</v>
      </c>
      <c r="Q160" s="36">
        <f t="shared" si="347"/>
        <v>0.9</v>
      </c>
      <c r="R160" s="37">
        <f t="shared" si="332"/>
        <v>16394.799999999963</v>
      </c>
      <c r="S160" s="38">
        <f t="shared" si="333"/>
        <v>21801.805039999952</v>
      </c>
      <c r="T160" s="38"/>
      <c r="U160" s="62"/>
      <c r="V160" s="39">
        <f t="shared" si="334"/>
        <v>64235.359999999993</v>
      </c>
      <c r="W160" s="39">
        <f t="shared" si="335"/>
        <v>86037.165039999949</v>
      </c>
      <c r="X160" s="1">
        <f t="shared" si="336"/>
        <v>73100</v>
      </c>
      <c r="Y160" s="37">
        <f t="shared" si="337"/>
        <v>12937.165039999949</v>
      </c>
      <c r="Z160" s="183">
        <f t="shared" si="338"/>
        <v>0.17697900191518401</v>
      </c>
      <c r="AA160" s="183">
        <v>9</v>
      </c>
      <c r="AB160" s="183">
        <f>SUM($C$2:C160)*D160/SUM($B$2:B160)-1</f>
        <v>9.5453017900342108E-3</v>
      </c>
      <c r="AC160" s="183">
        <f t="shared" si="339"/>
        <v>0.1674337001251498</v>
      </c>
      <c r="AD160" s="40">
        <f t="shared" si="340"/>
        <v>0.17448318518518524</v>
      </c>
    </row>
    <row r="161" spans="1:30">
      <c r="A161" s="181" t="s">
        <v>2048</v>
      </c>
      <c r="B161" s="2">
        <v>135</v>
      </c>
      <c r="C161" s="177">
        <v>102.8</v>
      </c>
      <c r="D161" s="178">
        <v>1.3126</v>
      </c>
      <c r="E161" s="32">
        <f t="shared" si="341"/>
        <v>0.22000000000000003</v>
      </c>
      <c r="F161" s="26">
        <f t="shared" si="342"/>
        <v>5.9220740740740727E-2</v>
      </c>
      <c r="H161" s="58">
        <f t="shared" si="343"/>
        <v>7.9947999999999979</v>
      </c>
      <c r="I161" s="2" t="s">
        <v>66</v>
      </c>
      <c r="J161" s="33" t="s">
        <v>2049</v>
      </c>
      <c r="K161" s="59">
        <f t="shared" si="344"/>
        <v>44232</v>
      </c>
      <c r="L161" s="60" t="str">
        <f ca="1">IF(LEN(J161) &gt; 15,DATE(MID(J161,12,4),MID(J161,16,2),MID(J161,18,2)),TEXT(TODAY(),"yyyy/m/d"))</f>
        <v>2021/2/22</v>
      </c>
      <c r="M161" s="44">
        <f ca="1">(L161-K161+1)*B161</f>
        <v>2430</v>
      </c>
      <c r="N161" s="61">
        <f ca="1">H161/M161*365</f>
        <v>1.2008650205761313</v>
      </c>
      <c r="O161" s="35">
        <f t="shared" si="345"/>
        <v>134.93528000000001</v>
      </c>
      <c r="P161" s="35">
        <f t="shared" si="346"/>
        <v>-6.4719999999994116E-2</v>
      </c>
      <c r="Q161" s="36">
        <f t="shared" si="347"/>
        <v>0.9</v>
      </c>
      <c r="R161" s="37">
        <f t="shared" si="332"/>
        <v>16497.599999999962</v>
      </c>
      <c r="S161" s="38">
        <f t="shared" si="333"/>
        <v>21654.749759999951</v>
      </c>
      <c r="T161" s="38"/>
      <c r="U161" s="62"/>
      <c r="V161" s="39">
        <f t="shared" si="334"/>
        <v>64235.359999999993</v>
      </c>
      <c r="W161" s="39">
        <f t="shared" si="335"/>
        <v>85890.109759999948</v>
      </c>
      <c r="X161" s="1">
        <f t="shared" si="336"/>
        <v>73235</v>
      </c>
      <c r="Y161" s="37">
        <f t="shared" si="337"/>
        <v>12655.109759999948</v>
      </c>
      <c r="Z161" s="183">
        <f t="shared" si="338"/>
        <v>0.17280138949955548</v>
      </c>
      <c r="AA161" s="183">
        <v>10</v>
      </c>
      <c r="AB161" s="183">
        <f>SUM($C$2:C161)*D161/SUM($B$2:B161)-1</f>
        <v>-3.4927548185529345E-3</v>
      </c>
      <c r="AC161" s="183">
        <f t="shared" si="339"/>
        <v>0.17629414431810841</v>
      </c>
      <c r="AD161" s="40">
        <f t="shared" si="340"/>
        <v>0.16077925925925929</v>
      </c>
    </row>
    <row r="162" spans="1:30">
      <c r="A162" s="181" t="s">
        <v>2080</v>
      </c>
      <c r="B162" s="2">
        <v>135</v>
      </c>
      <c r="C162" s="177">
        <v>101.49</v>
      </c>
      <c r="D162" s="178">
        <v>1.3294999999999999</v>
      </c>
      <c r="E162" s="32">
        <f t="shared" ref="E162:E164" si="348">10%*Q162+13%</f>
        <v>0.22000000000000003</v>
      </c>
      <c r="F162" s="26">
        <f t="shared" ref="F162:F164" si="349">IF(G162="",($F$1*C162-B162)/B162,H162/B162)</f>
        <v>4.5722888888888778E-2</v>
      </c>
      <c r="H162" s="58">
        <f t="shared" ref="H162:H164" si="350">IF(G162="",$F$1*C162-B162,G162-B162)</f>
        <v>6.1725899999999854</v>
      </c>
      <c r="I162" s="2" t="s">
        <v>66</v>
      </c>
      <c r="J162" s="33" t="s">
        <v>2081</v>
      </c>
      <c r="K162" s="59">
        <f t="shared" ref="K162:K164" si="351">DATE(MID(J162,1,4),MID(J162,5,2),MID(J162,7,2))</f>
        <v>44235</v>
      </c>
      <c r="L162" s="60" t="str">
        <f ca="1">IF(LEN(J162) &gt; 15,DATE(MID(J162,12,4),MID(J162,16,2),MID(J162,18,2)),TEXT(TODAY(),"yyyy/m/d"))</f>
        <v>2021/2/22</v>
      </c>
      <c r="M162" s="44">
        <f ca="1">(L162-K162+1)*B162</f>
        <v>2025</v>
      </c>
      <c r="N162" s="61">
        <f ca="1">H162/M162*365</f>
        <v>1.1125902962962937</v>
      </c>
      <c r="O162" s="35">
        <f t="shared" ref="O162:O164" si="352">D162*C162</f>
        <v>134.93095499999998</v>
      </c>
      <c r="P162" s="35">
        <f t="shared" ref="P162:P164" si="353">O162-B162</f>
        <v>-6.9045000000016898E-2</v>
      </c>
      <c r="Q162" s="36">
        <f t="shared" ref="Q162:Q164" si="354">B162/150</f>
        <v>0.9</v>
      </c>
      <c r="R162" s="37">
        <f t="shared" ref="R162:R166" si="355">R161+C162-T162</f>
        <v>16599.089999999964</v>
      </c>
      <c r="S162" s="38">
        <f t="shared" ref="S162:S166" si="356">R162*D162</f>
        <v>22068.490154999949</v>
      </c>
      <c r="T162" s="38"/>
      <c r="U162" s="62"/>
      <c r="V162" s="39">
        <f t="shared" ref="V162:V166" si="357">U162+V161</f>
        <v>64235.359999999993</v>
      </c>
      <c r="W162" s="39">
        <f t="shared" ref="W162:W166" si="358">S162+V162</f>
        <v>86303.850154999935</v>
      </c>
      <c r="X162" s="1">
        <f t="shared" ref="X162:X166" si="359">X161+B162</f>
        <v>73370</v>
      </c>
      <c r="Y162" s="37">
        <f t="shared" ref="Y162:Y166" si="360">W162-X162</f>
        <v>12933.850154999935</v>
      </c>
      <c r="Z162" s="183">
        <f t="shared" ref="Z162:Z166" si="361">W162/X162-1</f>
        <v>0.17628254266048704</v>
      </c>
      <c r="AA162" s="183">
        <v>11</v>
      </c>
      <c r="AB162" s="183">
        <f>SUM($C$2:C162)*D162/SUM($B$2:B162)-1</f>
        <v>9.273988777459552E-3</v>
      </c>
      <c r="AC162" s="183">
        <f t="shared" ref="AC162:AC166" si="362">Z162-AB162</f>
        <v>0.16700855388302749</v>
      </c>
      <c r="AD162" s="40">
        <f t="shared" ref="AD162:AD166" si="363">IF(E162-F162&lt;0,"达成",E162-F162)</f>
        <v>0.17427711111111124</v>
      </c>
    </row>
    <row r="163" spans="1:30">
      <c r="A163" s="181" t="s">
        <v>2082</v>
      </c>
      <c r="B163" s="2">
        <v>135</v>
      </c>
      <c r="C163" s="177">
        <v>99.47</v>
      </c>
      <c r="D163" s="178">
        <v>1.3565</v>
      </c>
      <c r="E163" s="32">
        <f t="shared" si="348"/>
        <v>0.22000000000000003</v>
      </c>
      <c r="F163" s="26">
        <f t="shared" si="349"/>
        <v>2.4909407407407495E-2</v>
      </c>
      <c r="H163" s="58">
        <f t="shared" si="350"/>
        <v>3.3627700000000118</v>
      </c>
      <c r="I163" s="2" t="s">
        <v>66</v>
      </c>
      <c r="J163" s="33" t="s">
        <v>2083</v>
      </c>
      <c r="K163" s="59">
        <f t="shared" si="351"/>
        <v>44236</v>
      </c>
      <c r="L163" s="60" t="str">
        <f ca="1">IF(LEN(J163) &gt; 15,DATE(MID(J163,12,4),MID(J163,16,2),MID(J163,18,2)),TEXT(TODAY(),"yyyy/m/d"))</f>
        <v>2021/2/22</v>
      </c>
      <c r="M163" s="44">
        <f ca="1">(L163-K163+1)*B163</f>
        <v>1890</v>
      </c>
      <c r="N163" s="61">
        <f ca="1">H163/M163*365</f>
        <v>0.64942383597883824</v>
      </c>
      <c r="O163" s="35">
        <f t="shared" si="352"/>
        <v>134.93105500000001</v>
      </c>
      <c r="P163" s="35">
        <f t="shared" si="353"/>
        <v>-6.8944999999985157E-2</v>
      </c>
      <c r="Q163" s="36">
        <f t="shared" si="354"/>
        <v>0.9</v>
      </c>
      <c r="R163" s="37">
        <f t="shared" si="355"/>
        <v>16698.559999999965</v>
      </c>
      <c r="S163" s="38">
        <f t="shared" si="356"/>
        <v>22651.596639999952</v>
      </c>
      <c r="T163" s="38"/>
      <c r="U163" s="62"/>
      <c r="V163" s="39">
        <f t="shared" si="357"/>
        <v>64235.359999999993</v>
      </c>
      <c r="W163" s="39">
        <f t="shared" si="358"/>
        <v>86886.956639999946</v>
      </c>
      <c r="X163" s="1">
        <f t="shared" si="359"/>
        <v>73505</v>
      </c>
      <c r="Y163" s="37">
        <f t="shared" si="360"/>
        <v>13381.956639999946</v>
      </c>
      <c r="Z163" s="183">
        <f t="shared" si="361"/>
        <v>0.18205505258145638</v>
      </c>
      <c r="AA163" s="183">
        <v>12</v>
      </c>
      <c r="AB163" s="183">
        <f>SUM($C$2:C163)*D163/SUM($B$2:B163)-1</f>
        <v>2.9576741637010961E-2</v>
      </c>
      <c r="AC163" s="183">
        <f t="shared" si="362"/>
        <v>0.15247831094444542</v>
      </c>
      <c r="AD163" s="40">
        <f t="shared" si="363"/>
        <v>0.19509059259259254</v>
      </c>
    </row>
    <row r="164" spans="1:30">
      <c r="A164" s="181" t="s">
        <v>2084</v>
      </c>
      <c r="B164" s="2">
        <v>135</v>
      </c>
      <c r="C164" s="177">
        <v>98.46</v>
      </c>
      <c r="D164" s="178">
        <v>1.3704000000000001</v>
      </c>
      <c r="E164" s="32">
        <f t="shared" si="348"/>
        <v>0.22000000000000003</v>
      </c>
      <c r="F164" s="26">
        <f t="shared" si="349"/>
        <v>1.4502666666666537E-2</v>
      </c>
      <c r="H164" s="58">
        <f t="shared" si="350"/>
        <v>1.9578599999999824</v>
      </c>
      <c r="I164" s="2" t="s">
        <v>66</v>
      </c>
      <c r="J164" s="33" t="s">
        <v>2085</v>
      </c>
      <c r="K164" s="59">
        <f t="shared" si="351"/>
        <v>44237</v>
      </c>
      <c r="L164" s="60" t="str">
        <f ca="1">IF(LEN(J164) &gt; 15,DATE(MID(J164,12,4),MID(J164,16,2),MID(J164,18,2)),TEXT(TODAY(),"yyyy/m/d"))</f>
        <v>2021/2/22</v>
      </c>
      <c r="M164" s="44">
        <f ca="1">(L164-K164+1)*B164</f>
        <v>1755</v>
      </c>
      <c r="N164" s="61">
        <f ca="1">H164/M164*365</f>
        <v>0.40719025641025275</v>
      </c>
      <c r="O164" s="35">
        <f t="shared" si="352"/>
        <v>134.92958400000001</v>
      </c>
      <c r="P164" s="35">
        <f t="shared" si="353"/>
        <v>-7.0415999999994483E-2</v>
      </c>
      <c r="Q164" s="36">
        <f t="shared" si="354"/>
        <v>0.9</v>
      </c>
      <c r="R164" s="37">
        <f t="shared" si="355"/>
        <v>16797.019999999964</v>
      </c>
      <c r="S164" s="38">
        <f t="shared" si="356"/>
        <v>23018.636207999953</v>
      </c>
      <c r="T164" s="38"/>
      <c r="U164" s="62"/>
      <c r="V164" s="39">
        <f t="shared" si="357"/>
        <v>64235.359999999993</v>
      </c>
      <c r="W164" s="39">
        <f t="shared" si="358"/>
        <v>87253.996207999939</v>
      </c>
      <c r="X164" s="1">
        <f t="shared" si="359"/>
        <v>73640</v>
      </c>
      <c r="Y164" s="37">
        <f t="shared" si="360"/>
        <v>13613.996207999939</v>
      </c>
      <c r="Z164" s="183">
        <f t="shared" si="361"/>
        <v>0.18487230048886394</v>
      </c>
      <c r="AA164" s="183">
        <v>13</v>
      </c>
      <c r="AB164" s="183">
        <f>SUM($C$2:C164)*D164/SUM($B$2:B164)-1</f>
        <v>3.9868048656294564E-2</v>
      </c>
      <c r="AC164" s="183">
        <f t="shared" si="362"/>
        <v>0.14500425183256938</v>
      </c>
      <c r="AD164" s="40">
        <f t="shared" si="363"/>
        <v>0.2054973333333335</v>
      </c>
    </row>
    <row r="165" spans="1:30">
      <c r="A165" s="181" t="s">
        <v>2086</v>
      </c>
      <c r="B165" s="2">
        <v>135</v>
      </c>
      <c r="C165" s="177">
        <v>97.22</v>
      </c>
      <c r="D165" s="178">
        <v>1.3878999999999999</v>
      </c>
      <c r="E165" s="32">
        <f t="shared" ref="E165:E166" si="364">10%*Q165+13%</f>
        <v>0.22000000000000003</v>
      </c>
      <c r="F165" s="26">
        <f t="shared" ref="F165:F166" si="365">IF(G165="",($F$1*C165-B165)/B165,H165/B165)</f>
        <v>1.7260740740741515E-3</v>
      </c>
      <c r="H165" s="58">
        <f t="shared" ref="H165:H166" si="366">IF(G165="",$F$1*C165-B165,G165-B165)</f>
        <v>0.23302000000001044</v>
      </c>
      <c r="I165" s="2" t="s">
        <v>66</v>
      </c>
      <c r="J165" s="33" t="s">
        <v>2088</v>
      </c>
      <c r="K165" s="59">
        <f t="shared" ref="K165:K166" si="367">DATE(MID(J165,1,4),MID(J165,5,2),MID(J165,7,2))</f>
        <v>44245</v>
      </c>
      <c r="L165" s="60" t="str">
        <f ca="1">IF(LEN(J165) &gt; 15,DATE(MID(J165,12,4),MID(J165,16,2),MID(J165,18,2)),TEXT(TODAY(),"yyyy/m/d"))</f>
        <v>2021/2/22</v>
      </c>
      <c r="M165" s="44">
        <f ca="1">(L165-K165+1)*B165</f>
        <v>675</v>
      </c>
      <c r="N165" s="61">
        <f ca="1">H165/M165*365</f>
        <v>0.12600340740741306</v>
      </c>
      <c r="O165" s="35">
        <f t="shared" ref="O165:O166" si="368">D165*C165</f>
        <v>134.93163799999999</v>
      </c>
      <c r="P165" s="35">
        <f t="shared" ref="P165:P166" si="369">O165-B165</f>
        <v>-6.8362000000007583E-2</v>
      </c>
      <c r="Q165" s="36">
        <f t="shared" ref="Q165:Q166" si="370">B165/150</f>
        <v>0.9</v>
      </c>
      <c r="R165" s="37">
        <f t="shared" si="355"/>
        <v>16894.239999999965</v>
      </c>
      <c r="S165" s="38">
        <f t="shared" si="356"/>
        <v>23447.515695999951</v>
      </c>
      <c r="T165" s="38"/>
      <c r="U165" s="62"/>
      <c r="V165" s="39">
        <f t="shared" si="357"/>
        <v>64235.359999999993</v>
      </c>
      <c r="W165" s="39">
        <f t="shared" si="358"/>
        <v>87682.875695999945</v>
      </c>
      <c r="X165" s="1">
        <f t="shared" si="359"/>
        <v>73775</v>
      </c>
      <c r="Y165" s="37">
        <f t="shared" si="360"/>
        <v>13907.875695999945</v>
      </c>
      <c r="Z165" s="183">
        <f t="shared" si="361"/>
        <v>0.18851746114537371</v>
      </c>
      <c r="AA165" s="183">
        <v>14</v>
      </c>
      <c r="AB165" s="183">
        <f>SUM($C$2:C165)*D165/SUM($B$2:B165)-1</f>
        <v>5.2807816818927211E-2</v>
      </c>
      <c r="AC165" s="183">
        <f t="shared" si="362"/>
        <v>0.1357096443264465</v>
      </c>
      <c r="AD165" s="40">
        <f t="shared" si="363"/>
        <v>0.21827392592592587</v>
      </c>
    </row>
    <row r="166" spans="1:30">
      <c r="A166" s="181" t="s">
        <v>2087</v>
      </c>
      <c r="B166" s="2">
        <v>135</v>
      </c>
      <c r="C166" s="177">
        <v>96.02</v>
      </c>
      <c r="D166" s="178">
        <v>1.4052</v>
      </c>
      <c r="E166" s="32">
        <f t="shared" si="364"/>
        <v>0.22000000000000003</v>
      </c>
      <c r="F166" s="26">
        <f t="shared" si="365"/>
        <v>-1.0638370370370425E-2</v>
      </c>
      <c r="H166" s="58">
        <f t="shared" si="366"/>
        <v>-1.4361800000000073</v>
      </c>
      <c r="I166" s="2" t="s">
        <v>66</v>
      </c>
      <c r="J166" s="33" t="s">
        <v>2089</v>
      </c>
      <c r="K166" s="59">
        <f t="shared" si="367"/>
        <v>44246</v>
      </c>
      <c r="L166" s="60" t="str">
        <f ca="1">IF(LEN(J166) &gt; 15,DATE(MID(J166,12,4),MID(J166,16,2),MID(J166,18,2)),TEXT(TODAY(),"yyyy/m/d"))</f>
        <v>2021/2/22</v>
      </c>
      <c r="M166" s="44">
        <f ca="1">(L166-K166+1)*B166</f>
        <v>540</v>
      </c>
      <c r="N166" s="61">
        <f ca="1">H166/M166*365</f>
        <v>-0.9707512962963013</v>
      </c>
      <c r="O166" s="35">
        <f t="shared" si="368"/>
        <v>134.92730399999999</v>
      </c>
      <c r="P166" s="35">
        <f t="shared" si="369"/>
        <v>-7.2696000000007643E-2</v>
      </c>
      <c r="Q166" s="36">
        <f t="shared" si="370"/>
        <v>0.9</v>
      </c>
      <c r="R166" s="37">
        <f t="shared" si="355"/>
        <v>16169.649999999965</v>
      </c>
      <c r="S166" s="38">
        <f t="shared" si="356"/>
        <v>22721.592179999952</v>
      </c>
      <c r="T166" s="38">
        <f>588.76+231.85</f>
        <v>820.61</v>
      </c>
      <c r="U166" s="62">
        <v>1153.1300000000001</v>
      </c>
      <c r="V166" s="39">
        <f t="shared" si="357"/>
        <v>65388.489999999991</v>
      </c>
      <c r="W166" s="39">
        <f t="shared" si="358"/>
        <v>88110.082179999939</v>
      </c>
      <c r="X166" s="1">
        <f t="shared" si="359"/>
        <v>73910</v>
      </c>
      <c r="Y166" s="37">
        <f t="shared" si="360"/>
        <v>14200.082179999939</v>
      </c>
      <c r="Z166" s="183">
        <f t="shared" si="361"/>
        <v>0.19212667000405825</v>
      </c>
      <c r="AA166" s="183">
        <v>15</v>
      </c>
      <c r="AB166" s="183">
        <f>SUM($C$2:C166)*D166/SUM($B$2:B166)-1</f>
        <v>6.5513179888268436E-2</v>
      </c>
      <c r="AC166" s="183">
        <f t="shared" si="362"/>
        <v>0.12661349011578982</v>
      </c>
      <c r="AD166" s="40">
        <f t="shared" si="363"/>
        <v>0.23063837037037047</v>
      </c>
    </row>
    <row r="167" spans="1:30">
      <c r="A167" s="226" t="s">
        <v>2141</v>
      </c>
      <c r="B167" s="2">
        <v>135</v>
      </c>
      <c r="C167" s="177">
        <v>97.11</v>
      </c>
      <c r="D167" s="178">
        <v>1.3895</v>
      </c>
      <c r="E167" s="32">
        <f t="shared" ref="E167" si="371">10%*Q167+13%</f>
        <v>0.22000000000000003</v>
      </c>
      <c r="F167" s="26">
        <f t="shared" ref="F167" si="372">IF(G167="",($F$1*C167-B167)/B167,H167/B167)</f>
        <v>5.9266666666657225E-4</v>
      </c>
      <c r="H167" s="58">
        <f t="shared" ref="H167" si="373">IF(G167="",$F$1*C167-B167,G167-B167)</f>
        <v>8.0009999999987258E-2</v>
      </c>
      <c r="I167" s="2" t="s">
        <v>66</v>
      </c>
      <c r="J167" s="33" t="s">
        <v>2142</v>
      </c>
      <c r="K167" s="59">
        <f t="shared" ref="K167" si="374">DATE(MID(J167,1,4),MID(J167,5,2),MID(J167,7,2))</f>
        <v>44247</v>
      </c>
      <c r="L167" s="60" t="str">
        <f ca="1">IF(LEN(J167) &gt; 15,DATE(MID(J167,12,4),MID(J167,16,2),MID(J167,18,2)),TEXT(TODAY(),"yyyy/m/d"))</f>
        <v>2021/2/22</v>
      </c>
      <c r="M167" s="44">
        <f ca="1">(L167-K167+1)*B167</f>
        <v>405</v>
      </c>
      <c r="N167" s="61">
        <f ca="1">H167/M167*365</f>
        <v>7.2107777777766294E-2</v>
      </c>
      <c r="O167" s="35">
        <f t="shared" ref="O167" si="375">D167*C167</f>
        <v>134.93434500000001</v>
      </c>
      <c r="P167" s="35">
        <f t="shared" ref="P167" si="376">O167-B167</f>
        <v>-6.5654999999992469E-2</v>
      </c>
      <c r="Q167" s="36">
        <f t="shared" ref="Q167" si="377">B167/150</f>
        <v>0.9</v>
      </c>
      <c r="R167" s="37">
        <f t="shared" ref="R167" si="378">R166+C167-T167</f>
        <v>16266.759999999966</v>
      </c>
      <c r="S167" s="38">
        <f t="shared" ref="S167" si="379">R167*D167</f>
        <v>22602.663019999953</v>
      </c>
      <c r="T167" s="38"/>
      <c r="U167" s="62"/>
      <c r="V167" s="39">
        <f t="shared" ref="V167" si="380">U167+V166</f>
        <v>65388.489999999991</v>
      </c>
      <c r="W167" s="39">
        <f t="shared" ref="W167" si="381">S167+V167</f>
        <v>87991.15301999994</v>
      </c>
      <c r="X167" s="1">
        <f t="shared" ref="X167" si="382">X166+B167</f>
        <v>74045</v>
      </c>
      <c r="Y167" s="37">
        <f t="shared" ref="Y167" si="383">W167-X167</f>
        <v>13946.15301999994</v>
      </c>
      <c r="Z167" s="183">
        <f t="shared" ref="Z167" si="384">W167/X167-1</f>
        <v>0.18834699196434523</v>
      </c>
      <c r="AA167" s="183">
        <v>16</v>
      </c>
      <c r="AB167" s="183">
        <f>SUM($C$2:C167)*D167/SUM($B$2:B167)-1</f>
        <v>5.3270570668517259E-2</v>
      </c>
      <c r="AC167" s="183">
        <f t="shared" ref="AC167" si="385">Z167-AB167</f>
        <v>0.13507642129582798</v>
      </c>
      <c r="AD167" s="40">
        <f t="shared" ref="AD167" si="386">IF(E167-F167&lt;0,"达成",E167-F167)</f>
        <v>0.21940733333333345</v>
      </c>
    </row>
  </sheetData>
  <autoFilter ref="A1:AD166" xr:uid="{53E2A2AA-DB60-CE42-8CF6-5FF820BFE66D}">
    <sortState xmlns:xlrd2="http://schemas.microsoft.com/office/spreadsheetml/2017/richdata2" ref="A2:AD18">
      <sortCondition ref="A1:A18"/>
    </sortState>
  </autoFilter>
  <phoneticPr fontId="29" type="noConversion"/>
  <conditionalFormatting sqref="P2:P167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167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167">
    <cfRule type="dataBar" priority="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Z2:Z167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AA2:AA167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504"/>
  <sheetViews>
    <sheetView zoomScale="80" zoomScaleNormal="80" workbookViewId="0">
      <pane xSplit="1" ySplit="1" topLeftCell="B347" activePane="bottomRight" state="frozen"/>
      <selection activeCell="G436" sqref="G436"/>
      <selection pane="topRight" activeCell="G436" sqref="G436"/>
      <selection pane="bottomLeft" activeCell="G436" sqref="G436"/>
      <selection pane="bottomRight" activeCell="D363" sqref="D363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7" width="7.125" style="185" customWidth="1"/>
    <col min="28" max="29" width="6.625" style="185" customWidth="1"/>
    <col min="30" max="30" width="6.625" style="9" customWidth="1"/>
    <col min="31" max="1025" width="8.875" style="2" customWidth="1"/>
  </cols>
  <sheetData>
    <row r="1" spans="1:1025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28.97%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82" t="s">
        <v>25</v>
      </c>
      <c r="AD1" s="129" t="s">
        <v>26</v>
      </c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  <c r="AMK1" s="124"/>
    </row>
    <row r="2" spans="1:1025">
      <c r="A2" s="10" t="s">
        <v>27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740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v>-9.9444000000004106E-4</v>
      </c>
      <c r="AB2" s="183">
        <f>SUM($C$2:C2)*D2/SUM($B$2:B2)-1</f>
        <v>-9.9444000000004085E-4</v>
      </c>
      <c r="AC2" s="183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741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v>-1.7170466666668301E-3</v>
      </c>
      <c r="AB3" s="183">
        <f>SUM($C$2:C3)*D3/SUM($B$2:B3)-1</f>
        <v>-1.7170466666668327E-3</v>
      </c>
      <c r="AC3" s="183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742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v>0.01</v>
      </c>
      <c r="AB4" s="183">
        <f>SUM($C$2:C4)*D4/SUM($B$2:B4)-1</f>
        <v>1.3313746666666626E-2</v>
      </c>
      <c r="AC4" s="183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743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v>1.9994103333333301E-2</v>
      </c>
      <c r="AB5" s="183">
        <f>SUM($C$2:C5)*D5/SUM($B$2:B5)-1</f>
        <v>1.9994103333333291E-2</v>
      </c>
      <c r="AC5" s="183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744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v>7.8236373333333605E-3</v>
      </c>
      <c r="AB6" s="183">
        <f>SUM($C$2:C6)*D6/SUM($B$2:B6)-1</f>
        <v>7.8236373333333553E-3</v>
      </c>
      <c r="AC6" s="183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745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v>8.0850722222223208E-3</v>
      </c>
      <c r="AB7" s="183">
        <f>SUM($C$2:C7)*D7/SUM($B$2:B7)-1</f>
        <v>8.0850722222223226E-3</v>
      </c>
      <c r="AC7" s="183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746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v>1.17375180952382E-2</v>
      </c>
      <c r="AB8" s="183">
        <f>SUM($C$2:C8)*D8/SUM($B$2:B8)-1</f>
        <v>1.1737518095238153E-2</v>
      </c>
      <c r="AC8" s="183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747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v>1.6144350833333401E-2</v>
      </c>
      <c r="AB9" s="183">
        <f>SUM($C$2:C9)*D9/SUM($B$2:B9)-1</f>
        <v>1.6144350833333432E-2</v>
      </c>
      <c r="AC9" s="183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748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v>6.71040666666656E-3</v>
      </c>
      <c r="AB10" s="183">
        <f>SUM($C$2:C10)*D10/SUM($B$2:B10)-1</f>
        <v>6.7104066666665574E-3</v>
      </c>
      <c r="AC10" s="183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749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v>2.2626574666666701E-2</v>
      </c>
      <c r="AB11" s="183">
        <f>SUM($C$2:C11)*D11/SUM($B$2:B11)-1</f>
        <v>2.2626574666666732E-2</v>
      </c>
      <c r="AC11" s="183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750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v>2.0674909090909101E-2</v>
      </c>
      <c r="AB12" s="183">
        <f>SUM($C$2:C12)*D12/SUM($B$2:B12)-1</f>
        <v>2.0674909090909077E-2</v>
      </c>
      <c r="AC12" s="183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751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v>1.40223388888889E-2</v>
      </c>
      <c r="AB13" s="183">
        <f>SUM($C$2:C13)*D13/SUM($B$2:B13)-1</f>
        <v>1.402233888888893E-2</v>
      </c>
      <c r="AC13" s="183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752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v>2.8888746666666701E-2</v>
      </c>
      <c r="AB14" s="183">
        <f>SUM($C$2:C14)*D14/SUM($B$2:B14)-1</f>
        <v>2.8888746666666743E-2</v>
      </c>
      <c r="AC14" s="183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753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v>3.1745760000000199E-2</v>
      </c>
      <c r="AB15" s="183">
        <f>SUM($C$2:C15)*D15/SUM($B$2:B15)-1</f>
        <v>3.1745760000000178E-2</v>
      </c>
      <c r="AC15" s="183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754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v>1.7548178666666699E-2</v>
      </c>
      <c r="AB16" s="183">
        <f>SUM($C$2:C16)*D16/SUM($B$2:B16)-1</f>
        <v>1.7548178666666692E-2</v>
      </c>
      <c r="AC16" s="183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755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v>1.58854841666667E-2</v>
      </c>
      <c r="AB17" s="183">
        <f>SUM($C$2:C17)*D17/SUM($B$2:B17)-1</f>
        <v>1.5885484166666686E-2</v>
      </c>
      <c r="AC17" s="183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756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v>1.9929643529412101E-2</v>
      </c>
      <c r="AB18" s="183">
        <f>SUM($C$2:C18)*D18/SUM($B$2:B18)-1</f>
        <v>1.9929643529412067E-2</v>
      </c>
      <c r="AC18" s="183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757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v>2.61340444444444E-2</v>
      </c>
      <c r="AB19" s="183">
        <f>SUM($C$2:C19)*D19/SUM($B$2:B19)-1</f>
        <v>2.6134044444444449E-2</v>
      </c>
      <c r="AC19" s="183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758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v>6.7337509447415303E-2</v>
      </c>
      <c r="AB20" s="183">
        <f>SUM($C$2:C20)*D20/SUM($B$2:B20)-1</f>
        <v>6.7337509447415345E-2</v>
      </c>
      <c r="AC20" s="183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759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v>8.6150373056994606E-2</v>
      </c>
      <c r="AB21" s="183">
        <f>SUM($C$2:C21)*D21/SUM($B$2:B21)-1</f>
        <v>8.6150373056994578E-2</v>
      </c>
      <c r="AC21" s="183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760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v>6.4986884422110397E-2</v>
      </c>
      <c r="AB22" s="183">
        <f>SUM($C$2:C22)*D22/SUM($B$2:B22)-1</f>
        <v>6.4986884422110425E-2</v>
      </c>
      <c r="AC22" s="183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761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v>0.11447452903225799</v>
      </c>
      <c r="AB23" s="183">
        <f>SUM($C$2:C23)*D23/SUM($B$2:B23)-1</f>
        <v>0.11447452903225819</v>
      </c>
      <c r="AC23" s="183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762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v>0.108788984964539</v>
      </c>
      <c r="AB24" s="183">
        <f>SUM($C$2:C24)*D24/SUM($B$2:B24)-1</f>
        <v>0.10878898496453893</v>
      </c>
      <c r="AC24" s="183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763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v>9.3681814814814898E-2</v>
      </c>
      <c r="AB25" s="183">
        <f>SUM($C$2:C25)*D25/SUM($B$2:B25)-1</f>
        <v>9.3681814814814857E-2</v>
      </c>
      <c r="AC25" s="183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764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v>9.7382079999999996E-2</v>
      </c>
      <c r="AB26" s="183">
        <f>SUM($C$2:C26)*D26/SUM($B$2:B26)-1</f>
        <v>9.7382080000000038E-2</v>
      </c>
      <c r="AC26" s="183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765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v>0.10516487804878</v>
      </c>
      <c r="AB27" s="183">
        <f>SUM($C$2:C27)*D27/SUM($B$2:B27)-1</f>
        <v>0.10516487804878039</v>
      </c>
      <c r="AC27" s="183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766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v>0.116955686184211</v>
      </c>
      <c r="AB28" s="183">
        <f>SUM($C$2:C28)*D28/SUM($B$2:B28)-1</f>
        <v>0.11695568618421071</v>
      </c>
      <c r="AC28" s="183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767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v>0.14238412218649499</v>
      </c>
      <c r="AB29" s="183">
        <f>SUM($C$2:C29)*D29/SUM($B$2:B29)-1</f>
        <v>0.14238412218649521</v>
      </c>
      <c r="AC29" s="183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768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v>0.154463688117771</v>
      </c>
      <c r="AB30" s="183">
        <f>SUM($C$2:C30)*D30/SUM($B$2:B30)-1</f>
        <v>0.15446368811777078</v>
      </c>
      <c r="AC30" s="183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769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v>0.149487438596491</v>
      </c>
      <c r="AB31" s="183">
        <f>SUM($C$2:C31)*D31/SUM($B$2:B31)-1</f>
        <v>0.14948743859649127</v>
      </c>
      <c r="AC31" s="183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770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v>0.15039450557244199</v>
      </c>
      <c r="AB32" s="183">
        <f>SUM($C$2:C32)*D32/SUM($B$2:B32)-1</f>
        <v>0.15039450557244183</v>
      </c>
      <c r="AC32" s="183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771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v>0.14491098009950301</v>
      </c>
      <c r="AB33" s="183">
        <f>SUM($C$2:C33)*D33/SUM($B$2:B33)-1</f>
        <v>0.14491098009950254</v>
      </c>
      <c r="AC33" s="183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772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v>0.166172952492669</v>
      </c>
      <c r="AB34" s="183">
        <f>SUM($C$2:C34)*D34/SUM($B$2:B34)-1</f>
        <v>0.1661729524926685</v>
      </c>
      <c r="AC34" s="183">
        <f t="shared" si="0"/>
        <v>4.9960036108132044E-16</v>
      </c>
      <c r="AD34" s="30" t="s">
        <v>29</v>
      </c>
    </row>
    <row r="35" spans="1:30">
      <c r="A35" s="144" t="s">
        <v>65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957</v>
      </c>
      <c r="J35" s="152" t="s">
        <v>1034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0.23519520731999788</v>
      </c>
      <c r="AB35" s="184">
        <v>0.22597749409523793</v>
      </c>
      <c r="AC35" s="184">
        <v>-7.4166358095237861E-3</v>
      </c>
      <c r="AD35" s="30" t="s">
        <v>29</v>
      </c>
    </row>
    <row r="36" spans="1:30">
      <c r="A36" s="144" t="s">
        <v>67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957</v>
      </c>
      <c r="J36" s="152" t="s">
        <v>996</v>
      </c>
      <c r="K36" s="170">
        <v>43522</v>
      </c>
      <c r="L36" s="170" t="s">
        <v>977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0.21526455365210051</v>
      </c>
      <c r="AB36" s="184">
        <v>0.20679259052924759</v>
      </c>
      <c r="AC36" s="184">
        <v>-6.3710974930359932E-3</v>
      </c>
      <c r="AD36" s="30" t="s">
        <v>29</v>
      </c>
    </row>
    <row r="37" spans="1:30">
      <c r="A37" s="144" t="s">
        <v>68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957</v>
      </c>
      <c r="J37" s="152" t="s">
        <v>995</v>
      </c>
      <c r="K37" s="170">
        <v>43523</v>
      </c>
      <c r="L37" s="170" t="s">
        <v>977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0.20744780827744536</v>
      </c>
      <c r="AB37" s="184">
        <v>0.19957611811594189</v>
      </c>
      <c r="AC37" s="184">
        <v>-6.0825572463767408E-3</v>
      </c>
      <c r="AD37" s="30" t="s">
        <v>29</v>
      </c>
    </row>
    <row r="38" spans="1:30">
      <c r="A38" s="144" t="s">
        <v>69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957</v>
      </c>
      <c r="J38" s="152" t="s">
        <v>994</v>
      </c>
      <c r="K38" s="170">
        <v>43524</v>
      </c>
      <c r="L38" s="170" t="s">
        <v>977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0.19930801996332104</v>
      </c>
      <c r="AB38" s="184">
        <v>0.19198793103448253</v>
      </c>
      <c r="AC38" s="184">
        <v>-5.7665708222809364E-3</v>
      </c>
      <c r="AD38" s="30" t="s">
        <v>29</v>
      </c>
    </row>
    <row r="39" spans="1:30">
      <c r="A39" s="144" t="s">
        <v>70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957</v>
      </c>
      <c r="J39" s="152" t="s">
        <v>1035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0.21860777752556415</v>
      </c>
      <c r="AB39" s="184">
        <v>0.21167009326424835</v>
      </c>
      <c r="AC39" s="184">
        <v>-7.0815305699478692E-3</v>
      </c>
      <c r="AD39" s="179" t="s">
        <v>29</v>
      </c>
    </row>
    <row r="40" spans="1:30">
      <c r="A40" s="144" t="s">
        <v>71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957</v>
      </c>
      <c r="J40" s="152" t="s">
        <v>1126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0.23059711902730817</v>
      </c>
      <c r="AB40" s="184">
        <v>0.21991871392405038</v>
      </c>
      <c r="AC40" s="184">
        <v>-1.0959972320675027E-2</v>
      </c>
      <c r="AD40" s="179" t="s">
        <v>29</v>
      </c>
    </row>
    <row r="41" spans="1:30">
      <c r="A41" s="144" t="s">
        <v>72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957</v>
      </c>
      <c r="J41" s="152" t="s">
        <v>1127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0.24074541205067024</v>
      </c>
      <c r="AB41" s="184">
        <v>0.22166124554455391</v>
      </c>
      <c r="AC41" s="184">
        <v>-1.7690291089108801E-2</v>
      </c>
      <c r="AD41" s="179" t="s">
        <v>29</v>
      </c>
    </row>
    <row r="42" spans="1:30">
      <c r="A42" s="144" t="s">
        <v>73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957</v>
      </c>
      <c r="J42" s="152" t="s">
        <v>1128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0.26086473741485561</v>
      </c>
      <c r="AB42" s="184">
        <v>0.22658156497175086</v>
      </c>
      <c r="AC42" s="184">
        <v>-2.8076343018563321E-2</v>
      </c>
      <c r="AD42" s="179" t="s">
        <v>29</v>
      </c>
    </row>
    <row r="43" spans="1:30">
      <c r="A43" s="144" t="s">
        <v>74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957</v>
      </c>
      <c r="J43" s="152" t="s">
        <v>1129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0.24178326510747339</v>
      </c>
      <c r="AB43" s="184">
        <v>0.2101822382306473</v>
      </c>
      <c r="AC43" s="184">
        <v>-2.4964416271721968E-2</v>
      </c>
      <c r="AD43" s="179" t="s">
        <v>29</v>
      </c>
    </row>
    <row r="44" spans="1:30">
      <c r="A44" s="144" t="s">
        <v>75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957</v>
      </c>
      <c r="J44" s="152" t="s">
        <v>993</v>
      </c>
      <c r="K44" s="170">
        <v>43532</v>
      </c>
      <c r="L44" s="170" t="s">
        <v>977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0.18925355441013281</v>
      </c>
      <c r="AB44" s="184">
        <v>0.1607042061871613</v>
      </c>
      <c r="AC44" s="184">
        <v>-1.480215699922649E-2</v>
      </c>
      <c r="AD44" s="179" t="s">
        <v>29</v>
      </c>
    </row>
    <row r="45" spans="1:30">
      <c r="A45" s="144" t="s">
        <v>76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957</v>
      </c>
      <c r="J45" s="152" t="s">
        <v>1036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0.20635049198197297</v>
      </c>
      <c r="AB45" s="184">
        <v>0.17911271666666639</v>
      </c>
      <c r="AC45" s="184">
        <v>-1.9063210606060643E-2</v>
      </c>
      <c r="AD45" s="179" t="s">
        <v>29</v>
      </c>
    </row>
    <row r="46" spans="1:30">
      <c r="A46" s="144" t="s">
        <v>77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957</v>
      </c>
      <c r="J46" s="152" t="s">
        <v>1037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0.20864790743972761</v>
      </c>
      <c r="AB46" s="184">
        <v>0.18299980311803998</v>
      </c>
      <c r="AC46" s="184">
        <v>-2.0229961395694218E-2</v>
      </c>
      <c r="AD46" s="179" t="s">
        <v>29</v>
      </c>
    </row>
    <row r="47" spans="1:30">
      <c r="A47" s="144" t="s">
        <v>78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957</v>
      </c>
      <c r="J47" s="152" t="s">
        <v>1038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0.1939828993392203</v>
      </c>
      <c r="AB47" s="184">
        <v>0.17012095895196477</v>
      </c>
      <c r="AC47" s="184">
        <v>-1.7953374818049372E-2</v>
      </c>
      <c r="AD47" s="179" t="s">
        <v>29</v>
      </c>
    </row>
    <row r="48" spans="1:30">
      <c r="A48" s="144" t="s">
        <v>79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957</v>
      </c>
      <c r="J48" s="152" t="s">
        <v>992</v>
      </c>
      <c r="K48" s="170">
        <v>43538</v>
      </c>
      <c r="L48" s="170" t="s">
        <v>977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0.18154105092422435</v>
      </c>
      <c r="AB48" s="184">
        <v>0.15926149807280487</v>
      </c>
      <c r="AC48" s="184">
        <v>-1.6099598857958419E-2</v>
      </c>
      <c r="AD48" s="179" t="s">
        <v>29</v>
      </c>
    </row>
    <row r="49" spans="1:31">
      <c r="A49" s="144" t="s">
        <v>80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957</v>
      </c>
      <c r="J49" s="152" t="s">
        <v>1039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0.1911471349633953</v>
      </c>
      <c r="AB49" s="184">
        <v>0.1699992983193277</v>
      </c>
      <c r="AC49" s="184">
        <v>-1.8498060224089397E-2</v>
      </c>
      <c r="AD49" s="179" t="s">
        <v>29</v>
      </c>
    </row>
    <row r="50" spans="1:31">
      <c r="A50" s="144" t="s">
        <v>81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957</v>
      </c>
      <c r="J50" s="152" t="s">
        <v>1130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0.21826586470006482</v>
      </c>
      <c r="AB50" s="184">
        <v>0.1980124995189001</v>
      </c>
      <c r="AC50" s="184">
        <v>-2.4177164261168116E-2</v>
      </c>
      <c r="AD50" s="179" t="s">
        <v>29</v>
      </c>
    </row>
    <row r="51" spans="1:31">
      <c r="A51" s="144" t="s">
        <v>82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957</v>
      </c>
      <c r="J51" s="152" t="s">
        <v>1131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0.20773923738718736</v>
      </c>
      <c r="AB51" s="184">
        <v>0.18892040485829931</v>
      </c>
      <c r="AC51" s="184">
        <v>-2.2698456815114731E-2</v>
      </c>
      <c r="AD51" s="179" t="s">
        <v>29</v>
      </c>
    </row>
    <row r="52" spans="1:31">
      <c r="A52" s="144" t="s">
        <v>83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957</v>
      </c>
      <c r="J52" s="152" t="s">
        <v>1132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0.20355371110916876</v>
      </c>
      <c r="AB52" s="184">
        <v>0.18597953134526168</v>
      </c>
      <c r="AC52" s="184">
        <v>-2.2378732935719015E-2</v>
      </c>
      <c r="AD52" s="179" t="s">
        <v>29</v>
      </c>
    </row>
    <row r="53" spans="1:31">
      <c r="A53" s="144" t="s">
        <v>84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957</v>
      </c>
      <c r="J53" s="152" t="s">
        <v>1133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0.19946677593001527</v>
      </c>
      <c r="AB53" s="184">
        <v>0.18305750208333316</v>
      </c>
      <c r="AC53" s="184">
        <v>-2.2053270833333194E-2</v>
      </c>
      <c r="AD53" s="179" t="s">
        <v>29</v>
      </c>
    </row>
    <row r="54" spans="1:31">
      <c r="A54" s="144" t="s">
        <v>85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957</v>
      </c>
      <c r="J54" s="152" t="s">
        <v>1134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0.19435380915016953</v>
      </c>
      <c r="AB54" s="184">
        <v>0.17904671580294274</v>
      </c>
      <c r="AC54" s="184">
        <v>-2.1522145233525247E-2</v>
      </c>
      <c r="AD54" s="179" t="s">
        <v>29</v>
      </c>
      <c r="AE54" s="37"/>
    </row>
    <row r="55" spans="1:31">
      <c r="A55" s="144" t="s">
        <v>86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957</v>
      </c>
      <c r="J55" s="152" t="s">
        <v>1040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0.16391703408052738</v>
      </c>
      <c r="AB55" s="184">
        <v>0.14986503597484258</v>
      </c>
      <c r="AC55" s="184">
        <v>-1.6482137106918149E-2</v>
      </c>
      <c r="AD55" s="179" t="s">
        <v>29</v>
      </c>
    </row>
    <row r="56" spans="1:31">
      <c r="A56" s="144" t="s">
        <v>87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957</v>
      </c>
      <c r="J56" s="152" t="s">
        <v>1041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0.14827337786129502</v>
      </c>
      <c r="AB56" s="184">
        <v>0.13517639913419899</v>
      </c>
      <c r="AC56" s="184">
        <v>-1.4061899196041949E-2</v>
      </c>
      <c r="AD56" s="179" t="s">
        <v>29</v>
      </c>
    </row>
    <row r="57" spans="1:31">
      <c r="A57" s="144" t="s">
        <v>88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957</v>
      </c>
      <c r="J57" s="152" t="s">
        <v>1042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0.15733099869566947</v>
      </c>
      <c r="AB57" s="184">
        <v>0.14489537226277349</v>
      </c>
      <c r="AC57" s="184">
        <v>-1.5909026763990086E-2</v>
      </c>
      <c r="AD57" s="179" t="s">
        <v>29</v>
      </c>
    </row>
    <row r="58" spans="1:31">
      <c r="A58" s="144" t="s">
        <v>89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957</v>
      </c>
      <c r="J58" s="152" t="s">
        <v>1043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0.15017643178951667</v>
      </c>
      <c r="AB58" s="184">
        <v>0.13852317510472756</v>
      </c>
      <c r="AC58" s="184">
        <v>-1.4965268701376377E-2</v>
      </c>
      <c r="AD58" s="179" t="s">
        <v>29</v>
      </c>
    </row>
    <row r="59" spans="1:31">
      <c r="A59" s="144" t="s">
        <v>90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957</v>
      </c>
      <c r="J59" s="152" t="s">
        <v>1135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0.19083133874744629</v>
      </c>
      <c r="AB59" s="184">
        <v>0.17732943144876301</v>
      </c>
      <c r="AC59" s="184">
        <v>-2.3941943580683134E-2</v>
      </c>
      <c r="AD59" s="179" t="s">
        <v>29</v>
      </c>
    </row>
    <row r="60" spans="1:31">
      <c r="A60" s="144" t="s">
        <v>91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957</v>
      </c>
      <c r="J60" s="152" t="s">
        <v>1136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0.25214882403183103</v>
      </c>
      <c r="AB60" s="184">
        <v>0.20385504927536213</v>
      </c>
      <c r="AC60" s="184">
        <v>-4.9486469565217295E-2</v>
      </c>
      <c r="AD60" s="179" t="s">
        <v>29</v>
      </c>
    </row>
    <row r="61" spans="1:31">
      <c r="A61" s="144" t="s">
        <v>92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957</v>
      </c>
      <c r="J61" s="152" t="s">
        <v>1137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0.24517927771714731</v>
      </c>
      <c r="AB61" s="184">
        <v>0.20006057739726013</v>
      </c>
      <c r="AC61" s="184">
        <v>-4.8493602739726027E-2</v>
      </c>
      <c r="AD61" s="179" t="s">
        <v>29</v>
      </c>
    </row>
    <row r="62" spans="1:31">
      <c r="A62" s="144" t="s">
        <v>93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957</v>
      </c>
      <c r="J62" s="152" t="s">
        <v>1138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0.25697714476780797</v>
      </c>
      <c r="AB62" s="184">
        <v>0.21145981382799328</v>
      </c>
      <c r="AC62" s="184">
        <v>-5.4207424170882756E-2</v>
      </c>
      <c r="AD62" s="179" t="s">
        <v>29</v>
      </c>
    </row>
    <row r="63" spans="1:31">
      <c r="A63" s="144" t="s">
        <v>94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957</v>
      </c>
      <c r="J63" s="152" t="s">
        <v>1139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0.26320355447383004</v>
      </c>
      <c r="AB63" s="184">
        <v>0.22009295729339984</v>
      </c>
      <c r="AC63" s="184">
        <v>-5.7670817526345175E-2</v>
      </c>
      <c r="AD63" s="179" t="s">
        <v>29</v>
      </c>
    </row>
    <row r="64" spans="1:31">
      <c r="A64" s="144" t="s">
        <v>95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957</v>
      </c>
      <c r="J64" s="152" t="s">
        <v>1140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0.26005172225761508</v>
      </c>
      <c r="AB64" s="184">
        <v>0.21619546305418691</v>
      </c>
      <c r="AC64" s="184">
        <v>-5.8010569458127881E-2</v>
      </c>
      <c r="AD64" s="179" t="s">
        <v>29</v>
      </c>
    </row>
    <row r="65" spans="1:30">
      <c r="A65" s="144" t="s">
        <v>96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957</v>
      </c>
      <c r="J65" s="152" t="s">
        <v>1141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0.25970070076418161</v>
      </c>
      <c r="AB65" s="184">
        <v>0.21840958400864374</v>
      </c>
      <c r="AC65" s="184">
        <v>-5.9119191788222558E-2</v>
      </c>
      <c r="AD65" s="179" t="s">
        <v>29</v>
      </c>
    </row>
    <row r="66" spans="1:30">
      <c r="A66" s="144" t="s">
        <v>97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957</v>
      </c>
      <c r="J66" s="152" t="s">
        <v>1142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0.25733531378414454</v>
      </c>
      <c r="AB66" s="184">
        <v>0.21855806549333301</v>
      </c>
      <c r="AC66" s="184">
        <v>-5.9444964693333047E-2</v>
      </c>
      <c r="AD66" s="179" t="s">
        <v>29</v>
      </c>
    </row>
    <row r="67" spans="1:30">
      <c r="A67" s="144" t="s">
        <v>98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957</v>
      </c>
      <c r="J67" s="152" t="s">
        <v>1143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0.22690269036922839</v>
      </c>
      <c r="AB67" s="184">
        <v>0.19117771627172164</v>
      </c>
      <c r="AC67" s="184">
        <v>-4.9786871406003019E-2</v>
      </c>
      <c r="AD67" s="179" t="s">
        <v>29</v>
      </c>
    </row>
    <row r="68" spans="1:30">
      <c r="A68" s="144" t="s">
        <v>99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957</v>
      </c>
      <c r="J68" s="152" t="s">
        <v>1144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0.21972172558997838</v>
      </c>
      <c r="AB68" s="184">
        <v>0.18618755943837728</v>
      </c>
      <c r="AC68" s="184">
        <v>-4.8237964846593595E-2</v>
      </c>
      <c r="AD68" s="179" t="s">
        <v>29</v>
      </c>
    </row>
    <row r="69" spans="1:30" ht="16.5" customHeight="1">
      <c r="A69" s="144" t="s">
        <v>100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957</v>
      </c>
      <c r="J69" s="152" t="s">
        <v>1495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0.2117772168675871</v>
      </c>
      <c r="AB69" s="184">
        <v>0.180313018181818</v>
      </c>
      <c r="AC69" s="184">
        <v>-4.6379754699537701E-2</v>
      </c>
      <c r="AD69" s="179" t="s">
        <v>29</v>
      </c>
    </row>
    <row r="70" spans="1:30">
      <c r="A70" s="144" t="s">
        <v>101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957</v>
      </c>
      <c r="J70" s="152" t="s">
        <v>1496</v>
      </c>
      <c r="K70" s="170">
        <v>43571</v>
      </c>
      <c r="L70" s="170" t="s">
        <v>1287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0.23797469030430762</v>
      </c>
      <c r="AB70" s="184">
        <v>0.20803670435663602</v>
      </c>
      <c r="AC70" s="184">
        <v>-5.6339050861195394E-2</v>
      </c>
      <c r="AD70" s="179" t="s">
        <v>29</v>
      </c>
    </row>
    <row r="71" spans="1:30">
      <c r="A71" s="144" t="s">
        <v>102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957</v>
      </c>
      <c r="J71" s="152" t="s">
        <v>1145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0.23395035419844445</v>
      </c>
      <c r="AB71" s="184">
        <v>0.20596738738738729</v>
      </c>
      <c r="AC71" s="184">
        <v>-5.5816223423423628E-2</v>
      </c>
      <c r="AD71" s="179" t="s">
        <v>29</v>
      </c>
    </row>
    <row r="72" spans="1:30">
      <c r="A72" s="144" t="s">
        <v>103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957</v>
      </c>
      <c r="J72" s="152" t="s">
        <v>1146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0.22548825949299256</v>
      </c>
      <c r="AB72" s="184">
        <v>0.19943327685459922</v>
      </c>
      <c r="AC72" s="184">
        <v>-5.3754479129574539E-2</v>
      </c>
      <c r="AD72" s="179" t="s">
        <v>29</v>
      </c>
    </row>
    <row r="73" spans="1:30">
      <c r="A73" s="144" t="s">
        <v>104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957</v>
      </c>
      <c r="J73" s="152" t="s">
        <v>1288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0.23709426165250802</v>
      </c>
      <c r="AB73" s="184">
        <v>0.2104344715542521</v>
      </c>
      <c r="AC73" s="184">
        <v>-5.8771321407624644E-2</v>
      </c>
      <c r="AD73" s="179" t="s">
        <v>29</v>
      </c>
    </row>
    <row r="74" spans="1:30">
      <c r="A74" s="144" t="s">
        <v>105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957</v>
      </c>
      <c r="J74" s="152" t="s">
        <v>1147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0.20618374458085142</v>
      </c>
      <c r="AB74" s="184">
        <v>0.18176484434782614</v>
      </c>
      <c r="AC74" s="184">
        <v>-4.9012992173913084E-2</v>
      </c>
      <c r="AD74" s="164" t="s">
        <v>954</v>
      </c>
    </row>
    <row r="75" spans="1:30">
      <c r="A75" s="144" t="s">
        <v>106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957</v>
      </c>
      <c r="J75" s="152" t="s">
        <v>1148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0.20081732580370759</v>
      </c>
      <c r="AB75" s="184">
        <v>0.17799360821394461</v>
      </c>
      <c r="AC75" s="184">
        <v>-4.7877215472779566E-2</v>
      </c>
      <c r="AD75" s="164" t="s">
        <v>954</v>
      </c>
    </row>
    <row r="76" spans="1:30">
      <c r="A76" s="144" t="s">
        <v>107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957</v>
      </c>
      <c r="J76" s="152" t="s">
        <v>1149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0.2002484571696741</v>
      </c>
      <c r="AB76" s="184">
        <v>0.17886706543909336</v>
      </c>
      <c r="AC76" s="184">
        <v>-4.8320387818697075E-2</v>
      </c>
      <c r="AD76" s="164" t="s">
        <v>954</v>
      </c>
    </row>
    <row r="77" spans="1:30">
      <c r="A77" s="144" t="s">
        <v>108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957</v>
      </c>
      <c r="J77" s="152" t="s">
        <v>1150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0.17236118037492143</v>
      </c>
      <c r="AB77" s="184">
        <v>0.15269544873949581</v>
      </c>
      <c r="AC77" s="184">
        <v>-3.9656931092437064E-2</v>
      </c>
      <c r="AD77" s="164" t="s">
        <v>954</v>
      </c>
    </row>
    <row r="78" spans="1:30">
      <c r="A78" s="144" t="s">
        <v>109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957</v>
      </c>
      <c r="J78" s="152" t="s">
        <v>1151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0.15466113478803178</v>
      </c>
      <c r="AB78" s="184">
        <v>0.13650207644075607</v>
      </c>
      <c r="AC78" s="184">
        <v>-3.4409042047026439E-2</v>
      </c>
      <c r="AD78" s="164" t="s">
        <v>954</v>
      </c>
    </row>
    <row r="79" spans="1:30">
      <c r="A79" s="144" t="s">
        <v>110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957</v>
      </c>
      <c r="J79" s="152" t="s">
        <v>1152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0.15477826380234316</v>
      </c>
      <c r="AB79" s="184">
        <v>0.13778263879781405</v>
      </c>
      <c r="AC79" s="184">
        <v>-3.4965468032787106E-2</v>
      </c>
      <c r="AD79" s="164" t="s">
        <v>954</v>
      </c>
    </row>
    <row r="80" spans="1:30">
      <c r="A80" s="144" t="s">
        <v>111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957</v>
      </c>
      <c r="J80" s="152" t="s">
        <v>1153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0.15546688217723514</v>
      </c>
      <c r="AB80" s="184">
        <v>0.13958765416104324</v>
      </c>
      <c r="AC80" s="184">
        <v>-3.5679129014844602E-2</v>
      </c>
      <c r="AD80" s="164" t="s">
        <v>954</v>
      </c>
    </row>
    <row r="81" spans="1:30">
      <c r="A81" s="144" t="s">
        <v>112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957</v>
      </c>
      <c r="J81" s="152" t="s">
        <v>991</v>
      </c>
      <c r="K81" s="170">
        <v>43591</v>
      </c>
      <c r="L81" s="170" t="s">
        <v>977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9.0154745652687884E-2</v>
      </c>
      <c r="AB81" s="184">
        <v>7.5874747377777663E-2</v>
      </c>
      <c r="AC81" s="184">
        <v>-1.5259745066666941E-2</v>
      </c>
      <c r="AD81" s="164" t="s">
        <v>954</v>
      </c>
    </row>
    <row r="82" spans="1:30">
      <c r="A82" s="144" t="s">
        <v>113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957</v>
      </c>
      <c r="J82" s="152" t="s">
        <v>1044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9.8474091782300155E-2</v>
      </c>
      <c r="AB82" s="184">
        <v>8.4809414492753588E-2</v>
      </c>
      <c r="AC82" s="184">
        <v>-1.8218353359684025E-2</v>
      </c>
      <c r="AD82" s="164" t="s">
        <v>954</v>
      </c>
    </row>
    <row r="83" spans="1:30">
      <c r="A83" s="144" t="s">
        <v>114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957</v>
      </c>
      <c r="J83" s="152" t="s">
        <v>990</v>
      </c>
      <c r="K83" s="170">
        <v>43593</v>
      </c>
      <c r="L83" s="170" t="s">
        <v>977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8.237093543803975E-2</v>
      </c>
      <c r="AB83" s="184">
        <v>6.9515899739583054E-2</v>
      </c>
      <c r="AC83" s="184">
        <v>-1.3501733072916799E-2</v>
      </c>
      <c r="AD83" s="164" t="s">
        <v>954</v>
      </c>
    </row>
    <row r="84" spans="1:30">
      <c r="A84" s="144" t="s">
        <v>115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28</v>
      </c>
      <c r="J84" s="152" t="s">
        <v>773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6.2466803699897197E-2</v>
      </c>
      <c r="AB84" s="184">
        <v>5.0329207722007663E-2</v>
      </c>
      <c r="AC84" s="184">
        <v>-7.6187969111966639E-3</v>
      </c>
      <c r="AD84" s="164" t="s">
        <v>954</v>
      </c>
    </row>
    <row r="85" spans="1:30">
      <c r="A85" s="144" t="s">
        <v>116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957</v>
      </c>
      <c r="J85" s="152" t="s">
        <v>1045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9.7123016780871207E-2</v>
      </c>
      <c r="AB85" s="184">
        <v>8.523551450381639E-2</v>
      </c>
      <c r="AC85" s="184">
        <v>-1.8477897709923141E-2</v>
      </c>
      <c r="AD85" s="164" t="s">
        <v>954</v>
      </c>
    </row>
    <row r="86" spans="1:30">
      <c r="A86" s="144" t="s">
        <v>117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957</v>
      </c>
      <c r="J86" s="152" t="s">
        <v>989</v>
      </c>
      <c r="K86" s="170">
        <v>43598</v>
      </c>
      <c r="L86" s="170" t="s">
        <v>977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7.8634111474025215E-2</v>
      </c>
      <c r="AB86" s="184">
        <v>6.7476851572326746E-2</v>
      </c>
      <c r="AC86" s="184">
        <v>-1.3149285786163034E-2</v>
      </c>
      <c r="AD86" s="164" t="s">
        <v>954</v>
      </c>
    </row>
    <row r="87" spans="1:30">
      <c r="A87" s="144" t="s">
        <v>118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957</v>
      </c>
      <c r="J87" s="152" t="s">
        <v>988</v>
      </c>
      <c r="K87" s="170">
        <v>43599</v>
      </c>
      <c r="L87" s="170" t="s">
        <v>977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7.1059329557301432E-2</v>
      </c>
      <c r="AB87" s="184">
        <v>6.0453731094527008E-2</v>
      </c>
      <c r="AC87" s="184">
        <v>-1.1113632587064215E-2</v>
      </c>
      <c r="AD87" s="164" t="s">
        <v>954</v>
      </c>
    </row>
    <row r="88" spans="1:30">
      <c r="A88" s="144" t="s">
        <v>119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957</v>
      </c>
      <c r="J88" s="152" t="s">
        <v>1046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9.2604552778453586E-2</v>
      </c>
      <c r="AB88" s="184">
        <v>8.2347923739237272E-2</v>
      </c>
      <c r="AC88" s="184">
        <v>-1.7734549323493054E-2</v>
      </c>
      <c r="AD88" s="164" t="s">
        <v>954</v>
      </c>
    </row>
    <row r="89" spans="1:30">
      <c r="A89" s="144" t="s">
        <v>120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957</v>
      </c>
      <c r="J89" s="152" t="s">
        <v>1047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9.5496445342190484E-2</v>
      </c>
      <c r="AB89" s="184">
        <v>8.5770278832116631E-2</v>
      </c>
      <c r="AC89" s="184">
        <v>-1.8823088321167747E-2</v>
      </c>
      <c r="AD89" s="164" t="s">
        <v>954</v>
      </c>
    </row>
    <row r="90" spans="1:30">
      <c r="A90" s="144" t="s">
        <v>121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957</v>
      </c>
      <c r="J90" s="152" t="s">
        <v>979</v>
      </c>
      <c r="K90" s="170">
        <v>43602</v>
      </c>
      <c r="L90" s="170" t="s">
        <v>977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6.7796496815649476E-2</v>
      </c>
      <c r="AB90" s="184">
        <v>5.8728752025671405E-2</v>
      </c>
      <c r="AC90" s="184">
        <v>-1.0980927557159736E-2</v>
      </c>
      <c r="AD90" s="55" t="s">
        <v>29</v>
      </c>
    </row>
    <row r="91" spans="1:30">
      <c r="A91" s="144" t="s">
        <v>122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28</v>
      </c>
      <c r="J91" s="152" t="s">
        <v>978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5.8484170848352335E-2</v>
      </c>
      <c r="AB91" s="184">
        <v>4.9852971666666468E-2</v>
      </c>
      <c r="AC91" s="184">
        <v>-8.4783449999996652E-3</v>
      </c>
      <c r="AD91" s="55" t="s">
        <v>29</v>
      </c>
    </row>
    <row r="92" spans="1:30">
      <c r="A92" s="144" t="s">
        <v>123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957</v>
      </c>
      <c r="J92" s="152" t="s">
        <v>980</v>
      </c>
      <c r="K92" s="170">
        <v>43606</v>
      </c>
      <c r="L92" s="170" t="s">
        <v>977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7.0896360761067534E-2</v>
      </c>
      <c r="AB92" s="184">
        <v>6.2564240282685368E-2</v>
      </c>
      <c r="AC92" s="184">
        <v>-1.2188743462897333E-2</v>
      </c>
      <c r="AD92" s="55" t="s">
        <v>29</v>
      </c>
    </row>
    <row r="93" spans="1:30">
      <c r="A93" s="144" t="s">
        <v>124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957</v>
      </c>
      <c r="J93" s="152" t="s">
        <v>981</v>
      </c>
      <c r="K93" s="170">
        <v>43607</v>
      </c>
      <c r="L93" s="170" t="s">
        <v>977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6.5230335250825888E-2</v>
      </c>
      <c r="AB93" s="184">
        <v>5.7305809324009305E-2</v>
      </c>
      <c r="AC93" s="184">
        <v>-1.075826317016304E-2</v>
      </c>
      <c r="AD93" s="55" t="s">
        <v>29</v>
      </c>
    </row>
    <row r="94" spans="1:30">
      <c r="A94" s="144" t="s">
        <v>125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28</v>
      </c>
      <c r="J94" s="152" t="s">
        <v>774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4.7768746317955003E-2</v>
      </c>
      <c r="AB94" s="184">
        <v>4.025446782006914E-2</v>
      </c>
      <c r="AC94" s="184">
        <v>-6.025268512110743E-3</v>
      </c>
      <c r="AD94" s="55" t="s">
        <v>29</v>
      </c>
    </row>
    <row r="95" spans="1:30">
      <c r="A95" s="144" t="s">
        <v>126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28</v>
      </c>
      <c r="J95" s="152" t="s">
        <v>775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5.0017966716276098E-2</v>
      </c>
      <c r="AB95" s="184">
        <v>4.2768398021308718E-2</v>
      </c>
      <c r="AC95" s="184">
        <v>-6.7818413242004202E-3</v>
      </c>
      <c r="AD95" s="55" t="s">
        <v>29</v>
      </c>
    </row>
    <row r="96" spans="1:30">
      <c r="A96" s="144" t="s">
        <v>127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957</v>
      </c>
      <c r="J96" s="152" t="s">
        <v>982</v>
      </c>
      <c r="K96" s="170">
        <v>43612</v>
      </c>
      <c r="L96" s="170" t="s">
        <v>977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6.1524890002680133E-2</v>
      </c>
      <c r="AB96" s="184">
        <v>5.4513616873822723E-2</v>
      </c>
      <c r="AC96" s="184">
        <v>-1.0072624632768257E-2</v>
      </c>
      <c r="AD96" s="55" t="s">
        <v>29</v>
      </c>
    </row>
    <row r="97" spans="1:30">
      <c r="A97" s="144" t="s">
        <v>128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957</v>
      </c>
      <c r="J97" s="152" t="s">
        <v>983</v>
      </c>
      <c r="K97" s="170">
        <v>43613</v>
      </c>
      <c r="L97" s="170" t="s">
        <v>977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7.0534245110228877E-2</v>
      </c>
      <c r="AB97" s="184">
        <v>6.3806119313944754E-2</v>
      </c>
      <c r="AC97" s="184">
        <v>-1.2660270693512388E-2</v>
      </c>
      <c r="AD97" s="55" t="s">
        <v>29</v>
      </c>
    </row>
    <row r="98" spans="1:30">
      <c r="A98" s="144" t="s">
        <v>129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957</v>
      </c>
      <c r="J98" s="152" t="s">
        <v>984</v>
      </c>
      <c r="K98" s="170">
        <v>43614</v>
      </c>
      <c r="L98" s="170" t="s">
        <v>977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6.7471675151411947E-2</v>
      </c>
      <c r="AB98" s="184">
        <v>6.1083580361756873E-2</v>
      </c>
      <c r="AC98" s="184">
        <v>-1.1973615503875656E-2</v>
      </c>
      <c r="AD98" s="55" t="s">
        <v>29</v>
      </c>
    </row>
    <row r="99" spans="1:30">
      <c r="A99" s="144" t="s">
        <v>130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957</v>
      </c>
      <c r="J99" s="152" t="s">
        <v>985</v>
      </c>
      <c r="K99" s="170">
        <v>43615</v>
      </c>
      <c r="L99" s="170" t="s">
        <v>977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6.1003431103266337E-2</v>
      </c>
      <c r="AB99" s="184">
        <v>5.4941424999999766E-2</v>
      </c>
      <c r="AC99" s="184">
        <v>-1.0375609210526271E-2</v>
      </c>
      <c r="AD99" s="55" t="s">
        <v>29</v>
      </c>
    </row>
    <row r="100" spans="1:30">
      <c r="A100" s="144" t="s">
        <v>131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957</v>
      </c>
      <c r="J100" s="152" t="s">
        <v>986</v>
      </c>
      <c r="K100" s="170">
        <v>43616</v>
      </c>
      <c r="L100" s="170" t="s">
        <v>977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5.7663918186332763E-2</v>
      </c>
      <c r="AB100" s="184">
        <v>5.1888199203763863E-2</v>
      </c>
      <c r="AC100" s="184">
        <v>-9.6102165038001175E-3</v>
      </c>
      <c r="AD100" s="55" t="s">
        <v>29</v>
      </c>
    </row>
    <row r="101" spans="1:30">
      <c r="A101" s="144" t="s">
        <v>132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957</v>
      </c>
      <c r="J101" s="152" t="s">
        <v>987</v>
      </c>
      <c r="K101" s="170">
        <v>43619</v>
      </c>
      <c r="L101" s="170" t="s">
        <v>977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5.7925398022383279E-2</v>
      </c>
      <c r="AB101" s="184">
        <v>5.2408580645160852E-2</v>
      </c>
      <c r="AC101" s="184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777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S102/(X102-V102)-1</f>
        <v>4.8170295041672695E-2</v>
      </c>
      <c r="AB102" s="183">
        <f>SUM($C$2:C102)*D102/SUM($B$2:B102)-1</f>
        <v>4.2923721192758002E-2</v>
      </c>
      <c r="AC102" s="183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778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S103/(X103-V103)-1</f>
        <v>4.7449778666340148E-2</v>
      </c>
      <c r="AB103" s="183">
        <f>SUM($C$2:C103)*D103/SUM($B$2:B103)-1</f>
        <v>4.2417542897327465E-2</v>
      </c>
      <c r="AC103" s="183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776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v>3.8286659974299003E-2</v>
      </c>
      <c r="AB104" s="183">
        <f>SUM($C$2:C104)*D104/SUM($B$2:B104)-1</f>
        <v>3.347319226750245E-2</v>
      </c>
      <c r="AC104" s="183">
        <f>Z104-AB104</f>
        <v>-5.0179224660396489E-3</v>
      </c>
      <c r="AD104" s="55" t="s">
        <v>29</v>
      </c>
    </row>
    <row r="105" spans="1:30">
      <c r="A105" s="144" t="s">
        <v>136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957</v>
      </c>
      <c r="J105" s="152" t="s">
        <v>1000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5.0132749098239726E-2</v>
      </c>
      <c r="AB105" s="184">
        <v>4.5472278260869414E-2</v>
      </c>
      <c r="AC105" s="184">
        <v>-8.0928645962732304E-3</v>
      </c>
      <c r="AD105" s="164" t="s">
        <v>954</v>
      </c>
    </row>
    <row r="106" spans="1:30">
      <c r="A106" s="144" t="s">
        <v>137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957</v>
      </c>
      <c r="J106" s="152" t="s">
        <v>1048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8.0034353822652671E-2</v>
      </c>
      <c r="AB106" s="184">
        <v>7.5536903794871435E-2</v>
      </c>
      <c r="AC106" s="184">
        <v>-1.5674654769230578E-2</v>
      </c>
      <c r="AD106" s="164" t="s">
        <v>954</v>
      </c>
    </row>
    <row r="107" spans="1:30">
      <c r="A107" s="144" t="s">
        <v>138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957</v>
      </c>
      <c r="J107" s="152" t="s">
        <v>1049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7.1544933613994166E-2</v>
      </c>
      <c r="AB107" s="184">
        <v>6.7344277845528433E-2</v>
      </c>
      <c r="AC107" s="184">
        <v>-1.3666818902438926E-2</v>
      </c>
      <c r="AD107" s="164" t="s">
        <v>954</v>
      </c>
    </row>
    <row r="108" spans="1:30">
      <c r="A108" s="144" t="s">
        <v>139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957</v>
      </c>
      <c r="J108" s="152" t="s">
        <v>1050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6.9207121502881108E-2</v>
      </c>
      <c r="AB108" s="184">
        <v>6.526206686807634E-2</v>
      </c>
      <c r="AC108" s="184">
        <v>-1.3181930715004953E-2</v>
      </c>
      <c r="AD108" s="164" t="s">
        <v>954</v>
      </c>
    </row>
    <row r="109" spans="1:30">
      <c r="A109" s="144" t="s">
        <v>140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957</v>
      </c>
      <c r="J109" s="152" t="s">
        <v>998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6.0793573621700459E-2</v>
      </c>
      <c r="AB109" s="184">
        <v>5.7095366467065478E-2</v>
      </c>
      <c r="AC109" s="184">
        <v>-1.1211507784430808E-2</v>
      </c>
      <c r="AD109" s="164" t="s">
        <v>954</v>
      </c>
    </row>
    <row r="110" spans="1:30">
      <c r="A110" s="144" t="s">
        <v>141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957</v>
      </c>
      <c r="J110" s="152" t="s">
        <v>999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5.9891571905596797E-2</v>
      </c>
      <c r="AB110" s="184">
        <v>5.640381773821268E-2</v>
      </c>
      <c r="AC110" s="184">
        <v>-1.1069985361028545E-2</v>
      </c>
      <c r="AD110" s="164" t="s">
        <v>954</v>
      </c>
    </row>
    <row r="111" spans="1:30">
      <c r="A111" s="144" t="s">
        <v>142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957</v>
      </c>
      <c r="J111" s="152" t="s">
        <v>1051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6.2533056250844821E-2</v>
      </c>
      <c r="AB111" s="184">
        <v>5.9245978888888384E-2</v>
      </c>
      <c r="AC111" s="184">
        <v>-1.1778607254901763E-2</v>
      </c>
      <c r="AD111" s="164" t="s">
        <v>954</v>
      </c>
    </row>
    <row r="112" spans="1:30">
      <c r="A112" s="144" t="s">
        <v>143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957</v>
      </c>
      <c r="J112" s="152" t="s">
        <v>1052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7.6750821908830202E-2</v>
      </c>
      <c r="AB112" s="184">
        <v>7.3662926984126686E-2</v>
      </c>
      <c r="AC112" s="184">
        <v>-1.5241454421768719E-2</v>
      </c>
      <c r="AD112" s="164" t="s">
        <v>954</v>
      </c>
    </row>
    <row r="113" spans="1:30">
      <c r="A113" s="144" t="s">
        <v>144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957</v>
      </c>
      <c r="J113" s="152" t="s">
        <v>1154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0.10660602480505066</v>
      </c>
      <c r="AB113" s="184">
        <v>0.10374986994219615</v>
      </c>
      <c r="AC113" s="184">
        <v>-2.2382359344893965E-2</v>
      </c>
      <c r="AD113" s="164" t="s">
        <v>954</v>
      </c>
    </row>
    <row r="114" spans="1:30" ht="15.75" customHeight="1">
      <c r="A114" s="144" t="s">
        <v>145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957</v>
      </c>
      <c r="J114" s="152" t="s">
        <v>1155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0.10685310848690399</v>
      </c>
      <c r="AB114" s="184">
        <v>0.10430591174785042</v>
      </c>
      <c r="AC114" s="184">
        <v>-2.2532360649474281E-2</v>
      </c>
      <c r="AD114" s="164" t="s">
        <v>954</v>
      </c>
    </row>
    <row r="115" spans="1:30">
      <c r="A115" s="144" t="s">
        <v>146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957</v>
      </c>
      <c r="J115" s="152" t="s">
        <v>1156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0.10770915864658726</v>
      </c>
      <c r="AB115" s="184">
        <v>0.10546372752525235</v>
      </c>
      <c r="AC115" s="184">
        <v>-2.2819591666666694E-2</v>
      </c>
      <c r="AD115" s="164" t="s">
        <v>954</v>
      </c>
    </row>
    <row r="116" spans="1:30">
      <c r="A116" s="144" t="s">
        <v>147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957</v>
      </c>
      <c r="J116" s="152" t="s">
        <v>1157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9.5810271652315926E-2</v>
      </c>
      <c r="AB116" s="184">
        <v>9.385431486697926E-2</v>
      </c>
      <c r="AC116" s="184">
        <v>-2.015165615023462E-2</v>
      </c>
      <c r="AD116" s="164" t="s">
        <v>954</v>
      </c>
    </row>
    <row r="117" spans="1:30">
      <c r="A117" s="144" t="s">
        <v>148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957</v>
      </c>
      <c r="J117" s="152" t="s">
        <v>1158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9.3215769884906985E-2</v>
      </c>
      <c r="AB117" s="184">
        <v>9.1516425077591279E-2</v>
      </c>
      <c r="AC117" s="184">
        <v>-1.9629360707634991E-2</v>
      </c>
      <c r="AD117" s="164" t="s">
        <v>954</v>
      </c>
    </row>
    <row r="118" spans="1:30">
      <c r="A118" s="144" t="s">
        <v>149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957</v>
      </c>
      <c r="J118" s="152" t="s">
        <v>1159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0.10356773372126615</v>
      </c>
      <c r="AB118" s="184">
        <v>0.10212329122806985</v>
      </c>
      <c r="AC118" s="184">
        <v>-2.2055965650969345E-2</v>
      </c>
      <c r="AD118" s="164" t="s">
        <v>954</v>
      </c>
    </row>
    <row r="119" spans="1:30">
      <c r="A119" s="144" t="s">
        <v>150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957</v>
      </c>
      <c r="J119" s="152" t="s">
        <v>1160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0.10091583039687646</v>
      </c>
      <c r="AB119" s="184">
        <v>9.9732471794871325E-2</v>
      </c>
      <c r="AC119" s="184">
        <v>-2.1526584615384481E-2</v>
      </c>
      <c r="AD119" s="164" t="s">
        <v>954</v>
      </c>
    </row>
    <row r="120" spans="1:30">
      <c r="A120" s="144" t="s">
        <v>151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957</v>
      </c>
      <c r="J120" s="152" t="s">
        <v>1161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0.12944613009563577</v>
      </c>
      <c r="AB120" s="184">
        <v>0.12855071329094736</v>
      </c>
      <c r="AC120" s="184">
        <v>-2.7996818346956998E-2</v>
      </c>
      <c r="AD120" s="164" t="s">
        <v>954</v>
      </c>
    </row>
    <row r="121" spans="1:30">
      <c r="A121" s="144" t="s">
        <v>152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957</v>
      </c>
      <c r="J121" s="152" t="s">
        <v>1162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0.12842645575742417</v>
      </c>
      <c r="AB121" s="184">
        <v>0.12784003603603589</v>
      </c>
      <c r="AC121" s="184">
        <v>-2.784580918918933E-2</v>
      </c>
      <c r="AD121" s="164" t="s">
        <v>954</v>
      </c>
    </row>
    <row r="122" spans="1:30">
      <c r="A122" s="144" t="s">
        <v>153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957</v>
      </c>
      <c r="J122" s="152" t="s">
        <v>1163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0.11585304343046365</v>
      </c>
      <c r="AB122" s="184">
        <v>0.11554500053619265</v>
      </c>
      <c r="AC122" s="184">
        <v>-2.513427935656809E-2</v>
      </c>
      <c r="AD122" s="164" t="s">
        <v>954</v>
      </c>
    </row>
    <row r="123" spans="1:30">
      <c r="A123" s="144" t="s">
        <v>154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957</v>
      </c>
      <c r="J123" s="152" t="s">
        <v>1164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0.10930103983188588</v>
      </c>
      <c r="AB123" s="184">
        <v>0.10924507446808462</v>
      </c>
      <c r="AC123" s="184">
        <v>-2.3755963829786841E-2</v>
      </c>
      <c r="AD123" s="164" t="s">
        <v>954</v>
      </c>
    </row>
    <row r="124" spans="1:30">
      <c r="A124" s="144" t="s">
        <v>155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957</v>
      </c>
      <c r="J124" s="152" t="s">
        <v>1165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0.11387757581605618</v>
      </c>
      <c r="AB124" s="184">
        <v>0.1140755587217821</v>
      </c>
      <c r="AC124" s="184">
        <v>-2.4810562708882822E-2</v>
      </c>
      <c r="AD124" s="164" t="s">
        <v>954</v>
      </c>
    </row>
    <row r="125" spans="1:30">
      <c r="A125" s="144" t="s">
        <v>156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957</v>
      </c>
      <c r="J125" s="152" t="s">
        <v>1166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8.8959330547465187E-2</v>
      </c>
      <c r="AB125" s="184">
        <v>8.9346749389179525E-2</v>
      </c>
      <c r="AC125" s="184">
        <v>-1.9463373298429287E-2</v>
      </c>
      <c r="AD125" s="164" t="s">
        <v>954</v>
      </c>
    </row>
    <row r="126" spans="1:30">
      <c r="A126" s="144" t="s">
        <v>157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957</v>
      </c>
      <c r="J126" s="152" t="s">
        <v>1167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8.6369817954126571E-2</v>
      </c>
      <c r="AB126" s="184">
        <v>8.6940015353535127E-2</v>
      </c>
      <c r="AC126" s="184">
        <v>-1.8946553939393818E-2</v>
      </c>
      <c r="AD126" s="164" t="s">
        <v>954</v>
      </c>
    </row>
    <row r="127" spans="1:30">
      <c r="A127" s="144" t="s">
        <v>158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957</v>
      </c>
      <c r="J127" s="152" t="s">
        <v>1168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8.4238926314826434E-2</v>
      </c>
      <c r="AB127" s="184">
        <v>8.4982835738831364E-2</v>
      </c>
      <c r="AC127" s="184">
        <v>-1.8528309965635703E-2</v>
      </c>
      <c r="AD127" s="164" t="s">
        <v>954</v>
      </c>
    </row>
    <row r="128" spans="1:30">
      <c r="A128" s="144" t="s">
        <v>159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957</v>
      </c>
      <c r="J128" s="152" t="s">
        <v>1169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8.4002223617015481E-2</v>
      </c>
      <c r="AB128" s="184">
        <v>8.4915857857345456E-2</v>
      </c>
      <c r="AC128" s="184">
        <v>-1.8511992668371446E-2</v>
      </c>
      <c r="AD128" s="164" t="s">
        <v>954</v>
      </c>
    </row>
    <row r="129" spans="1:30">
      <c r="A129" s="144" t="s">
        <v>160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957</v>
      </c>
      <c r="J129" s="152" t="s">
        <v>1170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9.1054481706253299E-2</v>
      </c>
      <c r="AB129" s="184">
        <v>9.2154162210941859E-2</v>
      </c>
      <c r="AC129" s="184">
        <v>-2.0030230795262227E-2</v>
      </c>
      <c r="AD129" s="164" t="s">
        <v>954</v>
      </c>
    </row>
    <row r="130" spans="1:30">
      <c r="A130" s="144" t="s">
        <v>161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957</v>
      </c>
      <c r="J130" s="152" t="s">
        <v>1171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9.4320185600121897E-2</v>
      </c>
      <c r="AB130" s="184">
        <v>9.5605327455919209E-2</v>
      </c>
      <c r="AC130" s="184">
        <v>-2.0746460957178803E-2</v>
      </c>
      <c r="AD130" s="164" t="s">
        <v>954</v>
      </c>
    </row>
    <row r="131" spans="1:30">
      <c r="A131" s="144" t="s">
        <v>162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957</v>
      </c>
      <c r="J131" s="152" t="s">
        <v>1172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8.885496375194113E-2</v>
      </c>
      <c r="AB131" s="184">
        <v>9.0300711499999631E-2</v>
      </c>
      <c r="AC131" s="184">
        <v>-1.964191149999972E-2</v>
      </c>
      <c r="AD131" s="164" t="s">
        <v>954</v>
      </c>
    </row>
    <row r="132" spans="1:30">
      <c r="A132" s="144" t="s">
        <v>163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957</v>
      </c>
      <c r="J132" s="152" t="s">
        <v>1173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8.7675305196877051E-2</v>
      </c>
      <c r="AB132" s="184">
        <v>8.9280299200440894E-2</v>
      </c>
      <c r="AC132" s="184">
        <v>-1.9425924400330752E-2</v>
      </c>
      <c r="AD132" s="164" t="s">
        <v>954</v>
      </c>
    </row>
    <row r="133" spans="1:30">
      <c r="A133" s="144" t="s">
        <v>164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957</v>
      </c>
      <c r="J133" s="152" t="s">
        <v>1174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7.7567778511465235E-2</v>
      </c>
      <c r="AB133" s="184">
        <v>7.9295712479474423E-2</v>
      </c>
      <c r="AC133" s="184">
        <v>-1.7377901970443199E-2</v>
      </c>
      <c r="AD133" s="164" t="s">
        <v>954</v>
      </c>
    </row>
    <row r="134" spans="1:30">
      <c r="A134" s="144" t="s">
        <v>165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957</v>
      </c>
      <c r="J134" s="152" t="s">
        <v>1175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8.7642298627544024E-2</v>
      </c>
      <c r="AB134" s="184">
        <v>8.9539714479760724E-2</v>
      </c>
      <c r="AC134" s="184">
        <v>-1.9450303993479912E-2</v>
      </c>
      <c r="AD134" s="164" t="s">
        <v>954</v>
      </c>
    </row>
    <row r="135" spans="1:30">
      <c r="A135" s="144" t="s">
        <v>166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957</v>
      </c>
      <c r="J135" s="152" t="s">
        <v>1176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8.5564384231180179E-2</v>
      </c>
      <c r="AB135" s="184">
        <v>8.7605195792880064E-2</v>
      </c>
      <c r="AC135" s="184">
        <v>-1.9052755663430343E-2</v>
      </c>
      <c r="AD135" s="164" t="s">
        <v>954</v>
      </c>
    </row>
    <row r="136" spans="1:30">
      <c r="A136" s="144" t="s">
        <v>167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957</v>
      </c>
      <c r="J136" s="152" t="s">
        <v>1177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0.12126056033576904</v>
      </c>
      <c r="AB136" s="184">
        <v>0.12357494650602385</v>
      </c>
      <c r="AC136" s="184">
        <v>-2.6249175421686699E-2</v>
      </c>
      <c r="AD136" s="164" t="s">
        <v>954</v>
      </c>
    </row>
    <row r="137" spans="1:30">
      <c r="A137" s="144" t="s">
        <v>168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957</v>
      </c>
      <c r="J137" s="152" t="s">
        <v>1178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0.12850022672768269</v>
      </c>
      <c r="AB137" s="184">
        <v>0.13104409665071759</v>
      </c>
      <c r="AC137" s="184">
        <v>-2.7725610526315725E-2</v>
      </c>
      <c r="AD137" s="164" t="s">
        <v>954</v>
      </c>
    </row>
    <row r="138" spans="1:30">
      <c r="A138" s="144" t="s">
        <v>169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957</v>
      </c>
      <c r="J138" s="152" t="s">
        <v>1179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0.13601380737892121</v>
      </c>
      <c r="AB138" s="184">
        <v>0.13879738136711528</v>
      </c>
      <c r="AC138" s="184">
        <v>-2.9247790182105993E-2</v>
      </c>
      <c r="AD138" s="164" t="s">
        <v>954</v>
      </c>
    </row>
    <row r="139" spans="1:30">
      <c r="A139" s="144" t="s">
        <v>170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957</v>
      </c>
      <c r="J139" s="152" t="s">
        <v>1289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0.13716270482990955</v>
      </c>
      <c r="AB139" s="184">
        <v>0.14016882117400398</v>
      </c>
      <c r="AC139" s="184">
        <v>-2.9505045125785889E-2</v>
      </c>
      <c r="AD139" s="164" t="s">
        <v>954</v>
      </c>
    </row>
    <row r="140" spans="1:30">
      <c r="A140" s="144" t="s">
        <v>171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957</v>
      </c>
      <c r="J140" s="152" t="s">
        <v>1290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0.13470104032038388</v>
      </c>
      <c r="AB140" s="184">
        <v>0.13791134270101457</v>
      </c>
      <c r="AC140" s="184">
        <v>-2.9050819984386855E-2</v>
      </c>
      <c r="AD140" s="164" t="s">
        <v>954</v>
      </c>
    </row>
    <row r="141" spans="1:30">
      <c r="A141" s="144" t="s">
        <v>172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957</v>
      </c>
      <c r="J141" s="152" t="s">
        <v>1291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0.13797354536267203</v>
      </c>
      <c r="AB141" s="184">
        <v>0.14140444366925009</v>
      </c>
      <c r="AC141" s="184">
        <v>-2.9714537829456988E-2</v>
      </c>
      <c r="AD141" s="164" t="s">
        <v>954</v>
      </c>
    </row>
    <row r="142" spans="1:30">
      <c r="A142" s="144" t="s">
        <v>173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957</v>
      </c>
      <c r="J142" s="152" t="s">
        <v>1180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0.12656635132765826</v>
      </c>
      <c r="AB142" s="184">
        <v>0.13015093477033557</v>
      </c>
      <c r="AC142" s="184">
        <v>-2.7528131023863978E-2</v>
      </c>
      <c r="AD142" s="164" t="s">
        <v>954</v>
      </c>
    </row>
    <row r="143" spans="1:30">
      <c r="A143" s="144" t="s">
        <v>174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957</v>
      </c>
      <c r="J143" s="152" t="s">
        <v>1181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0.11653060329976328</v>
      </c>
      <c r="AB143" s="184">
        <v>0.12025092752293554</v>
      </c>
      <c r="AC143" s="184">
        <v>-2.5613644954128212E-2</v>
      </c>
      <c r="AD143" s="164" t="s">
        <v>954</v>
      </c>
    </row>
    <row r="144" spans="1:30">
      <c r="A144" s="144" t="s">
        <v>175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957</v>
      </c>
      <c r="J144" s="152" t="s">
        <v>1182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0.10040851572014708</v>
      </c>
      <c r="AB144" s="184">
        <v>0.10421350154391273</v>
      </c>
      <c r="AC144" s="184">
        <v>-2.254043720577048E-2</v>
      </c>
      <c r="AD144" s="164" t="s">
        <v>954</v>
      </c>
    </row>
    <row r="145" spans="1:30">
      <c r="A145" s="144" t="s">
        <v>176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957</v>
      </c>
      <c r="J145" s="152" t="s">
        <v>1183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8.0011350745223142E-2</v>
      </c>
      <c r="AB145" s="184">
        <v>8.3849255153343183E-2</v>
      </c>
      <c r="AC145" s="184">
        <v>-1.8666071342382962E-2</v>
      </c>
      <c r="AD145" s="164" t="s">
        <v>954</v>
      </c>
    </row>
    <row r="146" spans="1:30">
      <c r="A146" s="144" t="s">
        <v>177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957</v>
      </c>
      <c r="J146" s="152" t="s">
        <v>1184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6.9153035369031057E-2</v>
      </c>
      <c r="AB146" s="184">
        <v>7.3036701123595282E-2</v>
      </c>
      <c r="AC146" s="184">
        <v>-1.6613107865168342E-2</v>
      </c>
      <c r="AD146" s="164" t="s">
        <v>954</v>
      </c>
    </row>
    <row r="147" spans="1:30">
      <c r="A147" s="144" t="s">
        <v>178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957</v>
      </c>
      <c r="J147" s="152" t="s">
        <v>1185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6.4403441935622974E-2</v>
      </c>
      <c r="AB147" s="184">
        <v>6.8345018105158584E-2</v>
      </c>
      <c r="AC147" s="184">
        <v>-1.5717343005952289E-2</v>
      </c>
      <c r="AD147" s="164" t="s">
        <v>954</v>
      </c>
    </row>
    <row r="148" spans="1:30">
      <c r="A148" s="144" t="s">
        <v>179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957</v>
      </c>
      <c r="J148" s="152" t="s">
        <v>1186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7.7135109492698639E-2</v>
      </c>
      <c r="AB148" s="184">
        <v>8.1216213057403008E-2</v>
      </c>
      <c r="AC148" s="184">
        <v>-1.8090960236511133E-2</v>
      </c>
      <c r="AD148" s="164" t="s">
        <v>954</v>
      </c>
    </row>
    <row r="149" spans="1:30">
      <c r="A149" s="144" t="s">
        <v>180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957</v>
      </c>
      <c r="J149" s="152" t="s">
        <v>1187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6.6831389875817049E-2</v>
      </c>
      <c r="AB149" s="184">
        <v>7.0948574155653032E-2</v>
      </c>
      <c r="AC149" s="184">
        <v>-1.6175392364170094E-2</v>
      </c>
      <c r="AD149" s="164" t="s">
        <v>954</v>
      </c>
    </row>
    <row r="150" spans="1:30">
      <c r="A150" s="144" t="s">
        <v>181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957</v>
      </c>
      <c r="J150" s="152" t="s">
        <v>1188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8.4373298390235885E-2</v>
      </c>
      <c r="AB150" s="184">
        <v>8.8656940919036753E-2</v>
      </c>
      <c r="AC150" s="184">
        <v>-1.9406956236323492E-2</v>
      </c>
      <c r="AD150" s="164" t="s">
        <v>954</v>
      </c>
    </row>
    <row r="151" spans="1:30">
      <c r="A151" s="144" t="s">
        <v>182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957</v>
      </c>
      <c r="J151" s="152" t="s">
        <v>1189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7.4531649471871741E-2</v>
      </c>
      <c r="AB151" s="184">
        <v>7.8858984541062327E-2</v>
      </c>
      <c r="AC151" s="184">
        <v>-1.7599477536231589E-2</v>
      </c>
      <c r="AD151" s="164" t="s">
        <v>954</v>
      </c>
    </row>
    <row r="152" spans="1:30">
      <c r="A152" s="144" t="s">
        <v>183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957</v>
      </c>
      <c r="J152" s="152" t="s">
        <v>1190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7.8597527592196847E-2</v>
      </c>
      <c r="AB152" s="184">
        <v>8.3027680345571842E-2</v>
      </c>
      <c r="AC152" s="184">
        <v>-1.8335634125269618E-2</v>
      </c>
      <c r="AD152" s="164" t="s">
        <v>954</v>
      </c>
    </row>
    <row r="153" spans="1:30">
      <c r="A153" s="144" t="s">
        <v>184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957</v>
      </c>
      <c r="J153" s="152" t="s">
        <v>1191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8.171895565055709E-2</v>
      </c>
      <c r="AB153" s="184">
        <v>8.6250691845493055E-2</v>
      </c>
      <c r="AC153" s="184">
        <v>-1.8896385407725091E-2</v>
      </c>
      <c r="AD153" s="164" t="s">
        <v>954</v>
      </c>
    </row>
    <row r="154" spans="1:30">
      <c r="A154" s="144" t="s">
        <v>185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957</v>
      </c>
      <c r="J154" s="152" t="s">
        <v>1192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8.5650897848138063E-2</v>
      </c>
      <c r="AB154" s="184">
        <v>9.0291233925609671E-2</v>
      </c>
      <c r="AC154" s="184">
        <v>-1.9599840653873324E-2</v>
      </c>
      <c r="AD154" s="164" t="s">
        <v>954</v>
      </c>
    </row>
    <row r="155" spans="1:30">
      <c r="A155" s="144" t="s">
        <v>186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957</v>
      </c>
      <c r="J155" s="152" t="s">
        <v>1193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0.10734201688858347</v>
      </c>
      <c r="AB155" s="184">
        <v>0.11219452542372821</v>
      </c>
      <c r="AC155" s="184">
        <v>-2.3481351694914832E-2</v>
      </c>
      <c r="AD155" s="164" t="s">
        <v>954</v>
      </c>
    </row>
    <row r="156" spans="1:30">
      <c r="A156" s="144" t="s">
        <v>187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957</v>
      </c>
      <c r="J156" s="152" t="s">
        <v>1194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0.10551683991119853</v>
      </c>
      <c r="AB156" s="184">
        <v>0.11047587228070133</v>
      </c>
      <c r="AC156" s="184">
        <v>-2.315546694736792E-2</v>
      </c>
      <c r="AD156" s="164" t="s">
        <v>954</v>
      </c>
    </row>
    <row r="157" spans="1:30">
      <c r="A157" s="144" t="s">
        <v>188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957</v>
      </c>
      <c r="J157" s="152" t="s">
        <v>1195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0.10313165075822472</v>
      </c>
      <c r="AB157" s="184">
        <v>0.10818889907019935</v>
      </c>
      <c r="AC157" s="184">
        <v>-2.2730733751742838E-2</v>
      </c>
      <c r="AD157" s="164" t="s">
        <v>954</v>
      </c>
    </row>
    <row r="158" spans="1:30">
      <c r="A158" s="144" t="s">
        <v>189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957</v>
      </c>
      <c r="J158" s="152" t="s">
        <v>1196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0.10566538490450683</v>
      </c>
      <c r="AB158" s="184">
        <v>0.11084415218295152</v>
      </c>
      <c r="AC158" s="184">
        <v>-2.3173516424115803E-2</v>
      </c>
      <c r="AD158" s="164" t="s">
        <v>954</v>
      </c>
    </row>
    <row r="159" spans="1:30">
      <c r="A159" s="144" t="s">
        <v>190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957</v>
      </c>
      <c r="J159" s="152" t="s">
        <v>1197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0.11241174220882533</v>
      </c>
      <c r="AB159" s="184">
        <v>0.11773824885215722</v>
      </c>
      <c r="AC159" s="184">
        <v>-2.4351497245178377E-2</v>
      </c>
      <c r="AD159" s="164" t="s">
        <v>954</v>
      </c>
    </row>
    <row r="160" spans="1:30">
      <c r="A160" s="144" t="s">
        <v>191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957</v>
      </c>
      <c r="J160" s="152" t="s">
        <v>1198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9.6825748606468531E-2</v>
      </c>
      <c r="AB160" s="184">
        <v>0.10217180780287416</v>
      </c>
      <c r="AC160" s="184">
        <v>-2.1632269404517013E-2</v>
      </c>
      <c r="AD160" s="164" t="s">
        <v>954</v>
      </c>
    </row>
    <row r="161" spans="1:30">
      <c r="A161" s="144" t="s">
        <v>192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957</v>
      </c>
      <c r="J161" s="152" t="s">
        <v>1199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0.1100953022973914</v>
      </c>
      <c r="AB161" s="184">
        <v>0.1156147199999995</v>
      </c>
      <c r="AC161" s="184">
        <v>-2.3924206666666281E-2</v>
      </c>
      <c r="AD161" s="164" t="s">
        <v>954</v>
      </c>
    </row>
    <row r="162" spans="1:30">
      <c r="A162" s="144" t="s">
        <v>193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957</v>
      </c>
      <c r="J162" s="152" t="s">
        <v>1200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0.1053949337446014</v>
      </c>
      <c r="AB162" s="184">
        <v>0.11099161757944498</v>
      </c>
      <c r="AC162" s="184">
        <v>-2.3108490331304576E-2</v>
      </c>
      <c r="AD162" s="164" t="s">
        <v>954</v>
      </c>
    </row>
    <row r="163" spans="1:30">
      <c r="A163" s="144" t="s">
        <v>194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957</v>
      </c>
      <c r="J163" s="152" t="s">
        <v>1201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0.10131596517524244</v>
      </c>
      <c r="AB163" s="184">
        <v>0.10698556012544747</v>
      </c>
      <c r="AC163" s="184">
        <v>-2.2401844892472766E-2</v>
      </c>
      <c r="AD163" s="164" t="s">
        <v>954</v>
      </c>
    </row>
    <row r="164" spans="1:30">
      <c r="A164" s="144" t="s">
        <v>195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957</v>
      </c>
      <c r="J164" s="152" t="s">
        <v>1202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0.10313985418408222</v>
      </c>
      <c r="AB164" s="184">
        <v>0.10891264840792658</v>
      </c>
      <c r="AC164" s="184">
        <v>-2.2703852371409372E-2</v>
      </c>
      <c r="AD164" s="164" t="s">
        <v>954</v>
      </c>
    </row>
    <row r="165" spans="1:30">
      <c r="A165" s="144" t="s">
        <v>196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957</v>
      </c>
      <c r="J165" s="152" t="s">
        <v>1324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0.11568810217167158</v>
      </c>
      <c r="AB165" s="184">
        <v>0.12163323975210227</v>
      </c>
      <c r="AC165" s="184">
        <v>-2.4822578220451197E-2</v>
      </c>
      <c r="AD165" s="164" t="s">
        <v>954</v>
      </c>
    </row>
    <row r="166" spans="1:30" ht="16.5" customHeight="1">
      <c r="A166" s="144" t="s">
        <v>197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957</v>
      </c>
      <c r="J166" s="152" t="s">
        <v>1325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0.11617936621238534</v>
      </c>
      <c r="AB166" s="184">
        <v>0.12223220963696346</v>
      </c>
      <c r="AC166" s="184">
        <v>-2.4897826798679912E-2</v>
      </c>
      <c r="AD166" s="164" t="s">
        <v>954</v>
      </c>
    </row>
    <row r="167" spans="1:30">
      <c r="A167" s="144" t="s">
        <v>198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957</v>
      </c>
      <c r="J167" s="152" t="s">
        <v>1326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0.1249171638276465</v>
      </c>
      <c r="AB167" s="184">
        <v>0.13113041758530164</v>
      </c>
      <c r="AC167" s="184">
        <v>-2.6355900524934306E-2</v>
      </c>
      <c r="AD167" s="164" t="s">
        <v>954</v>
      </c>
    </row>
    <row r="168" spans="1:30">
      <c r="A168" s="144" t="s">
        <v>199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957</v>
      </c>
      <c r="J168" s="152" t="s">
        <v>1327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0.13841505222913608</v>
      </c>
      <c r="AB168" s="184">
        <v>0.14096959138943221</v>
      </c>
      <c r="AC168" s="184">
        <v>-2.8083222700586941E-2</v>
      </c>
      <c r="AD168" s="164" t="s">
        <v>954</v>
      </c>
    </row>
    <row r="169" spans="1:30">
      <c r="A169" s="144" t="s">
        <v>200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957</v>
      </c>
      <c r="J169" s="152" t="s">
        <v>1328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0.1464113619513161</v>
      </c>
      <c r="AB169" s="184">
        <v>0.14668758214440092</v>
      </c>
      <c r="AC169" s="184">
        <v>-2.9210599437959228E-2</v>
      </c>
      <c r="AD169" s="164" t="s">
        <v>954</v>
      </c>
    </row>
    <row r="170" spans="1:30">
      <c r="A170" s="144" t="s">
        <v>201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957</v>
      </c>
      <c r="J170" s="152" t="s">
        <v>1329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0.15187747357970149</v>
      </c>
      <c r="AB170" s="184">
        <v>0.15237241779497079</v>
      </c>
      <c r="AC170" s="184">
        <v>-3.0335391532344547E-2</v>
      </c>
      <c r="AD170" s="164" t="s">
        <v>954</v>
      </c>
    </row>
    <row r="171" spans="1:30">
      <c r="A171" s="144" t="s">
        <v>202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957</v>
      </c>
      <c r="J171" s="152" t="s">
        <v>1330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0.1470629080947643</v>
      </c>
      <c r="AB171" s="184">
        <v>0.14776248944444426</v>
      </c>
      <c r="AC171" s="184">
        <v>-2.9427377735042892E-2</v>
      </c>
      <c r="AD171" s="164" t="s">
        <v>954</v>
      </c>
    </row>
    <row r="172" spans="1:30">
      <c r="A172" s="144" t="s">
        <v>203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957</v>
      </c>
      <c r="J172" s="152" t="s">
        <v>1331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0.13816642726519102</v>
      </c>
      <c r="AB172" s="184">
        <v>0.13905132543021015</v>
      </c>
      <c r="AC172" s="184">
        <v>-2.7720006118546969E-2</v>
      </c>
      <c r="AD172" s="164" t="s">
        <v>954</v>
      </c>
    </row>
    <row r="173" spans="1:30">
      <c r="A173" s="144" t="s">
        <v>204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957</v>
      </c>
      <c r="J173" s="152" t="s">
        <v>1332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0.14864451980631377</v>
      </c>
      <c r="AB173" s="184">
        <v>0.14973922522179972</v>
      </c>
      <c r="AC173" s="184">
        <v>-2.9800241782847792E-2</v>
      </c>
      <c r="AD173" s="164" t="s">
        <v>954</v>
      </c>
    </row>
    <row r="174" spans="1:30">
      <c r="A174" s="144" t="s">
        <v>205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957</v>
      </c>
      <c r="J174" s="152" t="s">
        <v>1333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0.14355538609833829</v>
      </c>
      <c r="AB174" s="184">
        <v>0.14483652123503443</v>
      </c>
      <c r="AC174" s="184">
        <v>-2.8846663894140034E-2</v>
      </c>
      <c r="AD174" s="164" t="s">
        <v>954</v>
      </c>
    </row>
    <row r="175" spans="1:30">
      <c r="A175" s="144" t="s">
        <v>206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957</v>
      </c>
      <c r="J175" s="152" t="s">
        <v>1334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0.12468247758268869</v>
      </c>
      <c r="AB175" s="184">
        <v>0.12610496315789455</v>
      </c>
      <c r="AC175" s="184">
        <v>-2.5229026608187155E-2</v>
      </c>
      <c r="AD175" s="164" t="s">
        <v>954</v>
      </c>
    </row>
    <row r="176" spans="1:30">
      <c r="A176" s="144" t="s">
        <v>207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957</v>
      </c>
      <c r="J176" s="152" t="s">
        <v>1335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0.12891138009922054</v>
      </c>
      <c r="AB176" s="184">
        <v>0.13050455991692611</v>
      </c>
      <c r="AC176" s="184">
        <v>-2.6069153852544158E-2</v>
      </c>
      <c r="AD176" s="164" t="s">
        <v>954</v>
      </c>
    </row>
    <row r="177" spans="1:30">
      <c r="A177" s="144" t="s">
        <v>208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957</v>
      </c>
      <c r="J177" s="152" t="s">
        <v>1336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0.1317982836158329</v>
      </c>
      <c r="AB177" s="184">
        <v>0.13356173089632373</v>
      </c>
      <c r="AC177" s="184">
        <v>-2.6648008467575535E-2</v>
      </c>
      <c r="AD177" s="164" t="s">
        <v>954</v>
      </c>
    </row>
    <row r="178" spans="1:30">
      <c r="A178" s="144" t="s">
        <v>209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957</v>
      </c>
      <c r="J178" s="152" t="s">
        <v>1337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0.13392983287110916</v>
      </c>
      <c r="AB178" s="184">
        <v>0.13586257547751068</v>
      </c>
      <c r="AC178" s="184">
        <v>-2.707953345656211E-2</v>
      </c>
      <c r="AD178" s="164" t="s">
        <v>954</v>
      </c>
    </row>
    <row r="179" spans="1:30">
      <c r="A179" s="144" t="s">
        <v>210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957</v>
      </c>
      <c r="J179" s="152" t="s">
        <v>1338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0.12070219278154126</v>
      </c>
      <c r="AB179" s="184">
        <v>0.12275866911764677</v>
      </c>
      <c r="AC179" s="184">
        <v>-2.4594652450980359E-2</v>
      </c>
      <c r="AD179" s="164" t="s">
        <v>954</v>
      </c>
    </row>
    <row r="180" spans="1:30">
      <c r="A180" s="144" t="s">
        <v>211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957</v>
      </c>
      <c r="J180" s="152" t="s">
        <v>1339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0.12283400405907785</v>
      </c>
      <c r="AB180" s="184">
        <v>0.12504077806215697</v>
      </c>
      <c r="AC180" s="184">
        <v>-2.5017220719073752E-2</v>
      </c>
      <c r="AD180" s="164" t="s">
        <v>954</v>
      </c>
    </row>
    <row r="181" spans="1:30">
      <c r="A181" s="144" t="s">
        <v>212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957</v>
      </c>
      <c r="J181" s="152" t="s">
        <v>1340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0.1140540936202854</v>
      </c>
      <c r="AB181" s="184">
        <v>0.1163765359191915</v>
      </c>
      <c r="AC181" s="184">
        <v>-2.3386920040403991E-2</v>
      </c>
      <c r="AD181" s="164" t="s">
        <v>954</v>
      </c>
    </row>
    <row r="182" spans="1:30">
      <c r="A182" s="144" t="s">
        <v>213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957</v>
      </c>
      <c r="J182" s="152" t="s">
        <v>1203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0.10526137237643418</v>
      </c>
      <c r="AB182" s="184">
        <v>0.10768526425557523</v>
      </c>
      <c r="AC182" s="184">
        <v>-2.1758991078963286E-2</v>
      </c>
      <c r="AD182" s="164" t="s">
        <v>954</v>
      </c>
    </row>
    <row r="183" spans="1:30">
      <c r="A183" s="144" t="s">
        <v>214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957</v>
      </c>
      <c r="J183" s="152" t="s">
        <v>1341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0.107669553414941</v>
      </c>
      <c r="AB183" s="184">
        <v>0.1102193046362907</v>
      </c>
      <c r="AC183" s="184">
        <v>-2.222048804956045E-2</v>
      </c>
      <c r="AD183" s="164" t="s">
        <v>954</v>
      </c>
    </row>
    <row r="184" spans="1:30">
      <c r="A184" s="144" t="s">
        <v>215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957</v>
      </c>
      <c r="J184" s="152" t="s">
        <v>1204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9.6811512119144849E-2</v>
      </c>
      <c r="AB184" s="184">
        <v>9.9441738819319836E-2</v>
      </c>
      <c r="AC184" s="184">
        <v>-2.0222327449811006E-2</v>
      </c>
      <c r="AD184" s="164" t="s">
        <v>954</v>
      </c>
    </row>
    <row r="185" spans="1:30">
      <c r="A185" s="144" t="s">
        <v>216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957</v>
      </c>
      <c r="J185" s="152" t="s">
        <v>1205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0.10222354408715462</v>
      </c>
      <c r="AB185" s="184">
        <v>0.10497683202846941</v>
      </c>
      <c r="AC185" s="184">
        <v>-2.1229678173191102E-2</v>
      </c>
      <c r="AD185" s="164" t="s">
        <v>954</v>
      </c>
    </row>
    <row r="186" spans="1:30">
      <c r="A186" s="144" t="s">
        <v>217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957</v>
      </c>
      <c r="J186" s="152" t="s">
        <v>1342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0.10294318489150234</v>
      </c>
      <c r="AB186" s="184">
        <v>0.10580732971484741</v>
      </c>
      <c r="AC186" s="184">
        <v>-2.1371811130777019E-2</v>
      </c>
      <c r="AD186" s="164" t="s">
        <v>954</v>
      </c>
    </row>
    <row r="187" spans="1:30">
      <c r="A187" s="144" t="s">
        <v>218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957</v>
      </c>
      <c r="J187" s="152" t="s">
        <v>1343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0.11076719017998005</v>
      </c>
      <c r="AB187" s="184">
        <v>0.11376788599373988</v>
      </c>
      <c r="AC187" s="184">
        <v>-2.2809821674491193E-2</v>
      </c>
      <c r="AD187" s="164" t="s">
        <v>954</v>
      </c>
    </row>
    <row r="188" spans="1:30">
      <c r="A188" s="144" t="s">
        <v>219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957</v>
      </c>
      <c r="J188" s="152" t="s">
        <v>1344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0.12017244200424515</v>
      </c>
      <c r="AB188" s="184">
        <v>0.12332363743919039</v>
      </c>
      <c r="AC188" s="184">
        <v>-2.4529402841019676E-2</v>
      </c>
      <c r="AD188" s="164" t="s">
        <v>954</v>
      </c>
    </row>
    <row r="189" spans="1:30">
      <c r="A189" s="144" t="s">
        <v>220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957</v>
      </c>
      <c r="J189" s="152" t="s">
        <v>1345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0.13049500417706228</v>
      </c>
      <c r="AB189" s="184">
        <v>0.13380987131242739</v>
      </c>
      <c r="AC189" s="184">
        <v>-2.6408087572590055E-2</v>
      </c>
      <c r="AD189" s="164" t="s">
        <v>954</v>
      </c>
    </row>
    <row r="190" spans="1:30">
      <c r="A190" s="144" t="s">
        <v>221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957</v>
      </c>
      <c r="J190" s="152" t="s">
        <v>1346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0.12526240639881525</v>
      </c>
      <c r="AB190" s="184">
        <v>0.1286885083766609</v>
      </c>
      <c r="AC190" s="184">
        <v>-2.5478074638937143E-2</v>
      </c>
      <c r="AD190" s="164" t="s">
        <v>954</v>
      </c>
    </row>
    <row r="191" spans="1:30">
      <c r="A191" s="144" t="s">
        <v>222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957</v>
      </c>
      <c r="J191" s="152" t="s">
        <v>1347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0.12072241706055475</v>
      </c>
      <c r="AB191" s="184">
        <v>0.12425413371647509</v>
      </c>
      <c r="AC191" s="184">
        <v>-2.467451348659E-2</v>
      </c>
      <c r="AD191" s="164" t="s">
        <v>954</v>
      </c>
    </row>
    <row r="192" spans="1:30">
      <c r="A192" s="144" t="s">
        <v>223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957</v>
      </c>
      <c r="J192" s="152" t="s">
        <v>1348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0.12061425796576408</v>
      </c>
      <c r="AB192" s="184">
        <v>0.12426287592910223</v>
      </c>
      <c r="AC192" s="184">
        <v>-2.4663773203735584E-2</v>
      </c>
      <c r="AD192" s="164" t="s">
        <v>954</v>
      </c>
    </row>
    <row r="193" spans="1:30">
      <c r="A193" s="144" t="s">
        <v>224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957</v>
      </c>
      <c r="J193" s="152" t="s">
        <v>1349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0.10481002717560828</v>
      </c>
      <c r="AB193" s="184">
        <v>0.10850545676905576</v>
      </c>
      <c r="AC193" s="184">
        <v>-2.1863454872961929E-2</v>
      </c>
      <c r="AD193" s="164" t="s">
        <v>954</v>
      </c>
    </row>
    <row r="194" spans="1:30">
      <c r="A194" s="144" t="s">
        <v>225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957</v>
      </c>
      <c r="J194" s="152" t="s">
        <v>1350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0.1070846448156193</v>
      </c>
      <c r="AB194" s="184">
        <v>0.11088667862667423</v>
      </c>
      <c r="AC194" s="184">
        <v>-2.2269801961894098E-2</v>
      </c>
      <c r="AD194" s="164" t="s">
        <v>954</v>
      </c>
    </row>
    <row r="195" spans="1:30">
      <c r="A195" s="144" t="s">
        <v>226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957</v>
      </c>
      <c r="J195" s="152" t="s">
        <v>1351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0.11048506259470292</v>
      </c>
      <c r="AB195" s="184">
        <v>0.11439975893393384</v>
      </c>
      <c r="AC195" s="184">
        <v>-2.287234050300313E-2</v>
      </c>
      <c r="AD195" s="164" t="s">
        <v>954</v>
      </c>
    </row>
    <row r="196" spans="1:30">
      <c r="A196" s="144" t="s">
        <v>227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957</v>
      </c>
      <c r="J196" s="152" t="s">
        <v>1352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0.10322819803314354</v>
      </c>
      <c r="AB196" s="184">
        <v>0.10720895947712417</v>
      </c>
      <c r="AC196" s="184">
        <v>-2.1603925676937363E-2</v>
      </c>
      <c r="AD196" s="164" t="s">
        <v>954</v>
      </c>
    </row>
    <row r="197" spans="1:30">
      <c r="A197" s="144" t="s">
        <v>228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957</v>
      </c>
      <c r="J197" s="152" t="s">
        <v>1353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0.10243472748955185</v>
      </c>
      <c r="AB197" s="184">
        <v>0.10650197205499801</v>
      </c>
      <c r="AC197" s="184">
        <v>-2.1467216202155193E-2</v>
      </c>
      <c r="AD197" s="164" t="s">
        <v>954</v>
      </c>
    </row>
    <row r="198" spans="1:30">
      <c r="A198" s="144" t="s">
        <v>229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957</v>
      </c>
      <c r="J198" s="152" t="s">
        <v>1354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0.10886979464233271</v>
      </c>
      <c r="AB198" s="184">
        <v>0.11305524884451823</v>
      </c>
      <c r="AC198" s="184">
        <v>-2.2586200591606431E-2</v>
      </c>
      <c r="AD198" s="164" t="s">
        <v>954</v>
      </c>
    </row>
    <row r="199" spans="1:30">
      <c r="A199" s="144" t="s">
        <v>230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957</v>
      </c>
      <c r="J199" s="152" t="s">
        <v>1355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0.11607711243683916</v>
      </c>
      <c r="AB199" s="184">
        <v>0.12038996335540819</v>
      </c>
      <c r="AC199" s="184">
        <v>-2.3834305077262696E-2</v>
      </c>
      <c r="AD199" s="164" t="s">
        <v>954</v>
      </c>
    </row>
    <row r="200" spans="1:30">
      <c r="A200" s="144" t="s">
        <v>231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957</v>
      </c>
      <c r="J200" s="152" t="s">
        <v>1356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0.11100545788859972</v>
      </c>
      <c r="AB200" s="184">
        <v>0.11539218056013167</v>
      </c>
      <c r="AC200" s="184">
        <v>-2.296297704557948E-2</v>
      </c>
      <c r="AD200" s="164" t="s">
        <v>954</v>
      </c>
    </row>
    <row r="201" spans="1:30">
      <c r="A201" s="144" t="s">
        <v>232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957</v>
      </c>
      <c r="J201" s="152" t="s">
        <v>1357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0.1053223625549411</v>
      </c>
      <c r="AB201" s="184">
        <v>0.1097729637887066</v>
      </c>
      <c r="AC201" s="184">
        <v>-2.1989134280510081E-2</v>
      </c>
      <c r="AD201" s="164" t="s">
        <v>954</v>
      </c>
    </row>
    <row r="202" spans="1:30">
      <c r="A202" s="144" t="s">
        <v>233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957</v>
      </c>
      <c r="J202" s="152" t="s">
        <v>1358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0.10348336261990543</v>
      </c>
      <c r="AB202" s="184">
        <v>0.10800965339858615</v>
      </c>
      <c r="AC202" s="184">
        <v>-2.1674254884901156E-2</v>
      </c>
      <c r="AD202" s="164" t="s">
        <v>954</v>
      </c>
    </row>
    <row r="203" spans="1:30">
      <c r="A203" s="144" t="s">
        <v>234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957</v>
      </c>
      <c r="J203" s="152" t="s">
        <v>1359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0.12042789611282734</v>
      </c>
      <c r="AB203" s="184">
        <v>0.12512181847041814</v>
      </c>
      <c r="AC203" s="184">
        <v>-2.4552534559884487E-2</v>
      </c>
      <c r="AD203" s="164" t="s">
        <v>954</v>
      </c>
    </row>
    <row r="204" spans="1:30">
      <c r="A204" s="144" t="s">
        <v>235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957</v>
      </c>
      <c r="J204" s="152" t="s">
        <v>1487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0.12635253797034496</v>
      </c>
      <c r="AB204" s="184">
        <v>0.13117353796445874</v>
      </c>
      <c r="AC204" s="184">
        <v>-2.5555607969844019E-2</v>
      </c>
      <c r="AD204" s="164" t="s">
        <v>954</v>
      </c>
    </row>
    <row r="205" spans="1:30">
      <c r="A205" s="199" t="s">
        <v>236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957</v>
      </c>
      <c r="J205" s="207" t="s">
        <v>1581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0.13470406249183342</v>
      </c>
      <c r="AB205" s="217">
        <v>0.1371139270096462</v>
      </c>
      <c r="AC205" s="217">
        <v>-2.66180951411219E-2</v>
      </c>
      <c r="AD205" s="164" t="s">
        <v>954</v>
      </c>
    </row>
    <row r="206" spans="1:30">
      <c r="A206" s="144" t="s">
        <v>237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957</v>
      </c>
      <c r="J206" s="152" t="s">
        <v>1488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0.12929748791935847</v>
      </c>
      <c r="AB206" s="184">
        <v>0.13182318634666657</v>
      </c>
      <c r="AC206" s="184">
        <v>-2.5650755271111159E-2</v>
      </c>
      <c r="AD206" s="164" t="s">
        <v>954</v>
      </c>
    </row>
    <row r="207" spans="1:30">
      <c r="A207" s="144" t="s">
        <v>238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957</v>
      </c>
      <c r="J207" s="152" t="s">
        <v>1489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0.13039918871449596</v>
      </c>
      <c r="AB207" s="184">
        <v>0.13305387880396302</v>
      </c>
      <c r="AC207" s="184">
        <v>-2.5865376539278007E-2</v>
      </c>
      <c r="AD207" s="164" t="s">
        <v>954</v>
      </c>
    </row>
    <row r="208" spans="1:30">
      <c r="A208" s="144" t="s">
        <v>239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957</v>
      </c>
      <c r="J208" s="152" t="s">
        <v>1360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0.12470957020817619</v>
      </c>
      <c r="AB208" s="184">
        <v>0.12746961310089788</v>
      </c>
      <c r="AC208" s="184">
        <v>-2.4852456347948637E-2</v>
      </c>
      <c r="AD208" s="164" t="s">
        <v>954</v>
      </c>
    </row>
    <row r="209" spans="1:30">
      <c r="A209" s="144" t="s">
        <v>240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957</v>
      </c>
      <c r="J209" s="152" t="s">
        <v>1361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0.10549135699027201</v>
      </c>
      <c r="AB209" s="184">
        <v>0.1083016145110407</v>
      </c>
      <c r="AC209" s="184">
        <v>-2.140971857693641E-2</v>
      </c>
      <c r="AD209" s="164" t="s">
        <v>954</v>
      </c>
    </row>
    <row r="210" spans="1:30">
      <c r="A210" s="144" t="s">
        <v>241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957</v>
      </c>
      <c r="J210" s="152" t="s">
        <v>1362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0.10496298043562846</v>
      </c>
      <c r="AB210" s="184">
        <v>0.10786717544043234</v>
      </c>
      <c r="AC210" s="184">
        <v>-2.1323339752311155E-2</v>
      </c>
      <c r="AD210" s="164" t="s">
        <v>954</v>
      </c>
    </row>
    <row r="211" spans="1:30" ht="15.75" customHeight="1">
      <c r="A211" s="144" t="s">
        <v>242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957</v>
      </c>
      <c r="J211" s="152" t="s">
        <v>1363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0.10298858379119702</v>
      </c>
      <c r="AB211" s="184">
        <v>0.10597948270833313</v>
      </c>
      <c r="AC211" s="184">
        <v>-2.0978856354166631E-2</v>
      </c>
      <c r="AD211" s="164" t="s">
        <v>954</v>
      </c>
    </row>
    <row r="212" spans="1:30">
      <c r="A212" s="144" t="s">
        <v>243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957</v>
      </c>
      <c r="J212" s="152" t="s">
        <v>1364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0.10385183143134413</v>
      </c>
      <c r="AB212" s="184">
        <v>0.10693641116295138</v>
      </c>
      <c r="AC212" s="184">
        <v>-2.1138683151892268E-2</v>
      </c>
      <c r="AD212" s="164" t="s">
        <v>954</v>
      </c>
    </row>
    <row r="213" spans="1:30">
      <c r="A213" s="144" t="s">
        <v>244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957</v>
      </c>
      <c r="J213" s="152" t="s">
        <v>1365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9.5363658308305288E-2</v>
      </c>
      <c r="AB213" s="184">
        <v>9.8506133333333246E-2</v>
      </c>
      <c r="AC213" s="184">
        <v>-1.9643963639490947E-2</v>
      </c>
      <c r="AD213" s="164" t="s">
        <v>954</v>
      </c>
    </row>
    <row r="214" spans="1:30">
      <c r="A214" s="144" t="s">
        <v>245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957</v>
      </c>
      <c r="J214" s="152" t="s">
        <v>1366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0.10320297375779708</v>
      </c>
      <c r="AB214" s="184">
        <v>0.10645590224276646</v>
      </c>
      <c r="AC214" s="184">
        <v>-2.1028364149974443E-2</v>
      </c>
      <c r="AD214" s="164" t="s">
        <v>954</v>
      </c>
    </row>
    <row r="215" spans="1:30">
      <c r="A215" s="144" t="s">
        <v>246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957</v>
      </c>
      <c r="J215" s="152" t="s">
        <v>1367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0.11317116027281138</v>
      </c>
      <c r="AB215" s="184">
        <v>0.11654976482617574</v>
      </c>
      <c r="AC215" s="184">
        <v>-2.2781248398091591E-2</v>
      </c>
      <c r="AD215" s="164" t="s">
        <v>954</v>
      </c>
    </row>
    <row r="216" spans="1:30">
      <c r="A216" s="144" t="s">
        <v>247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957</v>
      </c>
      <c r="J216" s="152" t="s">
        <v>1368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0.10223853613038325</v>
      </c>
      <c r="AB216" s="184">
        <v>0.10566842178117031</v>
      </c>
      <c r="AC216" s="184">
        <v>-2.0877902086513966E-2</v>
      </c>
      <c r="AD216" s="164" t="s">
        <v>954</v>
      </c>
    </row>
    <row r="217" spans="1:30">
      <c r="A217" s="144" t="s">
        <v>248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957</v>
      </c>
      <c r="J217" s="152" t="s">
        <v>1369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9.6844278309831333E-2</v>
      </c>
      <c r="AB217" s="184">
        <v>0.10033547369132023</v>
      </c>
      <c r="AC217" s="184">
        <v>-1.9943275379939118E-2</v>
      </c>
      <c r="AD217" s="164" t="s">
        <v>954</v>
      </c>
    </row>
    <row r="218" spans="1:30">
      <c r="A218" s="144" t="s">
        <v>249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957</v>
      </c>
      <c r="J218" s="152" t="s">
        <v>1370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8.5696298574133412E-2</v>
      </c>
      <c r="AB218" s="184">
        <v>8.9218508925869688E-2</v>
      </c>
      <c r="AC218" s="184">
        <v>-1.8014377811396809E-2</v>
      </c>
      <c r="AD218" s="164" t="s">
        <v>954</v>
      </c>
    </row>
    <row r="219" spans="1:30">
      <c r="A219" s="144" t="s">
        <v>250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957</v>
      </c>
      <c r="J219" s="152" t="s">
        <v>1371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9.2698487030076437E-2</v>
      </c>
      <c r="AB219" s="184">
        <v>9.631536111111072E-2</v>
      </c>
      <c r="AC219" s="184">
        <v>-1.9222360341365485E-2</v>
      </c>
      <c r="AD219" s="164" t="s">
        <v>954</v>
      </c>
    </row>
    <row r="220" spans="1:30">
      <c r="A220" s="144" t="s">
        <v>251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957</v>
      </c>
      <c r="J220" s="152" t="s">
        <v>1372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9.5725525639588582E-2</v>
      </c>
      <c r="AB220" s="184">
        <v>9.9426114009661504E-2</v>
      </c>
      <c r="AC220" s="184">
        <v>-1.9743185040812961E-2</v>
      </c>
      <c r="AD220" s="164" t="s">
        <v>954</v>
      </c>
    </row>
    <row r="221" spans="1:30">
      <c r="A221" s="144" t="s">
        <v>252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957</v>
      </c>
      <c r="J221" s="152" t="s">
        <v>1373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9.0948896089936726E-2</v>
      </c>
      <c r="AB221" s="184">
        <v>9.4701619900497525E-2</v>
      </c>
      <c r="AC221" s="184">
        <v>-1.8926559203980453E-2</v>
      </c>
      <c r="AD221" s="164" t="s">
        <v>954</v>
      </c>
    </row>
    <row r="222" spans="1:30">
      <c r="A222" s="144" t="s">
        <v>253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957</v>
      </c>
      <c r="J222" s="152" t="s">
        <v>1374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8.7005101723236278E-2</v>
      </c>
      <c r="AB222" s="184">
        <v>9.0807954234769506E-2</v>
      </c>
      <c r="AC222" s="184">
        <v>-1.8254002014198578E-2</v>
      </c>
      <c r="AD222" s="164" t="s">
        <v>954</v>
      </c>
    </row>
    <row r="223" spans="1:30">
      <c r="A223" s="144" t="s">
        <v>254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957</v>
      </c>
      <c r="J223" s="152" t="s">
        <v>1206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7.7550690434741165E-2</v>
      </c>
      <c r="AB223" s="184">
        <v>8.1374803254437689E-2</v>
      </c>
      <c r="AC223" s="184">
        <v>-1.6647764464168491E-2</v>
      </c>
      <c r="AD223" s="164" t="s">
        <v>954</v>
      </c>
    </row>
    <row r="224" spans="1:30">
      <c r="A224" s="144" t="s">
        <v>255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957</v>
      </c>
      <c r="J224" s="152" t="s">
        <v>1207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7.87382455494261E-2</v>
      </c>
      <c r="AB224" s="184">
        <v>8.2621116838487829E-2</v>
      </c>
      <c r="AC224" s="184">
        <v>-1.6845369170348734E-2</v>
      </c>
      <c r="AD224" s="164" t="s">
        <v>954</v>
      </c>
    </row>
    <row r="225" spans="1:30">
      <c r="A225" s="144" t="s">
        <v>256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957</v>
      </c>
      <c r="J225" s="152" t="s">
        <v>1375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8.2245925767152839E-2</v>
      </c>
      <c r="AB225" s="184">
        <v>8.6198212707721877E-2</v>
      </c>
      <c r="AC225" s="184">
        <v>-1.7432686282176535E-2</v>
      </c>
      <c r="AD225" s="164" t="s">
        <v>954</v>
      </c>
    </row>
    <row r="226" spans="1:30">
      <c r="A226" s="144" t="s">
        <v>257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957</v>
      </c>
      <c r="J226" s="152" t="s">
        <v>1376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8.1408609487183092E-2</v>
      </c>
      <c r="AB226" s="184">
        <v>8.5413029261962592E-2</v>
      </c>
      <c r="AC226" s="184">
        <v>-1.7289142806163893E-2</v>
      </c>
      <c r="AD226" s="164" t="s">
        <v>954</v>
      </c>
    </row>
    <row r="227" spans="1:30" ht="16.5" customHeight="1">
      <c r="A227" s="144" t="s">
        <v>258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957</v>
      </c>
      <c r="J227" s="152" t="s">
        <v>1377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8.8829128493084886E-2</v>
      </c>
      <c r="AB227" s="184">
        <v>9.2921742151162556E-2</v>
      </c>
      <c r="AC227" s="184">
        <v>-1.8525051711886453E-2</v>
      </c>
      <c r="AD227" s="164" t="s">
        <v>954</v>
      </c>
    </row>
    <row r="228" spans="1:30">
      <c r="A228" s="144" t="s">
        <v>259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957</v>
      </c>
      <c r="J228" s="152" t="s">
        <v>1378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9.4448944285012493E-2</v>
      </c>
      <c r="AB228" s="184">
        <v>9.8627188679851763E-2</v>
      </c>
      <c r="AC228" s="184">
        <v>-1.9457134233799467E-2</v>
      </c>
      <c r="AD228" s="164" t="s">
        <v>954</v>
      </c>
    </row>
    <row r="229" spans="1:30">
      <c r="A229" s="144" t="s">
        <v>260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957</v>
      </c>
      <c r="J229" s="152" t="s">
        <v>1379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9.2195467522652619E-2</v>
      </c>
      <c r="AB229" s="184">
        <v>9.6426788760807014E-2</v>
      </c>
      <c r="AC229" s="184">
        <v>-1.908119766250449E-2</v>
      </c>
      <c r="AD229" s="164" t="s">
        <v>954</v>
      </c>
    </row>
    <row r="230" spans="1:30">
      <c r="A230" s="144" t="s">
        <v>261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957</v>
      </c>
      <c r="J230" s="152" t="s">
        <v>1380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9.3076831720764641E-2</v>
      </c>
      <c r="AB230" s="184">
        <v>9.7373123609118206E-2</v>
      </c>
      <c r="AC230" s="184">
        <v>-1.9223601912960353E-2</v>
      </c>
      <c r="AD230" s="164" t="s">
        <v>954</v>
      </c>
    </row>
    <row r="231" spans="1:30">
      <c r="A231" s="144" t="s">
        <v>262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957</v>
      </c>
      <c r="J231" s="152" t="s">
        <v>1381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9.3316060264905465E-2</v>
      </c>
      <c r="AB231" s="184">
        <v>9.7674098190476011E-2</v>
      </c>
      <c r="AC231" s="184">
        <v>-1.9259575904762016E-2</v>
      </c>
      <c r="AD231" s="164" t="s">
        <v>954</v>
      </c>
    </row>
    <row r="232" spans="1:30">
      <c r="A232" s="144" t="s">
        <v>263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957</v>
      </c>
      <c r="J232" s="152" t="s">
        <v>1382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8.9878879375149934E-2</v>
      </c>
      <c r="AB232" s="184">
        <v>9.4280338865180724E-2</v>
      </c>
      <c r="AC232" s="184">
        <v>-1.8692868974237387E-2</v>
      </c>
      <c r="AD232" s="164" t="s">
        <v>954</v>
      </c>
    </row>
    <row r="233" spans="1:30">
      <c r="A233" s="144" t="s">
        <v>264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957</v>
      </c>
      <c r="J233" s="152" t="s">
        <v>1383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0.10931689425500513</v>
      </c>
      <c r="AB233" s="184">
        <v>0.1138688160528798</v>
      </c>
      <c r="AC233" s="184">
        <v>-2.1860258010702127E-2</v>
      </c>
      <c r="AD233" s="164" t="s">
        <v>954</v>
      </c>
    </row>
    <row r="234" spans="1:30">
      <c r="A234" s="144" t="s">
        <v>265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957</v>
      </c>
      <c r="J234" s="152" t="s">
        <v>1490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0.1137138451262889</v>
      </c>
      <c r="AB234" s="184">
        <v>0.11835829957686839</v>
      </c>
      <c r="AC234" s="184">
        <v>-2.257278492399295E-2</v>
      </c>
      <c r="AD234" s="164" t="s">
        <v>954</v>
      </c>
    </row>
    <row r="235" spans="1:30">
      <c r="A235" s="144" t="s">
        <v>266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957</v>
      </c>
      <c r="J235" s="152" t="s">
        <v>1699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0.13239956573867118</v>
      </c>
      <c r="AB235" s="219">
        <v>0.1322958170411983</v>
      </c>
      <c r="AC235" s="219">
        <v>-2.4967704151061421E-2</v>
      </c>
      <c r="AD235" s="164" t="s">
        <v>954</v>
      </c>
    </row>
    <row r="236" spans="1:30">
      <c r="A236" s="144" t="s">
        <v>267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957</v>
      </c>
      <c r="J236" s="152" t="s">
        <v>1619</v>
      </c>
      <c r="K236" s="170">
        <v>43817</v>
      </c>
      <c r="L236" s="170" t="s">
        <v>1618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0.12930518713918837</v>
      </c>
      <c r="AB236" s="219">
        <v>0.12933000615384582</v>
      </c>
      <c r="AC236" s="219">
        <v>-2.4407577653457579E-2</v>
      </c>
      <c r="AD236" s="164" t="s">
        <v>954</v>
      </c>
    </row>
    <row r="237" spans="1:30">
      <c r="A237" s="144" t="s">
        <v>268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957</v>
      </c>
      <c r="J237" s="152" t="s">
        <v>1620</v>
      </c>
      <c r="K237" s="170">
        <v>43818</v>
      </c>
      <c r="L237" s="170" t="s">
        <v>1618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0.12695262860269674</v>
      </c>
      <c r="AB237" s="219">
        <v>0.12710168152274814</v>
      </c>
      <c r="AC237" s="219">
        <v>-2.3988171154441185E-2</v>
      </c>
      <c r="AD237" s="164" t="s">
        <v>954</v>
      </c>
    </row>
    <row r="238" spans="1:30">
      <c r="A238" s="144" t="s">
        <v>269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957</v>
      </c>
      <c r="J238" s="152" t="s">
        <v>1621</v>
      </c>
      <c r="K238" s="170">
        <v>43819</v>
      </c>
      <c r="L238" s="170" t="s">
        <v>1618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0.12381603050135959</v>
      </c>
      <c r="AB238" s="219">
        <v>0.12408437173678499</v>
      </c>
      <c r="AC238" s="219">
        <v>-2.3421729049160289E-2</v>
      </c>
      <c r="AD238" s="164" t="s">
        <v>954</v>
      </c>
    </row>
    <row r="239" spans="1:30">
      <c r="A239" s="144" t="s">
        <v>270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957</v>
      </c>
      <c r="J239" s="152" t="s">
        <v>1384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0.1099821530247227</v>
      </c>
      <c r="AB239" s="184">
        <v>0.11035219030079779</v>
      </c>
      <c r="AC239" s="184">
        <v>-2.0851293247391212E-2</v>
      </c>
      <c r="AD239" s="164" t="s">
        <v>954</v>
      </c>
    </row>
    <row r="240" spans="1:30" ht="15.75" customHeight="1">
      <c r="A240" s="144" t="s">
        <v>271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957</v>
      </c>
      <c r="J240" s="152" t="s">
        <v>1491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0.11613428247842927</v>
      </c>
      <c r="AB240" s="184">
        <v>0.11661583114779139</v>
      </c>
      <c r="AC240" s="184">
        <v>-2.2019230872688755E-2</v>
      </c>
      <c r="AD240" s="164" t="s">
        <v>954</v>
      </c>
    </row>
    <row r="241" spans="1:30">
      <c r="A241" s="144" t="s">
        <v>272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957</v>
      </c>
      <c r="J241" s="152" t="s">
        <v>1492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0.11514361176783305</v>
      </c>
      <c r="AB241" s="184">
        <v>0.1157318162557075</v>
      </c>
      <c r="AC241" s="184">
        <v>-2.1854405875190386E-2</v>
      </c>
      <c r="AD241" s="164" t="s">
        <v>954</v>
      </c>
    </row>
    <row r="242" spans="1:30">
      <c r="A242" s="144" t="s">
        <v>273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957</v>
      </c>
      <c r="J242" s="152" t="s">
        <v>1622</v>
      </c>
      <c r="K242" s="170">
        <v>43825</v>
      </c>
      <c r="L242" s="170" t="s">
        <v>1618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0.1237445925824654</v>
      </c>
      <c r="AB242" s="219">
        <v>0.12445105932999834</v>
      </c>
      <c r="AC242" s="219">
        <v>-2.3467668576625744E-2</v>
      </c>
      <c r="AD242" s="164" t="s">
        <v>954</v>
      </c>
    </row>
    <row r="243" spans="1:30">
      <c r="A243" s="144" t="s">
        <v>274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957</v>
      </c>
      <c r="J243" s="152" t="s">
        <v>1624</v>
      </c>
      <c r="K243" s="170">
        <v>43826</v>
      </c>
      <c r="L243" s="170" t="s">
        <v>1618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0.12216321436122746</v>
      </c>
      <c r="AB243" s="219">
        <v>0.12297954009661805</v>
      </c>
      <c r="AC243" s="219">
        <v>-2.3195062681159451E-2</v>
      </c>
      <c r="AD243" s="164" t="s">
        <v>954</v>
      </c>
    </row>
    <row r="244" spans="1:30">
      <c r="A244" s="144" t="s">
        <v>275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957</v>
      </c>
      <c r="J244" s="152" t="s">
        <v>1782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0.13726701757109039</v>
      </c>
      <c r="AB244" s="219">
        <v>0.13821756860622436</v>
      </c>
      <c r="AC244" s="219">
        <v>-2.5994031965118181E-2</v>
      </c>
      <c r="AD244" s="164" t="s">
        <v>954</v>
      </c>
    </row>
    <row r="245" spans="1:30">
      <c r="A245" s="144" t="s">
        <v>276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957</v>
      </c>
      <c r="J245" s="152" t="s">
        <v>1783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0.14040988400180909</v>
      </c>
      <c r="AB245" s="219">
        <v>0.14148758957771745</v>
      </c>
      <c r="AC245" s="219">
        <v>-2.6591009913147445E-2</v>
      </c>
      <c r="AD245" s="164" t="s">
        <v>954</v>
      </c>
    </row>
    <row r="246" spans="1:30">
      <c r="A246" s="144" t="s">
        <v>277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957</v>
      </c>
      <c r="J246" s="152" t="s">
        <v>1784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0.15620542396175363</v>
      </c>
      <c r="AB246" s="219">
        <v>0.15560234750186397</v>
      </c>
      <c r="AC246" s="219">
        <v>-2.9214290827740408E-2</v>
      </c>
      <c r="AD246" s="164" t="s">
        <v>954</v>
      </c>
    </row>
    <row r="247" spans="1:30">
      <c r="A247" s="144" t="s">
        <v>278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957</v>
      </c>
      <c r="J247" s="152" t="s">
        <v>1785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0.15359182313202635</v>
      </c>
      <c r="AB247" s="219">
        <v>0.15313853161021962</v>
      </c>
      <c r="AC247" s="219">
        <v>-2.8747589542483798E-2</v>
      </c>
      <c r="AD247" s="164" t="s">
        <v>954</v>
      </c>
    </row>
    <row r="248" spans="1:30">
      <c r="A248" s="144" t="s">
        <v>279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957</v>
      </c>
      <c r="J248" s="152" t="s">
        <v>1786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0.14876424504554708</v>
      </c>
      <c r="AB248" s="219">
        <v>0.14845496472851005</v>
      </c>
      <c r="AC248" s="219">
        <v>-2.7860799881639364E-2</v>
      </c>
      <c r="AD248" s="164" t="s">
        <v>954</v>
      </c>
    </row>
    <row r="249" spans="1:30">
      <c r="A249" s="144" t="s">
        <v>280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957</v>
      </c>
      <c r="J249" s="152" t="s">
        <v>1787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0.15607401418641653</v>
      </c>
      <c r="AB249" s="219">
        <v>0.15590997571470666</v>
      </c>
      <c r="AC249" s="219">
        <v>-2.9272633775420109E-2</v>
      </c>
      <c r="AD249" s="164" t="s">
        <v>954</v>
      </c>
    </row>
    <row r="250" spans="1:30">
      <c r="A250" s="144" t="s">
        <v>281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957</v>
      </c>
      <c r="J250" s="152" t="s">
        <v>1788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0.1428884522127869</v>
      </c>
      <c r="AB250" s="219">
        <v>0.14285954851020066</v>
      </c>
      <c r="AC250" s="219">
        <v>-2.6814075209158794E-2</v>
      </c>
      <c r="AD250" s="164" t="s">
        <v>954</v>
      </c>
    </row>
    <row r="251" spans="1:30">
      <c r="A251" s="144" t="s">
        <v>282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957</v>
      </c>
      <c r="J251" s="152" t="s">
        <v>1858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0.155713332537186</v>
      </c>
      <c r="AB251" s="219">
        <v>5.0884952380954029E-3</v>
      </c>
      <c r="AC251" s="219">
        <v>0.12148804990810325</v>
      </c>
      <c r="AD251" s="164" t="s">
        <v>954</v>
      </c>
    </row>
    <row r="252" spans="1:30">
      <c r="A252" s="144" t="s">
        <v>283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957</v>
      </c>
      <c r="J252" s="152" t="s">
        <v>1859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0.1548757046574325</v>
      </c>
      <c r="AB252" s="219">
        <v>4.2460185185186905E-3</v>
      </c>
      <c r="AC252" s="219">
        <v>0.1217635792679963</v>
      </c>
      <c r="AD252" s="164" t="s">
        <v>954</v>
      </c>
    </row>
    <row r="253" spans="1:30">
      <c r="A253" s="144" t="s">
        <v>284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957</v>
      </c>
      <c r="J253" s="152" t="s">
        <v>1860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0.16852290451763396</v>
      </c>
      <c r="AB253" s="219">
        <v>1.185165925925924E-2</v>
      </c>
      <c r="AC253" s="219">
        <v>0.12216985951068526</v>
      </c>
      <c r="AD253" s="164" t="s">
        <v>954</v>
      </c>
    </row>
    <row r="254" spans="1:30">
      <c r="A254" s="144" t="s">
        <v>285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957</v>
      </c>
      <c r="J254" s="152" t="s">
        <v>1861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0.16410655709557331</v>
      </c>
      <c r="AB254" s="219">
        <v>7.7359600000002082E-3</v>
      </c>
      <c r="AC254" s="219">
        <v>0.12290443060829315</v>
      </c>
      <c r="AD254" s="164" t="s">
        <v>954</v>
      </c>
    </row>
    <row r="255" spans="1:30">
      <c r="A255" s="144" t="s">
        <v>286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957</v>
      </c>
      <c r="J255" s="152" t="s">
        <v>1862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0.15725078878677223</v>
      </c>
      <c r="AB255" s="219">
        <v>2.13985993265986E-3</v>
      </c>
      <c r="AC255" s="219">
        <v>0.12316747256590066</v>
      </c>
      <c r="AD255" s="164" t="s">
        <v>954</v>
      </c>
    </row>
    <row r="256" spans="1:30">
      <c r="A256" s="144" t="s">
        <v>287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957</v>
      </c>
      <c r="J256" s="152" t="s">
        <v>1801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0.15242488502057294</v>
      </c>
      <c r="AB256" s="219">
        <v>0.14955095988530465</v>
      </c>
      <c r="AC256" s="219">
        <v>-2.7969354150537695E-2</v>
      </c>
      <c r="AD256" s="164" t="s">
        <v>954</v>
      </c>
    </row>
    <row r="257" spans="1:30">
      <c r="A257" s="144" t="s">
        <v>288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957</v>
      </c>
      <c r="J257" s="152" t="s">
        <v>1802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0.15319365581965694</v>
      </c>
      <c r="AB257" s="219">
        <v>0.15047802827763457</v>
      </c>
      <c r="AC257" s="219">
        <v>-2.8163680234218669E-2</v>
      </c>
      <c r="AD257" s="164" t="s">
        <v>954</v>
      </c>
    </row>
    <row r="258" spans="1:30">
      <c r="A258" s="144" t="s">
        <v>289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957</v>
      </c>
      <c r="J258" s="152" t="s">
        <v>1863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0.16087347744696823</v>
      </c>
      <c r="AB258" s="219">
        <v>6.5981455026455915E-3</v>
      </c>
      <c r="AC258" s="219">
        <v>0.12197256020229075</v>
      </c>
      <c r="AD258" s="164" t="s">
        <v>954</v>
      </c>
    </row>
    <row r="259" spans="1:30">
      <c r="A259" s="144" t="s">
        <v>290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957</v>
      </c>
      <c r="J259" s="152" t="s">
        <v>1803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0.14159880338815589</v>
      </c>
      <c r="AB259" s="219">
        <v>0.13921889393424003</v>
      </c>
      <c r="AC259" s="219">
        <v>-2.5943784523809521E-2</v>
      </c>
      <c r="AD259" s="164" t="s">
        <v>954</v>
      </c>
    </row>
    <row r="260" spans="1:30">
      <c r="A260" s="144" t="s">
        <v>291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957</v>
      </c>
      <c r="J260" s="152" t="s">
        <v>1804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0.145521739529064</v>
      </c>
      <c r="AB260" s="219">
        <v>0.14328108360864023</v>
      </c>
      <c r="AC260" s="219">
        <v>-2.6756774699985941E-2</v>
      </c>
      <c r="AD260" s="164" t="s">
        <v>954</v>
      </c>
    </row>
    <row r="261" spans="1:30">
      <c r="A261" s="144" t="s">
        <v>292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957</v>
      </c>
      <c r="J261" s="152" t="s">
        <v>1623</v>
      </c>
      <c r="K261" s="170">
        <v>43853</v>
      </c>
      <c r="L261" s="170" t="s">
        <v>1618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0.11183558780360903</v>
      </c>
      <c r="AB261" s="219">
        <v>0.10977484106891677</v>
      </c>
      <c r="AC261" s="219">
        <v>-2.0139576933896119E-2</v>
      </c>
      <c r="AD261" s="164" t="s">
        <v>954</v>
      </c>
    </row>
    <row r="262" spans="1:30">
      <c r="A262" s="144" t="s">
        <v>293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957</v>
      </c>
      <c r="J262" s="152" t="s">
        <v>1208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2.9338814420277526E-2</v>
      </c>
      <c r="AB262" s="184">
        <v>2.7466495502311394E-2</v>
      </c>
      <c r="AC262" s="184">
        <v>-3.9296546448084335E-3</v>
      </c>
      <c r="AD262" s="164" t="s">
        <v>954</v>
      </c>
    </row>
    <row r="263" spans="1:30">
      <c r="A263" s="144" t="s">
        <v>294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957</v>
      </c>
      <c r="J263" s="152" t="s">
        <v>1209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5.5280825140451517E-2</v>
      </c>
      <c r="AB263" s="184">
        <v>5.3400874800838327E-2</v>
      </c>
      <c r="AC263" s="184">
        <v>-9.024750635919121E-3</v>
      </c>
      <c r="AD263" s="164" t="s">
        <v>954</v>
      </c>
    </row>
    <row r="264" spans="1:30">
      <c r="A264" s="144" t="s">
        <v>295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957</v>
      </c>
      <c r="J264" s="152" t="s">
        <v>1210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6.6613240618410785E-2</v>
      </c>
      <c r="AB264" s="184">
        <v>6.4759296445001668E-2</v>
      </c>
      <c r="AC264" s="184">
        <v>-1.1253216199637261E-2</v>
      </c>
      <c r="AD264" s="164" t="s">
        <v>954</v>
      </c>
    </row>
    <row r="265" spans="1:30">
      <c r="A265" s="144" t="s">
        <v>296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957</v>
      </c>
      <c r="J265" s="152" t="s">
        <v>1385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8.4837582912909104E-2</v>
      </c>
      <c r="AB265" s="184">
        <v>8.3037330333332937E-2</v>
      </c>
      <c r="AC265" s="184">
        <v>-1.4830223138888821E-2</v>
      </c>
      <c r="AD265" s="164" t="s">
        <v>954</v>
      </c>
    </row>
    <row r="266" spans="1:30">
      <c r="A266" s="144" t="s">
        <v>297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957</v>
      </c>
      <c r="J266" s="152" t="s">
        <v>1386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8.4596496597773241E-2</v>
      </c>
      <c r="AB266" s="184">
        <v>8.2880870485678271E-2</v>
      </c>
      <c r="AC266" s="184">
        <v>-1.4805635395046313E-2</v>
      </c>
      <c r="AD266" s="164" t="s">
        <v>954</v>
      </c>
    </row>
    <row r="267" spans="1:30">
      <c r="A267" s="144" t="s">
        <v>298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957</v>
      </c>
      <c r="J267" s="152" t="s">
        <v>1387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8.8317454614414759E-2</v>
      </c>
      <c r="AB267" s="184">
        <v>8.6682515991176823E-2</v>
      </c>
      <c r="AC267" s="184">
        <v>-1.5548808574579409E-2</v>
      </c>
      <c r="AD267" s="164" t="s">
        <v>954</v>
      </c>
    </row>
    <row r="268" spans="1:30">
      <c r="A268" s="144" t="s">
        <v>299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957</v>
      </c>
      <c r="J268" s="152" t="s">
        <v>1388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9.7482597872019738E-2</v>
      </c>
      <c r="AB268" s="184">
        <v>9.5927741793709442E-2</v>
      </c>
      <c r="AC268" s="184">
        <v>-1.7341799423156168E-2</v>
      </c>
      <c r="AD268" s="164" t="s">
        <v>954</v>
      </c>
    </row>
    <row r="269" spans="1:30">
      <c r="A269" s="144" t="s">
        <v>300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957</v>
      </c>
      <c r="J269" s="152" t="s">
        <v>1493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0.10541730392612392</v>
      </c>
      <c r="AB269" s="184">
        <v>0.10395100147783221</v>
      </c>
      <c r="AC269" s="184">
        <v>-1.8892969731800768E-2</v>
      </c>
      <c r="AD269" s="164" t="s">
        <v>954</v>
      </c>
    </row>
    <row r="270" spans="1:30">
      <c r="A270" s="144" t="s">
        <v>301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957</v>
      </c>
      <c r="J270" s="152" t="s">
        <v>1389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9.8604662904542284E-2</v>
      </c>
      <c r="AB270" s="184">
        <v>9.7240079400136015E-2</v>
      </c>
      <c r="AC270" s="184">
        <v>-1.7608862549420401E-2</v>
      </c>
      <c r="AD270" s="164" t="s">
        <v>954</v>
      </c>
    </row>
    <row r="271" spans="1:30">
      <c r="A271" s="144" t="s">
        <v>302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957</v>
      </c>
      <c r="J271" s="152" t="s">
        <v>1494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0.10534556660130612</v>
      </c>
      <c r="AB271" s="184">
        <v>0.10407016232002153</v>
      </c>
      <c r="AC271" s="184">
        <v>-1.8920780358598233E-2</v>
      </c>
      <c r="AD271" s="164" t="s">
        <v>954</v>
      </c>
    </row>
    <row r="272" spans="1:30" ht="15.75" customHeight="1">
      <c r="A272" s="144" t="s">
        <v>303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957</v>
      </c>
      <c r="J272" s="152" t="s">
        <v>1797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0.12809620801244082</v>
      </c>
      <c r="AB272" s="219">
        <v>0.12691069010691547</v>
      </c>
      <c r="AC272" s="219">
        <v>-2.3282539423467474E-2</v>
      </c>
      <c r="AD272" s="164" t="s">
        <v>954</v>
      </c>
    </row>
    <row r="273" spans="1:30">
      <c r="A273" s="144" t="s">
        <v>304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957</v>
      </c>
      <c r="J273" s="152" t="s">
        <v>1798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0.12253898002266261</v>
      </c>
      <c r="AB273" s="219">
        <v>0.12146939600862994</v>
      </c>
      <c r="AC273" s="219">
        <v>-2.2251751779935214E-2</v>
      </c>
      <c r="AD273" s="164" t="s">
        <v>954</v>
      </c>
    </row>
    <row r="274" spans="1:30">
      <c r="A274" s="144" t="s">
        <v>305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957</v>
      </c>
      <c r="J274" s="152" t="s">
        <v>1799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0.12040639246210461</v>
      </c>
      <c r="AB274" s="219">
        <v>0.11944585054413515</v>
      </c>
      <c r="AC274" s="219">
        <v>-2.1871797286040495E-2</v>
      </c>
      <c r="AD274" s="164" t="s">
        <v>954</v>
      </c>
    </row>
    <row r="275" spans="1:30">
      <c r="A275" s="144" t="s">
        <v>306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957</v>
      </c>
      <c r="J275" s="152" t="s">
        <v>1800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0.14424657033204324</v>
      </c>
      <c r="AB275" s="219">
        <v>0.14339155783132496</v>
      </c>
      <c r="AC275" s="219">
        <v>-2.6399208701472165E-2</v>
      </c>
      <c r="AD275" s="164" t="s">
        <v>954</v>
      </c>
    </row>
    <row r="276" spans="1:30">
      <c r="A276" s="199" t="s">
        <v>307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957</v>
      </c>
      <c r="J276" s="207" t="s">
        <v>1855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0.14502081190297589</v>
      </c>
      <c r="AB276" s="217">
        <v>2.1805821276595472E-2</v>
      </c>
      <c r="AC276" s="217">
        <v>9.5913164050868582E-2</v>
      </c>
      <c r="AD276" s="223" t="s">
        <v>1854</v>
      </c>
    </row>
    <row r="277" spans="1:30">
      <c r="A277" s="144" t="s">
        <v>308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957</v>
      </c>
      <c r="J277" s="152" t="s">
        <v>1790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0.13956722326523985</v>
      </c>
      <c r="AB277" s="219">
        <v>0.13895969797979779</v>
      </c>
      <c r="AC277" s="219">
        <v>-2.5573312121212055E-2</v>
      </c>
      <c r="AD277" s="164" t="s">
        <v>954</v>
      </c>
    </row>
    <row r="278" spans="1:30">
      <c r="A278" s="144" t="s">
        <v>309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957</v>
      </c>
      <c r="J278" s="152" t="s">
        <v>1791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0.13626991916742504</v>
      </c>
      <c r="AB278" s="219">
        <v>0.13577945893259158</v>
      </c>
      <c r="AC278" s="219">
        <v>-2.4980446775261678E-2</v>
      </c>
      <c r="AD278" s="164" t="s">
        <v>954</v>
      </c>
    </row>
    <row r="279" spans="1:30">
      <c r="A279" s="144" t="s">
        <v>310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957</v>
      </c>
      <c r="J279" s="152" t="s">
        <v>1792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0.12251893580323925</v>
      </c>
      <c r="AB279" s="219">
        <v>0.12213723407231436</v>
      </c>
      <c r="AC279" s="219">
        <v>-2.2437344972288109E-2</v>
      </c>
      <c r="AD279" s="164" t="s">
        <v>954</v>
      </c>
    </row>
    <row r="280" spans="1:30">
      <c r="A280" s="144" t="s">
        <v>311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957</v>
      </c>
      <c r="J280" s="152" t="s">
        <v>1793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0.12504894016472456</v>
      </c>
      <c r="AB280" s="219">
        <v>0.12477013333333309</v>
      </c>
      <c r="AC280" s="219">
        <v>-2.2928763708086608E-2</v>
      </c>
      <c r="AD280" s="164" t="s">
        <v>954</v>
      </c>
    </row>
    <row r="281" spans="1:30">
      <c r="A281" s="144" t="s">
        <v>312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957</v>
      </c>
      <c r="J281" s="152" t="s">
        <v>1390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8.6978500222807842E-2</v>
      </c>
      <c r="AB281" s="219">
        <v>8.6781084774632866E-2</v>
      </c>
      <c r="AC281" s="219">
        <v>-1.5887635298742042E-2</v>
      </c>
      <c r="AD281" s="164" t="s">
        <v>954</v>
      </c>
    </row>
    <row r="282" spans="1:30">
      <c r="A282" s="144" t="s">
        <v>313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957</v>
      </c>
      <c r="J282" s="152" t="s">
        <v>1794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0.12001829770260719</v>
      </c>
      <c r="AB282" s="219">
        <v>0.11991243170126631</v>
      </c>
      <c r="AC282" s="219">
        <v>-2.2011035069852358E-2</v>
      </c>
      <c r="AD282" s="164" t="s">
        <v>954</v>
      </c>
    </row>
    <row r="283" spans="1:30">
      <c r="A283" s="144" t="s">
        <v>314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957</v>
      </c>
      <c r="J283" s="152" t="s">
        <v>1795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0.12554929570057327</v>
      </c>
      <c r="AB283" s="219">
        <v>0.12554376346604212</v>
      </c>
      <c r="AC283" s="219">
        <v>-2.3049343351548401E-2</v>
      </c>
      <c r="AD283" s="164" t="s">
        <v>954</v>
      </c>
    </row>
    <row r="284" spans="1:30">
      <c r="A284" s="144" t="s">
        <v>315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957</v>
      </c>
      <c r="J284" s="152" t="s">
        <v>1796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0.13105588564435311</v>
      </c>
      <c r="AB284" s="219">
        <v>0.13115445113444801</v>
      </c>
      <c r="AC284" s="219">
        <v>-2.4080382263710787E-2</v>
      </c>
      <c r="AD284" s="164" t="s">
        <v>954</v>
      </c>
    </row>
    <row r="285" spans="1:30">
      <c r="A285" s="144" t="s">
        <v>316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1853</v>
      </c>
      <c r="J285" s="152" t="s">
        <v>1864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0.15664161857597159</v>
      </c>
      <c r="AB285" s="219">
        <v>3.2608325987144138E-2</v>
      </c>
      <c r="AC285" s="219">
        <v>9.3478907992183835E-2</v>
      </c>
      <c r="AD285" s="164">
        <v>2.9629629629635001E-4</v>
      </c>
    </row>
    <row r="286" spans="1:30">
      <c r="A286" s="144" t="s">
        <v>317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957</v>
      </c>
      <c r="J286" s="152" t="s">
        <v>1789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0.13826713430613657</v>
      </c>
      <c r="AB286" s="219">
        <v>0.13629005896742608</v>
      </c>
      <c r="AC286" s="219">
        <v>-2.489944225569718E-2</v>
      </c>
      <c r="AD286" s="164" t="s">
        <v>954</v>
      </c>
    </row>
    <row r="287" spans="1:30">
      <c r="A287" s="144" t="s">
        <v>801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957</v>
      </c>
      <c r="J287" s="152" t="s">
        <v>1625</v>
      </c>
      <c r="K287" s="170">
        <v>43899</v>
      </c>
      <c r="L287" s="170" t="s">
        <v>1618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0.10174892631442267</v>
      </c>
      <c r="AB287" s="219">
        <v>9.9927173646394474E-2</v>
      </c>
      <c r="AC287" s="219">
        <v>-1.7887800256607411E-2</v>
      </c>
      <c r="AD287" s="164" t="s">
        <v>954</v>
      </c>
    </row>
    <row r="288" spans="1:30">
      <c r="A288" s="144" t="s">
        <v>802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957</v>
      </c>
      <c r="J288" s="152" t="s">
        <v>1760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0.12330736872393722</v>
      </c>
      <c r="AB288" s="219">
        <v>0.12155876123257858</v>
      </c>
      <c r="AC288" s="219">
        <v>-2.2054523360183875E-2</v>
      </c>
      <c r="AD288" s="164" t="s">
        <v>954</v>
      </c>
    </row>
    <row r="289" spans="1:30">
      <c r="A289" s="144" t="s">
        <v>803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957</v>
      </c>
      <c r="J289" s="152" t="s">
        <v>1695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0.10879850169810479</v>
      </c>
      <c r="AB289" s="219">
        <v>0.10716819686544299</v>
      </c>
      <c r="AC289" s="219">
        <v>-1.9299793068297211E-2</v>
      </c>
      <c r="AD289" s="164" t="s">
        <v>954</v>
      </c>
    </row>
    <row r="290" spans="1:30">
      <c r="A290" s="144" t="s">
        <v>804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957</v>
      </c>
      <c r="J290" s="152" t="s">
        <v>1311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8.8236260428118607E-2</v>
      </c>
      <c r="AB290" s="184">
        <v>8.6714116114285478E-2</v>
      </c>
      <c r="AC290" s="184">
        <v>-1.5394096965079429E-2</v>
      </c>
      <c r="AD290" s="164" t="s">
        <v>954</v>
      </c>
    </row>
    <row r="291" spans="1:30">
      <c r="A291" s="144" t="s">
        <v>805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1286</v>
      </c>
      <c r="J291" s="152" t="s">
        <v>1293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7.3498007490955031E-2</v>
      </c>
      <c r="AB291" s="184">
        <v>7.2061675626423183E-2</v>
      </c>
      <c r="AC291" s="184">
        <v>-1.2606214932928017E-2</v>
      </c>
      <c r="AD291" s="164" t="s">
        <v>954</v>
      </c>
    </row>
    <row r="292" spans="1:30">
      <c r="A292" s="144" t="s">
        <v>813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957</v>
      </c>
      <c r="J292" s="152" t="s">
        <v>1112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3.0035442315463179E-2</v>
      </c>
      <c r="AB292" s="184">
        <v>2.8686891562617944E-2</v>
      </c>
      <c r="AC292" s="184">
        <v>-4.3704868709797395E-3</v>
      </c>
      <c r="AD292" s="164" t="s">
        <v>954</v>
      </c>
    </row>
    <row r="293" spans="1:30">
      <c r="A293" s="144" t="s">
        <v>814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957</v>
      </c>
      <c r="J293" s="152" t="s">
        <v>1103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2.531359672356559E-2</v>
      </c>
      <c r="AB293" s="184">
        <v>2.3988275424688288E-2</v>
      </c>
      <c r="AC293" s="184">
        <v>-3.4837142066186377E-3</v>
      </c>
      <c r="AD293" s="164" t="s">
        <v>954</v>
      </c>
    </row>
    <row r="294" spans="1:30">
      <c r="A294" s="144" t="s">
        <v>815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957</v>
      </c>
      <c r="J294" s="152" t="s">
        <v>1032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6.0741776683197468E-3</v>
      </c>
      <c r="AB294" s="184">
        <v>4.7804677966098996E-3</v>
      </c>
      <c r="AC294" s="184">
        <v>1.4235540489648812E-4</v>
      </c>
      <c r="AD294" s="164" t="s">
        <v>954</v>
      </c>
    </row>
    <row r="295" spans="1:30">
      <c r="A295" s="144" t="s">
        <v>816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957</v>
      </c>
      <c r="J295" s="152" t="s">
        <v>1031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-6.2758272467275944E-3</v>
      </c>
      <c r="AB295" s="184">
        <v>-7.5533395442025641E-3</v>
      </c>
      <c r="AC295" s="184">
        <v>2.4639611319809962E-3</v>
      </c>
      <c r="AD295" s="164" t="s">
        <v>954</v>
      </c>
    </row>
    <row r="296" spans="1:30">
      <c r="A296" s="144" t="s">
        <v>817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957</v>
      </c>
      <c r="J296" s="152" t="s">
        <v>1104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1.0385048302033129E-2</v>
      </c>
      <c r="AB296" s="184">
        <v>9.0965883851625851E-3</v>
      </c>
      <c r="AC296" s="184">
        <v>-6.6969042088160791E-4</v>
      </c>
      <c r="AD296" s="164" t="s">
        <v>954</v>
      </c>
    </row>
    <row r="297" spans="1:30">
      <c r="A297" s="144" t="s">
        <v>824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957</v>
      </c>
      <c r="J297" s="152" t="s">
        <v>997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-2.1448909046335229E-2</v>
      </c>
      <c r="AB297" s="184">
        <v>-2.2705739985052764E-2</v>
      </c>
      <c r="AC297" s="184">
        <v>5.2905456900849135E-3</v>
      </c>
      <c r="AD297" s="164" t="s">
        <v>954</v>
      </c>
    </row>
    <row r="298" spans="1:30">
      <c r="A298" s="144" t="s">
        <v>825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957</v>
      </c>
      <c r="J298" s="152" t="s">
        <v>1087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2.7205064440185556E-3</v>
      </c>
      <c r="AB298" s="184">
        <v>1.4383702323266245E-3</v>
      </c>
      <c r="AC298" s="184">
        <v>7.718484283762983E-4</v>
      </c>
      <c r="AD298" s="164" t="s">
        <v>954</v>
      </c>
    </row>
    <row r="299" spans="1:30">
      <c r="A299" s="144" t="s">
        <v>826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957</v>
      </c>
      <c r="J299" s="152" t="s">
        <v>1113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2.7754635819836615E-2</v>
      </c>
      <c r="AB299" s="184">
        <v>2.6461181809169343E-2</v>
      </c>
      <c r="AC299" s="184">
        <v>-3.8989602973977799E-3</v>
      </c>
      <c r="AD299" s="164" t="s">
        <v>954</v>
      </c>
    </row>
    <row r="300" spans="1:30">
      <c r="A300" s="144" t="s">
        <v>827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957</v>
      </c>
      <c r="J300" s="152" t="s">
        <v>1105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2.1391636762526867E-2</v>
      </c>
      <c r="AB300" s="184">
        <v>2.0120566394658423E-2</v>
      </c>
      <c r="AC300" s="184">
        <v>-2.7220298714143443E-3</v>
      </c>
      <c r="AD300" s="164" t="s">
        <v>954</v>
      </c>
    </row>
    <row r="301" spans="1:30">
      <c r="A301" s="144" t="s">
        <v>828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957</v>
      </c>
      <c r="J301" s="152" t="s">
        <v>1106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2.4550009535732276E-2</v>
      </c>
      <c r="AB301" s="184">
        <v>2.3290908956328238E-2</v>
      </c>
      <c r="AC301" s="184">
        <v>-3.3133856402662865E-3</v>
      </c>
      <c r="AD301" s="164" t="s">
        <v>954</v>
      </c>
    </row>
    <row r="302" spans="1:30">
      <c r="A302" s="144" t="s">
        <v>836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957</v>
      </c>
      <c r="J302" s="152" t="s">
        <v>1107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1.5133979827166577E-2</v>
      </c>
      <c r="AB302" s="184">
        <v>1.3897460782865023E-2</v>
      </c>
      <c r="AC302" s="184">
        <v>-1.5759682914817663E-3</v>
      </c>
      <c r="AD302" s="164" t="s">
        <v>954</v>
      </c>
    </row>
    <row r="303" spans="1:30">
      <c r="A303" s="144" t="s">
        <v>837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957</v>
      </c>
      <c r="J303" s="152" t="s">
        <v>1114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1.8065010861698427E-2</v>
      </c>
      <c r="AB303" s="184">
        <v>1.6839420552485773E-2</v>
      </c>
      <c r="AC303" s="184">
        <v>-2.1229418784527443E-3</v>
      </c>
      <c r="AD303" s="164" t="s">
        <v>954</v>
      </c>
    </row>
    <row r="304" spans="1:30">
      <c r="A304" s="144" t="s">
        <v>838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957</v>
      </c>
      <c r="J304" s="152" t="s">
        <v>1108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1.5185760385688418E-2</v>
      </c>
      <c r="AB304" s="184">
        <v>1.3974510106578242E-2</v>
      </c>
      <c r="AC304" s="184">
        <v>-1.5973768467474336E-3</v>
      </c>
      <c r="AD304" s="164" t="s">
        <v>954</v>
      </c>
    </row>
    <row r="305" spans="1:30">
      <c r="A305" s="144" t="s">
        <v>839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957</v>
      </c>
      <c r="J305" s="152" t="s">
        <v>1115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3.0518399842258903E-2</v>
      </c>
      <c r="AB305" s="184">
        <v>2.931038753665649E-2</v>
      </c>
      <c r="AC305" s="184">
        <v>-4.4219239491689599E-3</v>
      </c>
      <c r="AD305" s="164" t="s">
        <v>954</v>
      </c>
    </row>
    <row r="306" spans="1:30">
      <c r="A306" s="144" t="s">
        <v>840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957</v>
      </c>
      <c r="J306" s="152" t="s">
        <v>1109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2.4858095388660129E-2</v>
      </c>
      <c r="AB306" s="184">
        <v>2.3672223506461476E-2</v>
      </c>
      <c r="AC306" s="184">
        <v>-3.3898058034624867E-3</v>
      </c>
      <c r="AD306" s="164" t="s">
        <v>954</v>
      </c>
    </row>
    <row r="307" spans="1:30">
      <c r="A307" s="144" t="s">
        <v>846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957</v>
      </c>
      <c r="J307" s="152" t="s">
        <v>1116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4.6850804069361374E-2</v>
      </c>
      <c r="AB307" s="184">
        <v>4.5665747299269643E-2</v>
      </c>
      <c r="AC307" s="184">
        <v>-7.4199768369827002E-3</v>
      </c>
      <c r="AD307" s="164" t="s">
        <v>954</v>
      </c>
    </row>
    <row r="308" spans="1:30">
      <c r="A308" s="144" t="s">
        <v>847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957</v>
      </c>
      <c r="J308" s="152" t="s">
        <v>1626</v>
      </c>
      <c r="K308" s="170">
        <v>43929</v>
      </c>
      <c r="L308" s="170" t="s">
        <v>1618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4.1976486133523894E-2</v>
      </c>
      <c r="AB308" s="219">
        <v>4.0859828011610588E-2</v>
      </c>
      <c r="AC308" s="219">
        <v>-6.5483558780838891E-3</v>
      </c>
      <c r="AD308" s="164" t="s">
        <v>954</v>
      </c>
    </row>
    <row r="309" spans="1:30">
      <c r="A309" s="144" t="s">
        <v>848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957</v>
      </c>
      <c r="J309" s="152" t="s">
        <v>1628</v>
      </c>
      <c r="K309" s="170">
        <v>43930</v>
      </c>
      <c r="L309" s="170" t="s">
        <v>1618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4.4953590307249991E-2</v>
      </c>
      <c r="AB309" s="219">
        <v>4.3899405675805303E-2</v>
      </c>
      <c r="AC309" s="219">
        <v>-7.107075901875648E-3</v>
      </c>
      <c r="AD309" s="164" t="s">
        <v>954</v>
      </c>
    </row>
    <row r="310" spans="1:30">
      <c r="A310" s="144" t="s">
        <v>849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957</v>
      </c>
      <c r="J310" s="152" t="s">
        <v>1627</v>
      </c>
      <c r="K310" s="170">
        <v>43931</v>
      </c>
      <c r="L310" s="170" t="s">
        <v>1618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3.853715947000369E-2</v>
      </c>
      <c r="AB310" s="219">
        <v>3.7545773433763641E-2</v>
      </c>
      <c r="AC310" s="219">
        <v>-5.9648292682927817E-3</v>
      </c>
      <c r="AD310" s="164" t="s">
        <v>954</v>
      </c>
    </row>
    <row r="311" spans="1:30">
      <c r="A311" s="144" t="s">
        <v>855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957</v>
      </c>
      <c r="J311" s="152" t="s">
        <v>1453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3.4043527161174092E-2</v>
      </c>
      <c r="AB311" s="184">
        <v>3.310610240133105E-2</v>
      </c>
      <c r="AC311" s="184">
        <v>-5.1725951497860745E-3</v>
      </c>
      <c r="AD311" s="164" t="s">
        <v>954</v>
      </c>
    </row>
    <row r="312" spans="1:30">
      <c r="A312" s="144" t="s">
        <v>856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957</v>
      </c>
      <c r="J312" s="152" t="s">
        <v>1117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5.2233650231872319E-2</v>
      </c>
      <c r="AB312" s="184">
        <v>5.1319979499940382E-2</v>
      </c>
      <c r="AC312" s="184">
        <v>-8.4310586562386103E-3</v>
      </c>
      <c r="AD312" s="164" t="s">
        <v>954</v>
      </c>
    </row>
    <row r="313" spans="1:30">
      <c r="A313" s="144" t="s">
        <v>857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957</v>
      </c>
      <c r="J313" s="152" t="s">
        <v>1697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4.4683440706227096E-2</v>
      </c>
      <c r="AB313" s="219">
        <v>4.3837719618239346E-2</v>
      </c>
      <c r="AC313" s="219">
        <v>-7.1030455048897156E-3</v>
      </c>
      <c r="AD313" s="164" t="s">
        <v>954</v>
      </c>
    </row>
    <row r="314" spans="1:30">
      <c r="A314" s="144" t="s">
        <v>858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957</v>
      </c>
      <c r="J314" s="152" t="s">
        <v>1761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4.5931035941537468E-2</v>
      </c>
      <c r="AB314" s="219">
        <v>4.5146150908025318E-2</v>
      </c>
      <c r="AC314" s="219">
        <v>-7.3398658699470598E-3</v>
      </c>
      <c r="AD314" s="164" t="s">
        <v>954</v>
      </c>
    </row>
    <row r="315" spans="1:30">
      <c r="A315" s="144" t="s">
        <v>859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957</v>
      </c>
      <c r="J315" s="152" t="s">
        <v>1762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5.5053129752947516E-2</v>
      </c>
      <c r="AB315" s="219">
        <v>5.4333126319468406E-2</v>
      </c>
      <c r="AC315" s="219">
        <v>-8.9638953279738143E-3</v>
      </c>
      <c r="AD315" s="164" t="s">
        <v>954</v>
      </c>
    </row>
    <row r="316" spans="1:30">
      <c r="A316" s="144" t="s">
        <v>865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957</v>
      </c>
      <c r="J316" s="152" t="s">
        <v>1763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5.8574100304413124E-2</v>
      </c>
      <c r="AB316" s="219">
        <v>5.7926425304135831E-2</v>
      </c>
      <c r="AC316" s="219">
        <v>-9.5982659714977103E-3</v>
      </c>
      <c r="AD316" s="164" t="s">
        <v>954</v>
      </c>
    </row>
    <row r="317" spans="1:30">
      <c r="A317" s="144" t="s">
        <v>866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957</v>
      </c>
      <c r="J317" s="152" t="s">
        <v>1764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4.6398924014560805E-2</v>
      </c>
      <c r="AB317" s="219">
        <v>4.5817845143449221E-2</v>
      </c>
      <c r="AC317" s="219">
        <v>-7.4902596151626977E-3</v>
      </c>
      <c r="AD317" s="164" t="s">
        <v>954</v>
      </c>
    </row>
    <row r="318" spans="1:30">
      <c r="A318" s="144" t="s">
        <v>867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957</v>
      </c>
      <c r="J318" s="152" t="s">
        <v>1765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5.4190300560795768E-2</v>
      </c>
      <c r="AB318" s="219">
        <v>5.3672047438982018E-2</v>
      </c>
      <c r="AC318" s="219">
        <v>-8.8565881517128631E-3</v>
      </c>
      <c r="AD318" s="164" t="s">
        <v>954</v>
      </c>
    </row>
    <row r="319" spans="1:30">
      <c r="A319" s="144" t="s">
        <v>868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957</v>
      </c>
      <c r="J319" s="152" t="s">
        <v>1766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5.1408352096186105E-2</v>
      </c>
      <c r="AB319" s="219">
        <v>5.0954318085469685E-2</v>
      </c>
      <c r="AC319" s="219">
        <v>-8.3908857435894824E-3</v>
      </c>
      <c r="AD319" s="164" t="s">
        <v>954</v>
      </c>
    </row>
    <row r="320" spans="1:30">
      <c r="A320" s="144" t="s">
        <v>869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957</v>
      </c>
      <c r="J320" s="152" t="s">
        <v>1698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4.2648348024036276E-2</v>
      </c>
      <c r="AB320" s="219">
        <v>4.2250004442932809E-2</v>
      </c>
      <c r="AC320" s="219">
        <v>-6.8994785447122897E-3</v>
      </c>
      <c r="AD320" s="164" t="s">
        <v>954</v>
      </c>
    </row>
    <row r="321" spans="1:30">
      <c r="A321" s="144" t="s">
        <v>875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957</v>
      </c>
      <c r="J321" s="152" t="s">
        <v>1767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4.92173233266886E-2</v>
      </c>
      <c r="AB321" s="219">
        <v>4.8874810280689518E-2</v>
      </c>
      <c r="AC321" s="219">
        <v>-8.0337971367372418E-3</v>
      </c>
      <c r="AD321" s="164" t="s">
        <v>954</v>
      </c>
    </row>
    <row r="322" spans="1:30">
      <c r="A322" s="144" t="s">
        <v>876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957</v>
      </c>
      <c r="J322" s="152" t="s">
        <v>1768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5.5587728731225194E-2</v>
      </c>
      <c r="AB322" s="219">
        <v>5.5307572956609041E-2</v>
      </c>
      <c r="AC322" s="219">
        <v>-9.1294213252601786E-3</v>
      </c>
      <c r="AD322" s="164" t="s">
        <v>954</v>
      </c>
    </row>
    <row r="323" spans="1:30">
      <c r="A323" s="144" t="s">
        <v>877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957</v>
      </c>
      <c r="J323" s="152" t="s">
        <v>1769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6.0048953540732475E-2</v>
      </c>
      <c r="AB323" s="219">
        <v>5.9835812646369835E-2</v>
      </c>
      <c r="AC323" s="219">
        <v>-9.8971956730233845E-3</v>
      </c>
      <c r="AD323" s="164" t="s">
        <v>954</v>
      </c>
    </row>
    <row r="324" spans="1:30">
      <c r="A324" s="144" t="s">
        <v>878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1286</v>
      </c>
      <c r="J324" s="152" t="s">
        <v>1294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7.1690331231940352E-2</v>
      </c>
      <c r="AB324" s="184">
        <v>7.1519760106737662E-2</v>
      </c>
      <c r="AC324" s="184">
        <v>-1.18635684233932E-2</v>
      </c>
      <c r="AD324" s="164" t="s">
        <v>954</v>
      </c>
    </row>
    <row r="325" spans="1:30">
      <c r="A325" s="144" t="s">
        <v>886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957</v>
      </c>
      <c r="J325" s="152" t="s">
        <v>1314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7.7514410213384233E-2</v>
      </c>
      <c r="AB325" s="184">
        <v>7.7390870103092535E-2</v>
      </c>
      <c r="AC325" s="184">
        <v>-1.2849301141780067E-2</v>
      </c>
      <c r="AD325" s="164" t="s">
        <v>954</v>
      </c>
    </row>
    <row r="326" spans="1:30">
      <c r="A326" s="144" t="s">
        <v>887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957</v>
      </c>
      <c r="J326" s="152" t="s">
        <v>1315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7.4424269000650245E-2</v>
      </c>
      <c r="AB326" s="184">
        <v>7.4346786206896276E-2</v>
      </c>
      <c r="AC326" s="184">
        <v>-1.2341022458001616E-2</v>
      </c>
      <c r="AD326" s="164" t="s">
        <v>954</v>
      </c>
    </row>
    <row r="327" spans="1:30">
      <c r="A327" s="144" t="s">
        <v>888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957</v>
      </c>
      <c r="J327" s="152" t="s">
        <v>1454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8.5306398129762373E-2</v>
      </c>
      <c r="AB327" s="184">
        <v>8.5279879272726955E-2</v>
      </c>
      <c r="AC327" s="184">
        <v>-1.416543894214839E-2</v>
      </c>
      <c r="AD327" s="164" t="s">
        <v>954</v>
      </c>
    </row>
    <row r="328" spans="1:30">
      <c r="A328" s="144" t="s">
        <v>894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957</v>
      </c>
      <c r="J328" s="152" t="s">
        <v>1452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8.4063083895376201E-2</v>
      </c>
      <c r="AB328" s="184">
        <v>8.4087157745550201E-2</v>
      </c>
      <c r="AC328" s="184">
        <v>-1.396770309821993E-2</v>
      </c>
      <c r="AD328" s="164" t="s">
        <v>954</v>
      </c>
    </row>
    <row r="329" spans="1:30">
      <c r="A329" s="144" t="s">
        <v>895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957</v>
      </c>
      <c r="J329" s="152" t="s">
        <v>1455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8.383904015648791E-2</v>
      </c>
      <c r="AB329" s="184">
        <v>8.3913033190929687E-2</v>
      </c>
      <c r="AC329" s="184">
        <v>-1.3939330047102461E-2</v>
      </c>
      <c r="AD329" s="164" t="s">
        <v>954</v>
      </c>
    </row>
    <row r="330" spans="1:30">
      <c r="A330" s="144" t="s">
        <v>896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957</v>
      </c>
      <c r="J330" s="152" t="s">
        <v>1451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8.5642798802339826E-2</v>
      </c>
      <c r="AB330" s="184">
        <v>8.5767441022280178E-2</v>
      </c>
      <c r="AC330" s="184">
        <v>-1.4246518654433826E-2</v>
      </c>
      <c r="AD330" s="164" t="s">
        <v>954</v>
      </c>
    </row>
    <row r="331" spans="1:30">
      <c r="A331" s="144" t="s">
        <v>897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957</v>
      </c>
      <c r="J331" s="152" t="s">
        <v>1317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7.4197375659467157E-2</v>
      </c>
      <c r="AB331" s="184">
        <v>7.4364124665142084E-2</v>
      </c>
      <c r="AC331" s="184">
        <v>-1.2365385778068116E-2</v>
      </c>
      <c r="AD331" s="164" t="s">
        <v>954</v>
      </c>
    </row>
    <row r="332" spans="1:30">
      <c r="A332" s="144" t="s">
        <v>898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1286</v>
      </c>
      <c r="J332" s="152" t="s">
        <v>1292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7.089568977182803E-2</v>
      </c>
      <c r="AB332" s="184">
        <v>7.1103040173724041E-2</v>
      </c>
      <c r="AC332" s="184">
        <v>-1.1828993702497126E-2</v>
      </c>
      <c r="AD332" s="164" t="s">
        <v>954</v>
      </c>
    </row>
    <row r="333" spans="1:30">
      <c r="A333" s="144" t="s">
        <v>899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957</v>
      </c>
      <c r="J333" s="152" t="s">
        <v>1320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7.336925335067801E-2</v>
      </c>
      <c r="AB333" s="184">
        <v>7.3619234816498569E-2</v>
      </c>
      <c r="AC333" s="184">
        <v>-1.224195041680165E-2</v>
      </c>
      <c r="AD333" s="164" t="s">
        <v>954</v>
      </c>
    </row>
    <row r="334" spans="1:30">
      <c r="A334" s="144" t="s">
        <v>900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957</v>
      </c>
      <c r="J334" s="152" t="s">
        <v>1456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8.1906615449969022E-2</v>
      </c>
      <c r="AB334" s="184">
        <v>8.2205212521588633E-2</v>
      </c>
      <c r="AC334" s="184">
        <v>-1.3646952849740712E-2</v>
      </c>
      <c r="AD334" s="164" t="s">
        <v>954</v>
      </c>
    </row>
    <row r="335" spans="1:30">
      <c r="A335" s="144" t="s">
        <v>901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957</v>
      </c>
      <c r="J335" s="152" t="s">
        <v>1318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7.6403836868201846E-2</v>
      </c>
      <c r="AB335" s="184">
        <v>7.6744023119147187E-2</v>
      </c>
      <c r="AC335" s="184">
        <v>-1.2755567151006009E-2</v>
      </c>
      <c r="AD335" s="164" t="s">
        <v>954</v>
      </c>
    </row>
    <row r="336" spans="1:30">
      <c r="A336" s="144" t="s">
        <v>902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1286</v>
      </c>
      <c r="J336" s="152" t="s">
        <v>1295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7.0611219145103377E-2</v>
      </c>
      <c r="AB336" s="184">
        <v>7.0989012985618771E-2</v>
      </c>
      <c r="AC336" s="184">
        <v>-1.1818645202832823E-2</v>
      </c>
      <c r="AD336" s="164" t="s">
        <v>954</v>
      </c>
    </row>
    <row r="337" spans="1:30">
      <c r="A337" s="144" t="s">
        <v>903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957</v>
      </c>
      <c r="J337" s="152" t="s">
        <v>1274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4.7492883461672353E-2</v>
      </c>
      <c r="AB337" s="184">
        <v>4.788870129480971E-2</v>
      </c>
      <c r="AC337" s="184">
        <v>-8.068665425360777E-3</v>
      </c>
      <c r="AD337" s="164" t="s">
        <v>954</v>
      </c>
    </row>
    <row r="338" spans="1:30">
      <c r="A338" s="144" t="s">
        <v>914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957</v>
      </c>
      <c r="J338" s="152" t="s">
        <v>1770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4.8592709116376254E-2</v>
      </c>
      <c r="AB338" s="219">
        <v>4.9036064196742002E-2</v>
      </c>
      <c r="AC338" s="219">
        <v>-8.2537704247840349E-3</v>
      </c>
      <c r="AD338" s="164" t="s">
        <v>954</v>
      </c>
    </row>
    <row r="339" spans="1:30">
      <c r="A339" s="144" t="s">
        <v>915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957</v>
      </c>
      <c r="J339" s="152" t="s">
        <v>1771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5.9459141531679416E-2</v>
      </c>
      <c r="AB339" s="219">
        <v>5.9964029636690785E-2</v>
      </c>
      <c r="AC339" s="219">
        <v>-1.001329977756571E-2</v>
      </c>
      <c r="AD339" s="164" t="s">
        <v>954</v>
      </c>
    </row>
    <row r="340" spans="1:30">
      <c r="A340" s="144" t="s">
        <v>916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957</v>
      </c>
      <c r="J340" s="152" t="s">
        <v>1275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5.2412827732556844E-2</v>
      </c>
      <c r="AB340" s="219">
        <v>5.294210128855048E-2</v>
      </c>
      <c r="AC340" s="219">
        <v>-8.8869716941273325E-3</v>
      </c>
      <c r="AD340" s="164" t="s">
        <v>954</v>
      </c>
    </row>
    <row r="341" spans="1:30">
      <c r="A341" s="144" t="s">
        <v>917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957</v>
      </c>
      <c r="J341" s="152" t="s">
        <v>1772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5.5191936616454829E-2</v>
      </c>
      <c r="AB341" s="219">
        <v>5.5774092580916035E-2</v>
      </c>
      <c r="AC341" s="219">
        <v>-9.3386153846151121E-3</v>
      </c>
      <c r="AD341" s="164" t="s">
        <v>954</v>
      </c>
    </row>
    <row r="342" spans="1:30">
      <c r="A342" s="144" t="s">
        <v>918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957</v>
      </c>
      <c r="J342" s="152" t="s">
        <v>1773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5.8110767543364084E-2</v>
      </c>
      <c r="AB342" s="219">
        <v>5.8747917754077505E-2</v>
      </c>
      <c r="AC342" s="219">
        <v>-9.8104245922205902E-3</v>
      </c>
      <c r="AD342" s="164" t="s">
        <v>954</v>
      </c>
    </row>
    <row r="343" spans="1:30">
      <c r="A343" s="144" t="s">
        <v>925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957</v>
      </c>
      <c r="J343" s="152" t="s">
        <v>1450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8.4787853946212799E-2</v>
      </c>
      <c r="AB343" s="219">
        <v>8.5484752955895749E-2</v>
      </c>
      <c r="AC343" s="219">
        <v>-1.4043697132728239E-2</v>
      </c>
      <c r="AD343" s="164" t="s">
        <v>954</v>
      </c>
    </row>
    <row r="344" spans="1:30">
      <c r="A344" s="144" t="s">
        <v>926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957</v>
      </c>
      <c r="J344" s="152" t="s">
        <v>1629</v>
      </c>
      <c r="K344" s="170">
        <v>43984</v>
      </c>
      <c r="L344" s="170" t="s">
        <v>1618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8.8306703721965807E-2</v>
      </c>
      <c r="AB344" s="219">
        <v>8.9051011935953106E-2</v>
      </c>
      <c r="AC344" s="219">
        <v>-1.460600008317714E-2</v>
      </c>
      <c r="AD344" s="164" t="s">
        <v>954</v>
      </c>
    </row>
    <row r="345" spans="1:30">
      <c r="A345" s="144" t="s">
        <v>927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957</v>
      </c>
      <c r="J345" s="152" t="s">
        <v>1630</v>
      </c>
      <c r="K345" s="170">
        <v>43985</v>
      </c>
      <c r="L345" s="170" t="s">
        <v>1618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8.8242707469550208E-2</v>
      </c>
      <c r="AB345" s="219">
        <v>8.9031686884395445E-2</v>
      </c>
      <c r="AC345" s="219">
        <v>-1.4601849663037347E-2</v>
      </c>
      <c r="AD345" s="164" t="s">
        <v>954</v>
      </c>
    </row>
    <row r="346" spans="1:30">
      <c r="A346" s="144" t="s">
        <v>928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957</v>
      </c>
      <c r="J346" s="152" t="s">
        <v>1632</v>
      </c>
      <c r="K346" s="170">
        <v>43986</v>
      </c>
      <c r="L346" s="170" t="s">
        <v>1618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8.77141407961195E-2</v>
      </c>
      <c r="AB346" s="219">
        <v>8.8546789991728492E-2</v>
      </c>
      <c r="AC346" s="219">
        <v>-1.4524452936310883E-2</v>
      </c>
      <c r="AD346" s="164" t="s">
        <v>954</v>
      </c>
    </row>
    <row r="347" spans="1:30">
      <c r="A347" s="144" t="s">
        <v>929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957</v>
      </c>
      <c r="J347" s="152" t="s">
        <v>1631</v>
      </c>
      <c r="K347" s="170">
        <v>43987</v>
      </c>
      <c r="L347" s="170" t="s">
        <v>1618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9.2231766065772547E-2</v>
      </c>
      <c r="AB347" s="219">
        <v>9.3113888648314047E-2</v>
      </c>
      <c r="AC347" s="219">
        <v>-1.5239030168058276E-2</v>
      </c>
      <c r="AD347" s="164" t="s">
        <v>954</v>
      </c>
    </row>
    <row r="348" spans="1:30">
      <c r="A348" s="144" t="s">
        <v>930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957</v>
      </c>
      <c r="J348" s="152" t="s">
        <v>1774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9.7742658991787135E-2</v>
      </c>
      <c r="AB348" s="219">
        <v>9.8677665391733171E-2</v>
      </c>
      <c r="AC348" s="219">
        <v>-1.6107509109602791E-2</v>
      </c>
      <c r="AD348" s="164" t="s">
        <v>954</v>
      </c>
    </row>
    <row r="349" spans="1:30">
      <c r="A349" s="144" t="s">
        <v>931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957</v>
      </c>
      <c r="J349" s="152" t="s">
        <v>1775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0.10369998551540771</v>
      </c>
      <c r="AB349" s="219">
        <v>0.1046911362657641</v>
      </c>
      <c r="AC349" s="219">
        <v>-1.7043840459345594E-2</v>
      </c>
      <c r="AD349" s="164" t="s">
        <v>954</v>
      </c>
    </row>
    <row r="350" spans="1:30">
      <c r="A350" s="144" t="s">
        <v>932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957</v>
      </c>
      <c r="J350" s="152" t="s">
        <v>1776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0.10242741902836694</v>
      </c>
      <c r="AB350" s="219">
        <v>0.10346736134969281</v>
      </c>
      <c r="AC350" s="219">
        <v>-1.6851866175868757E-2</v>
      </c>
      <c r="AD350" s="164" t="s">
        <v>954</v>
      </c>
    </row>
    <row r="351" spans="1:30">
      <c r="A351" s="144" t="s">
        <v>933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957</v>
      </c>
      <c r="J351" s="152" t="s">
        <v>1633</v>
      </c>
      <c r="K351" s="170">
        <v>43993</v>
      </c>
      <c r="L351" s="170" t="s">
        <v>1618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9.1627346653261332E-2</v>
      </c>
      <c r="AB351" s="219">
        <v>9.2701194677270893E-2</v>
      </c>
      <c r="AC351" s="219">
        <v>-1.5179601019679412E-2</v>
      </c>
      <c r="AD351" s="164" t="s">
        <v>954</v>
      </c>
    </row>
    <row r="352" spans="1:30">
      <c r="A352" s="144" t="s">
        <v>934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957</v>
      </c>
      <c r="J352" s="152" t="s">
        <v>1696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9.2101095330962224E-2</v>
      </c>
      <c r="AB352" s="219">
        <v>9.3219367215781279E-2</v>
      </c>
      <c r="AC352" s="219">
        <v>-1.5258028391294864E-2</v>
      </c>
      <c r="AD352" s="164" t="s">
        <v>954</v>
      </c>
    </row>
    <row r="353" spans="1:30">
      <c r="A353" s="144" t="s">
        <v>940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957</v>
      </c>
      <c r="J353" s="152" t="s">
        <v>1449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7.971552161941875E-2</v>
      </c>
      <c r="AB353" s="219">
        <v>8.0858517493154203E-2</v>
      </c>
      <c r="AC353" s="219">
        <v>-1.3347756698103064E-2</v>
      </c>
      <c r="AD353" s="164" t="s">
        <v>954</v>
      </c>
    </row>
    <row r="354" spans="1:30">
      <c r="A354" s="144" t="s">
        <v>941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957</v>
      </c>
      <c r="J354" s="152" t="s">
        <v>1777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9.4943508817243449E-2</v>
      </c>
      <c r="AB354" s="219">
        <v>9.6147249393203404E-2</v>
      </c>
      <c r="AC354" s="219">
        <v>-1.570027394821949E-2</v>
      </c>
      <c r="AD354" s="164" t="s">
        <v>954</v>
      </c>
    </row>
    <row r="355" spans="1:30">
      <c r="A355" s="144" t="s">
        <v>943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957</v>
      </c>
      <c r="J355" s="152" t="s">
        <v>1778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9.5563780674012611E-2</v>
      </c>
      <c r="AB355" s="219">
        <v>9.6812741966716409E-2</v>
      </c>
      <c r="AC355" s="219">
        <v>-1.5800467332324208E-2</v>
      </c>
      <c r="AD355" s="164" t="s">
        <v>954</v>
      </c>
    </row>
    <row r="356" spans="1:30">
      <c r="A356" s="144" t="s">
        <v>945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957</v>
      </c>
      <c r="J356" s="152" t="s">
        <v>1779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0.10260708627669857</v>
      </c>
      <c r="AB356" s="219">
        <v>0.10391167813317193</v>
      </c>
      <c r="AC356" s="219">
        <v>-1.6886151840675323E-2</v>
      </c>
      <c r="AD356" s="164" t="s">
        <v>954</v>
      </c>
    </row>
    <row r="357" spans="1:30">
      <c r="A357" s="144" t="s">
        <v>947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957</v>
      </c>
      <c r="J357" s="152" t="s">
        <v>1780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0.1169002382955826</v>
      </c>
      <c r="AB357" s="219">
        <v>0.11827589455311416</v>
      </c>
      <c r="AC357" s="219">
        <v>-1.9079645621425945E-2</v>
      </c>
      <c r="AD357" s="164" t="s">
        <v>954</v>
      </c>
    </row>
    <row r="358" spans="1:30">
      <c r="A358" s="144" t="s">
        <v>971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957</v>
      </c>
      <c r="J358" s="152" t="s">
        <v>1781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0.1179169833478706</v>
      </c>
      <c r="AB358" s="219">
        <v>0.1193480423169262</v>
      </c>
      <c r="AC358" s="219">
        <v>-1.9240793757502317E-2</v>
      </c>
      <c r="AD358" s="164" t="s">
        <v>954</v>
      </c>
    </row>
    <row r="359" spans="1:30">
      <c r="A359" s="144" t="s">
        <v>972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957</v>
      </c>
      <c r="J359" s="152" t="s">
        <v>1851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0.12256564932607361</v>
      </c>
      <c r="AB359" s="219">
        <v>5.136629371293E-2</v>
      </c>
      <c r="AC359" s="219">
        <v>5.2737371217729478E-2</v>
      </c>
      <c r="AD359" s="164" t="s">
        <v>954</v>
      </c>
    </row>
    <row r="360" spans="1:30">
      <c r="A360" s="144" t="s">
        <v>973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957</v>
      </c>
      <c r="J360" s="152" t="s">
        <v>1856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0.1282811718918504</v>
      </c>
      <c r="AB360" s="219">
        <v>5.6640757869961922E-2</v>
      </c>
      <c r="AC360" s="219">
        <v>5.2369416458396323E-2</v>
      </c>
      <c r="AD360" s="164" t="s">
        <v>954</v>
      </c>
    </row>
    <row r="361" spans="1:30">
      <c r="A361" s="144" t="s">
        <v>1098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957</v>
      </c>
      <c r="J361" s="152" t="s">
        <v>1852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0.12037745085291163</v>
      </c>
      <c r="AB361" s="219">
        <v>4.9198407238762343E-2</v>
      </c>
      <c r="AC361" s="219">
        <v>5.3143832792993173E-2</v>
      </c>
      <c r="AD361" s="164" t="s">
        <v>954</v>
      </c>
    </row>
    <row r="362" spans="1:30">
      <c r="A362" s="144" t="s">
        <v>1099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957</v>
      </c>
      <c r="J362" s="152" t="s">
        <v>1857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0.13482720872882115</v>
      </c>
      <c r="AB362" s="219">
        <v>6.2628607008398562E-2</v>
      </c>
      <c r="AC362" s="219">
        <v>5.2052475731110714E-2</v>
      </c>
      <c r="AD362" s="164" t="s">
        <v>954</v>
      </c>
    </row>
    <row r="363" spans="1:30">
      <c r="A363" s="144" t="s">
        <v>1100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957</v>
      </c>
      <c r="J363" s="152" t="s">
        <v>1940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0.1696663961455549</v>
      </c>
      <c r="AB363" s="219">
        <v>8.2213505862068992E-2</v>
      </c>
      <c r="AC363" s="219">
        <v>5.0136197503837465E-2</v>
      </c>
      <c r="AD363" s="164" t="s">
        <v>954</v>
      </c>
    </row>
    <row r="364" spans="1:30">
      <c r="A364" s="144" t="s">
        <v>1101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957</v>
      </c>
      <c r="J364" s="152" t="s">
        <v>1955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0.2099836196107745</v>
      </c>
      <c r="AB364" s="219">
        <v>0.10315106746506997</v>
      </c>
      <c r="AC364" s="219">
        <v>4.679530404506993E-2</v>
      </c>
      <c r="AD364" s="164" t="s">
        <v>954</v>
      </c>
    </row>
    <row r="365" spans="1:30">
      <c r="A365" s="144" t="s">
        <v>1102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957</v>
      </c>
      <c r="J365" s="152" t="s">
        <v>1956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0.2556499027709298</v>
      </c>
      <c r="AB365" s="219">
        <v>0.12248120962082654</v>
      </c>
      <c r="AC365" s="219">
        <v>4.2560293255953008E-2</v>
      </c>
      <c r="AD365" s="164" t="s">
        <v>954</v>
      </c>
    </row>
    <row r="366" spans="1:30">
      <c r="A366" s="31" t="s">
        <v>1432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66</v>
      </c>
      <c r="J366" s="33" t="s">
        <v>1433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2021-02-22</v>
      </c>
      <c r="M366" s="18">
        <f t="shared" ref="M366:M429" ca="1" si="6">(L366-K366+1)*B366</f>
        <v>31320</v>
      </c>
      <c r="N366" s="19">
        <f t="shared" ref="N366:N429" ca="1" si="7">H366/M366*365</f>
        <v>0.10336846615581106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 t="shared" ref="AA366:AA429" si="18">S366/(X366-V366)-1</f>
        <v>0.51311993924534915</v>
      </c>
      <c r="AB366" s="183">
        <f>SUM($C$2:C366)*D366/SUM($B$2:B366)-1</f>
        <v>0.26953710434782585</v>
      </c>
      <c r="AC366" s="183">
        <f t="shared" ref="AC366:AC429" si="19">Z366-AB366</f>
        <v>-6.0658900548374195E-2</v>
      </c>
      <c r="AD366" s="40">
        <f t="shared" ref="AD366:AD429" si="20">IF(E366-F366&lt;0,"达成",E366-F366)</f>
        <v>0.15429730370370368</v>
      </c>
    </row>
    <row r="367" spans="1:30">
      <c r="A367" s="31" t="s">
        <v>1434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66</v>
      </c>
      <c r="J367" s="33" t="s">
        <v>1435</v>
      </c>
      <c r="K367" s="34">
        <f t="shared" si="4"/>
        <v>44019</v>
      </c>
      <c r="L367" s="34" t="str">
        <f t="shared" ca="1" si="5"/>
        <v>2021-02-22</v>
      </c>
      <c r="M367" s="18">
        <f t="shared" ca="1" si="6"/>
        <v>27720</v>
      </c>
      <c r="N367" s="19">
        <f t="shared" ca="1" si="7"/>
        <v>9.4041841810966781E-2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 t="shared" si="18"/>
        <v>0.58207954607495238</v>
      </c>
      <c r="AB367" s="183">
        <f>SUM($C$2:C367)*D367/SUM($B$2:B367)-1</f>
        <v>0.27268787872215694</v>
      </c>
      <c r="AC367" s="183">
        <f t="shared" si="19"/>
        <v>-6.2705241441969317E-2</v>
      </c>
      <c r="AD367" s="40">
        <f t="shared" si="20"/>
        <v>0.15048310833333337</v>
      </c>
    </row>
    <row r="368" spans="1:30">
      <c r="A368" s="31" t="s">
        <v>1436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66</v>
      </c>
      <c r="J368" s="33" t="s">
        <v>1437</v>
      </c>
      <c r="K368" s="34">
        <f t="shared" si="4"/>
        <v>44020</v>
      </c>
      <c r="L368" s="34" t="str">
        <f t="shared" ca="1" si="5"/>
        <v>2021-02-22</v>
      </c>
      <c r="M368" s="18">
        <f t="shared" ca="1" si="6"/>
        <v>27600</v>
      </c>
      <c r="N368" s="19">
        <f t="shared" ca="1" si="7"/>
        <v>6.907621032608699E-2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 t="shared" si="18"/>
        <v>1.0289102275766298</v>
      </c>
      <c r="AB368" s="183">
        <f>SUM($C$2:C368)*D368/SUM($B$2:B368)-1</f>
        <v>0.29158368343079899</v>
      </c>
      <c r="AC368" s="183">
        <f t="shared" si="19"/>
        <v>-7.4092118050681721E-2</v>
      </c>
      <c r="AD368" s="40">
        <f t="shared" si="20"/>
        <v>0.16647252500000001</v>
      </c>
    </row>
    <row r="369" spans="1:30">
      <c r="A369" s="31" t="s">
        <v>1438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66</v>
      </c>
      <c r="J369" s="33" t="s">
        <v>1439</v>
      </c>
      <c r="K369" s="34">
        <f t="shared" si="4"/>
        <v>44021</v>
      </c>
      <c r="L369" s="34" t="str">
        <f t="shared" ca="1" si="5"/>
        <v>2021-02-22</v>
      </c>
      <c r="M369" s="18">
        <f t="shared" ca="1" si="6"/>
        <v>27480</v>
      </c>
      <c r="N369" s="19">
        <f t="shared" ca="1" si="7"/>
        <v>4.7367808588064143E-2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 t="shared" si="18"/>
        <v>1.5578427358601097</v>
      </c>
      <c r="AB369" s="183">
        <f>SUM($C$2:C369)*D369/SUM($B$2:B369)-1</f>
        <v>0.3082657735122516</v>
      </c>
      <c r="AC369" s="183">
        <f t="shared" si="19"/>
        <v>-8.5872361804744779E-2</v>
      </c>
      <c r="AD369" s="40">
        <f t="shared" si="20"/>
        <v>0.18028156666666662</v>
      </c>
    </row>
    <row r="370" spans="1:30">
      <c r="A370" s="31" t="s">
        <v>1440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66</v>
      </c>
      <c r="J370" s="33" t="s">
        <v>1441</v>
      </c>
      <c r="K370" s="34">
        <f t="shared" si="4"/>
        <v>44022</v>
      </c>
      <c r="L370" s="34" t="str">
        <f t="shared" ca="1" si="5"/>
        <v>2021-02-22</v>
      </c>
      <c r="M370" s="18">
        <f t="shared" ca="1" si="6"/>
        <v>27360</v>
      </c>
      <c r="N370" s="19">
        <f t="shared" ca="1" si="7"/>
        <v>7.2939953764619939E-2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 t="shared" si="18"/>
        <v>1.4943934183401297</v>
      </c>
      <c r="AB370" s="183">
        <f>SUM($C$2:C370)*D370/SUM($B$2:B370)-1</f>
        <v>0.2876441556266971</v>
      </c>
      <c r="AC370" s="183">
        <f t="shared" si="19"/>
        <v>-7.132592417539696E-2</v>
      </c>
      <c r="AD370" s="40">
        <f t="shared" si="20"/>
        <v>0.16443750833333332</v>
      </c>
    </row>
    <row r="371" spans="1:30">
      <c r="A371" s="31" t="s">
        <v>1498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66</v>
      </c>
      <c r="J371" s="33" t="s">
        <v>1499</v>
      </c>
      <c r="K371" s="34">
        <f t="shared" si="4"/>
        <v>44025</v>
      </c>
      <c r="L371" s="34" t="str">
        <f t="shared" ca="1" si="5"/>
        <v>2021-02-22</v>
      </c>
      <c r="M371" s="18">
        <f t="shared" ca="1" si="6"/>
        <v>27000</v>
      </c>
      <c r="N371" s="19">
        <f t="shared" ca="1" si="7"/>
        <v>3.9720976296296347E-2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 t="shared" si="18"/>
        <v>2.3957491095534231</v>
      </c>
      <c r="AB371" s="183">
        <f>SUM($C$2:C371)*D371/SUM($B$2:B371)-1</f>
        <v>0.31341722822299611</v>
      </c>
      <c r="AC371" s="183">
        <f t="shared" si="19"/>
        <v>-9.0458594967091965E-2</v>
      </c>
      <c r="AD371" s="40">
        <f t="shared" si="20"/>
        <v>0.18551446666666666</v>
      </c>
    </row>
    <row r="372" spans="1:30">
      <c r="A372" s="31" t="s">
        <v>1500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66</v>
      </c>
      <c r="J372" s="33" t="s">
        <v>1501</v>
      </c>
      <c r="K372" s="34">
        <f t="shared" si="4"/>
        <v>44026</v>
      </c>
      <c r="L372" s="34" t="str">
        <f t="shared" ca="1" si="5"/>
        <v>2021-02-22</v>
      </c>
      <c r="M372" s="18">
        <f t="shared" ca="1" si="6"/>
        <v>26880</v>
      </c>
      <c r="N372" s="19">
        <f t="shared" ca="1" si="7"/>
        <v>5.4583387276785467E-2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 t="shared" si="18"/>
        <v>2.3087425433772339</v>
      </c>
      <c r="AB372" s="183">
        <f>SUM($C$2:C372)*D372/SUM($B$2:B372)-1</f>
        <v>0.30136144756662775</v>
      </c>
      <c r="AC372" s="183">
        <f t="shared" si="19"/>
        <v>-8.1647453147933202E-2</v>
      </c>
      <c r="AD372" s="40">
        <f t="shared" si="20"/>
        <v>0.17650225000000017</v>
      </c>
    </row>
    <row r="373" spans="1:30">
      <c r="A373" s="31" t="s">
        <v>1502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66</v>
      </c>
      <c r="J373" s="33" t="s">
        <v>1503</v>
      </c>
      <c r="K373" s="34">
        <f t="shared" si="4"/>
        <v>44027</v>
      </c>
      <c r="L373" s="34" t="str">
        <f t="shared" ca="1" si="5"/>
        <v>2021-02-22</v>
      </c>
      <c r="M373" s="18">
        <f t="shared" ca="1" si="6"/>
        <v>26760</v>
      </c>
      <c r="N373" s="19">
        <f t="shared" ca="1" si="7"/>
        <v>7.1244521860986579E-2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 t="shared" si="18"/>
        <v>2.2224058799056987</v>
      </c>
      <c r="AB373" s="183">
        <f>SUM($C$2:C373)*D373/SUM($B$2:B373)-1</f>
        <v>0.2880317953757221</v>
      </c>
      <c r="AC373" s="183">
        <f t="shared" si="19"/>
        <v>-7.1884624662812646E-2</v>
      </c>
      <c r="AD373" s="40">
        <f t="shared" si="20"/>
        <v>0.16647252500000001</v>
      </c>
    </row>
    <row r="374" spans="1:30">
      <c r="A374" s="144" t="s">
        <v>1504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957</v>
      </c>
      <c r="J374" s="152" t="s">
        <v>1957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2.0284272655146385</v>
      </c>
      <c r="AB374" s="219">
        <v>0.14229021582733847</v>
      </c>
      <c r="AC374" s="219">
        <v>5.9215043303765036E-2</v>
      </c>
      <c r="AD374" s="164" t="s">
        <v>954</v>
      </c>
    </row>
    <row r="375" spans="1:30">
      <c r="A375" s="144" t="s">
        <v>1506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957</v>
      </c>
      <c r="J375" s="152" t="s">
        <v>1959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1.9969382090255907</v>
      </c>
      <c r="AB375" s="219">
        <v>0.14902093719576759</v>
      </c>
      <c r="AC375" s="219">
        <v>5.4011643400531995E-2</v>
      </c>
      <c r="AD375" s="164" t="s">
        <v>954</v>
      </c>
    </row>
    <row r="376" spans="1:30">
      <c r="A376" s="31" t="s">
        <v>1513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66</v>
      </c>
      <c r="J376" s="33" t="s">
        <v>1514</v>
      </c>
      <c r="K376" s="34">
        <f t="shared" si="4"/>
        <v>44032</v>
      </c>
      <c r="L376" s="34" t="str">
        <f t="shared" ca="1" si="5"/>
        <v>2021-02-22</v>
      </c>
      <c r="M376" s="18">
        <f t="shared" ca="1" si="6"/>
        <v>26160</v>
      </c>
      <c r="N376" s="19">
        <f t="shared" ca="1" si="7"/>
        <v>9.3078711391437446E-2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 t="shared" si="18"/>
        <v>2.0359892405997013</v>
      </c>
      <c r="AB376" s="183">
        <f>SUM($C$2:C376)*D376/SUM($B$2:B376)-1</f>
        <v>0.27155814509803911</v>
      </c>
      <c r="AC376" s="183">
        <f t="shared" si="19"/>
        <v>-6.0356636633189575E-2</v>
      </c>
      <c r="AD376" s="40">
        <f t="shared" si="20"/>
        <v>0.15440778333333327</v>
      </c>
    </row>
    <row r="377" spans="1:30">
      <c r="A377" s="31" t="s">
        <v>1515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66</v>
      </c>
      <c r="J377" s="33" t="s">
        <v>1516</v>
      </c>
      <c r="K377" s="34">
        <f t="shared" si="4"/>
        <v>44033</v>
      </c>
      <c r="L377" s="34" t="str">
        <f t="shared" ca="1" si="5"/>
        <v>2021-02-22</v>
      </c>
      <c r="M377" s="18">
        <f t="shared" ca="1" si="6"/>
        <v>26040</v>
      </c>
      <c r="N377" s="19">
        <f t="shared" ca="1" si="7"/>
        <v>8.9351201036866487E-2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 t="shared" si="18"/>
        <v>1.9989033330326378</v>
      </c>
      <c r="AB377" s="183">
        <f>SUM($C$2:C377)*D377/SUM($B$2:B377)-1</f>
        <v>0.27393125847886224</v>
      </c>
      <c r="AC377" s="183">
        <f t="shared" si="19"/>
        <v>-6.2473647943505739E-2</v>
      </c>
      <c r="AD377" s="40">
        <f t="shared" si="20"/>
        <v>0.15687887499999995</v>
      </c>
    </row>
    <row r="378" spans="1:30">
      <c r="A378" s="31" t="s">
        <v>1517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66</v>
      </c>
      <c r="J378" s="33" t="s">
        <v>1518</v>
      </c>
      <c r="K378" s="34">
        <f t="shared" si="4"/>
        <v>44034</v>
      </c>
      <c r="L378" s="34" t="str">
        <f t="shared" ca="1" si="5"/>
        <v>2021-02-22</v>
      </c>
      <c r="M378" s="18">
        <f t="shared" ca="1" si="6"/>
        <v>25920</v>
      </c>
      <c r="N378" s="19">
        <f t="shared" ca="1" si="7"/>
        <v>7.9694088734567972E-2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 t="shared" si="18"/>
        <v>1.9733761068041753</v>
      </c>
      <c r="AB378" s="183">
        <f>SUM($C$2:C378)*D378/SUM($B$2:B378)-1</f>
        <v>0.2806013155098539</v>
      </c>
      <c r="AC378" s="183">
        <f t="shared" si="19"/>
        <v>-6.7811886203940963E-2</v>
      </c>
      <c r="AD378" s="40">
        <f t="shared" si="20"/>
        <v>0.16283856666666666</v>
      </c>
    </row>
    <row r="379" spans="1:30">
      <c r="A379" s="31" t="s">
        <v>1519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66</v>
      </c>
      <c r="J379" s="33" t="s">
        <v>1520</v>
      </c>
      <c r="K379" s="34">
        <f t="shared" si="4"/>
        <v>44035</v>
      </c>
      <c r="L379" s="34" t="str">
        <f t="shared" ca="1" si="5"/>
        <v>2021-02-22</v>
      </c>
      <c r="M379" s="18">
        <f t="shared" ca="1" si="6"/>
        <v>25800</v>
      </c>
      <c r="N379" s="19">
        <f t="shared" ca="1" si="7"/>
        <v>7.9817987790697736E-2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 t="shared" si="18"/>
        <v>1.9327521474397784</v>
      </c>
      <c r="AB379" s="183">
        <f>SUM($C$2:C379)*D379/SUM($B$2:B379)-1</f>
        <v>0.28011260034197738</v>
      </c>
      <c r="AC379" s="183">
        <f t="shared" si="19"/>
        <v>-6.7772411437255986E-2</v>
      </c>
      <c r="AD379" s="40">
        <f t="shared" si="20"/>
        <v>0.16298392499999997</v>
      </c>
    </row>
    <row r="380" spans="1:30">
      <c r="A380" s="144" t="s">
        <v>1521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957</v>
      </c>
      <c r="J380" s="152" t="s">
        <v>1958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1.7741332102258296</v>
      </c>
      <c r="AB380" s="219">
        <v>0.13659372820512883</v>
      </c>
      <c r="AC380" s="219">
        <v>6.1912121477365911E-2</v>
      </c>
      <c r="AD380" s="164" t="s">
        <v>954</v>
      </c>
    </row>
    <row r="381" spans="1:30">
      <c r="A381" s="144" t="s">
        <v>1529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957</v>
      </c>
      <c r="J381" s="152" t="s">
        <v>1960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1.7468496644417582</v>
      </c>
      <c r="AB381" s="219">
        <v>0.1408123026737973</v>
      </c>
      <c r="AC381" s="219">
        <v>5.8600709596953404E-2</v>
      </c>
      <c r="AD381" s="164" t="s">
        <v>954</v>
      </c>
    </row>
    <row r="382" spans="1:30">
      <c r="A382" s="144" t="s">
        <v>1531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957</v>
      </c>
      <c r="J382" s="152" t="s">
        <v>1961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1.7305852544267504</v>
      </c>
      <c r="AB382" s="219">
        <v>0.1491058427921097</v>
      </c>
      <c r="AC382" s="219">
        <v>5.2353536745844309E-2</v>
      </c>
      <c r="AD382" s="164" t="s">
        <v>954</v>
      </c>
    </row>
    <row r="383" spans="1:30">
      <c r="A383" s="31" t="s">
        <v>1533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66</v>
      </c>
      <c r="J383" s="33" t="s">
        <v>1534</v>
      </c>
      <c r="K383" s="34">
        <f t="shared" si="4"/>
        <v>44041</v>
      </c>
      <c r="L383" s="34" t="str">
        <f t="shared" ca="1" si="5"/>
        <v>2021-02-22</v>
      </c>
      <c r="M383" s="18">
        <f t="shared" ca="1" si="6"/>
        <v>25080</v>
      </c>
      <c r="N383" s="19">
        <f t="shared" ca="1" si="7"/>
        <v>9.4294475478469031E-2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 t="shared" si="18"/>
        <v>1.7597391229519923</v>
      </c>
      <c r="AB383" s="183">
        <f>SUM($C$2:C383)*D383/SUM($B$2:B383)-1</f>
        <v>0.2691009431367013</v>
      </c>
      <c r="AC383" s="183">
        <f t="shared" si="19"/>
        <v>-6.0736837783422315E-2</v>
      </c>
      <c r="AD383" s="40">
        <f t="shared" si="20"/>
        <v>0.15600672499999996</v>
      </c>
    </row>
    <row r="384" spans="1:30">
      <c r="A384" s="31" t="s">
        <v>1535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66</v>
      </c>
      <c r="J384" s="33" t="s">
        <v>1536</v>
      </c>
      <c r="K384" s="34">
        <f t="shared" si="4"/>
        <v>44042</v>
      </c>
      <c r="L384" s="34" t="str">
        <f t="shared" ca="1" si="5"/>
        <v>2021-02-22</v>
      </c>
      <c r="M384" s="18">
        <f t="shared" ca="1" si="6"/>
        <v>24960</v>
      </c>
      <c r="N384" s="19">
        <f t="shared" ca="1" si="7"/>
        <v>0.10342039563301259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 t="shared" si="18"/>
        <v>1.7145007475790237</v>
      </c>
      <c r="AB384" s="183">
        <f>SUM($C$2:C384)*D384/SUM($B$2:B384)-1</f>
        <v>0.26274665329953972</v>
      </c>
      <c r="AC384" s="183">
        <f t="shared" si="19"/>
        <v>-5.6333831671829149E-2</v>
      </c>
      <c r="AD384" s="40">
        <f t="shared" si="20"/>
        <v>0.15106454166666683</v>
      </c>
    </row>
    <row r="385" spans="1:30">
      <c r="A385" s="31" t="s">
        <v>1537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66</v>
      </c>
      <c r="J385" s="33" t="s">
        <v>1538</v>
      </c>
      <c r="K385" s="34">
        <f t="shared" si="4"/>
        <v>44043</v>
      </c>
      <c r="L385" s="34" t="str">
        <f t="shared" ca="1" si="5"/>
        <v>2021-02-22</v>
      </c>
      <c r="M385" s="18">
        <f t="shared" ca="1" si="6"/>
        <v>24840</v>
      </c>
      <c r="N385" s="19">
        <f t="shared" ca="1" si="7"/>
        <v>8.8797828904992049E-2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 t="shared" si="18"/>
        <v>1.7045237182175832</v>
      </c>
      <c r="AB385" s="183">
        <f>SUM($C$2:C385)*D385/SUM($B$2:B385)-1</f>
        <v>0.27233739488620401</v>
      </c>
      <c r="AC385" s="183">
        <f t="shared" si="19"/>
        <v>-6.3755544291467459E-2</v>
      </c>
      <c r="AD385" s="40">
        <f t="shared" si="20"/>
        <v>0.15964068333333331</v>
      </c>
    </row>
    <row r="386" spans="1:30">
      <c r="A386" s="31" t="s">
        <v>1547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66</v>
      </c>
      <c r="J386" s="33" t="s">
        <v>1548</v>
      </c>
      <c r="K386" s="34">
        <f t="shared" si="4"/>
        <v>44046</v>
      </c>
      <c r="L386" s="34" t="str">
        <f t="shared" ca="1" si="5"/>
        <v>2021-02-22</v>
      </c>
      <c r="M386" s="18">
        <f t="shared" ca="1" si="6"/>
        <v>24480</v>
      </c>
      <c r="N386" s="19">
        <f t="shared" ca="1" si="7"/>
        <v>6.2015319035947869E-2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 t="shared" si="18"/>
        <v>1.7142656665714679</v>
      </c>
      <c r="AB386" s="183">
        <f>SUM($C$2:C386)*D386/SUM($B$2:B386)-1</f>
        <v>0.29108743930473779</v>
      </c>
      <c r="AC386" s="183">
        <f t="shared" si="19"/>
        <v>-7.7939225119147526E-2</v>
      </c>
      <c r="AD386" s="40">
        <f t="shared" si="20"/>
        <v>0.17533938333333327</v>
      </c>
    </row>
    <row r="387" spans="1:30">
      <c r="A387" s="31" t="s">
        <v>1549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66</v>
      </c>
      <c r="J387" s="33" t="s">
        <v>1550</v>
      </c>
      <c r="K387" s="34">
        <f t="shared" si="4"/>
        <v>44047</v>
      </c>
      <c r="L387" s="34" t="str">
        <f t="shared" ca="1" si="5"/>
        <v>2021-02-22</v>
      </c>
      <c r="M387" s="18">
        <f t="shared" ca="1" si="6"/>
        <v>24360</v>
      </c>
      <c r="N387" s="19">
        <f t="shared" ca="1" si="7"/>
        <v>6.0491303160919475E-2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 t="shared" si="18"/>
        <v>1.6862455601163502</v>
      </c>
      <c r="AB387" s="183">
        <f>SUM($C$2:C387)*D387/SUM($B$2:B387)-1</f>
        <v>0.29158081277389281</v>
      </c>
      <c r="AC387" s="183">
        <f t="shared" si="19"/>
        <v>-7.8612322237761934E-2</v>
      </c>
      <c r="AD387" s="40">
        <f t="shared" si="20"/>
        <v>0.17635689166666674</v>
      </c>
    </row>
    <row r="388" spans="1:30">
      <c r="A388" s="31" t="s">
        <v>1551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66</v>
      </c>
      <c r="J388" s="33" t="s">
        <v>1552</v>
      </c>
      <c r="K388" s="34">
        <f t="shared" si="4"/>
        <v>44048</v>
      </c>
      <c r="L388" s="34" t="str">
        <f t="shared" ca="1" si="5"/>
        <v>2021-02-22</v>
      </c>
      <c r="M388" s="18">
        <f t="shared" ca="1" si="6"/>
        <v>24240</v>
      </c>
      <c r="N388" s="19">
        <f t="shared" ca="1" si="7"/>
        <v>6.0528112623762093E-2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 t="shared" si="18"/>
        <v>1.6573380327012646</v>
      </c>
      <c r="AB388" s="183">
        <f>SUM($C$2:C388)*D388/SUM($B$2:B388)-1</f>
        <v>0.2911565568145873</v>
      </c>
      <c r="AC388" s="183">
        <f t="shared" si="19"/>
        <v>-7.8605922188110133E-2</v>
      </c>
      <c r="AD388" s="40">
        <f t="shared" si="20"/>
        <v>0.17650225000000017</v>
      </c>
    </row>
    <row r="389" spans="1:30">
      <c r="A389" s="31" t="s">
        <v>1553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66</v>
      </c>
      <c r="J389" s="33" t="s">
        <v>1554</v>
      </c>
      <c r="K389" s="34">
        <f t="shared" si="4"/>
        <v>44049</v>
      </c>
      <c r="L389" s="34" t="str">
        <f t="shared" ca="1" si="5"/>
        <v>2021-02-22</v>
      </c>
      <c r="M389" s="18">
        <f t="shared" ca="1" si="6"/>
        <v>24120</v>
      </c>
      <c r="N389" s="19">
        <f t="shared" ca="1" si="7"/>
        <v>6.663634908789362E-2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 t="shared" si="18"/>
        <v>1.621057485847107</v>
      </c>
      <c r="AB389" s="183">
        <f>SUM($C$2:C389)*D389/SUM($B$2:B389)-1</f>
        <v>0.28660806614684842</v>
      </c>
      <c r="AC389" s="183">
        <f t="shared" si="19"/>
        <v>-7.5562121080478439E-2</v>
      </c>
      <c r="AD389" s="40">
        <f t="shared" si="20"/>
        <v>0.17330436666666682</v>
      </c>
    </row>
    <row r="390" spans="1:30">
      <c r="A390" s="31" t="s">
        <v>1555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66</v>
      </c>
      <c r="J390" s="33" t="s">
        <v>1556</v>
      </c>
      <c r="K390" s="34">
        <f t="shared" si="4"/>
        <v>44050</v>
      </c>
      <c r="L390" s="34" t="str">
        <f t="shared" ca="1" si="5"/>
        <v>2021-02-22</v>
      </c>
      <c r="M390" s="18">
        <f t="shared" ca="1" si="6"/>
        <v>24000</v>
      </c>
      <c r="N390" s="19">
        <f t="shared" ca="1" si="7"/>
        <v>8.713073166666653E-2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 t="shared" si="18"/>
        <v>1.5663190864609482</v>
      </c>
      <c r="AB390" s="183">
        <f>SUM($C$2:C390)*D390/SUM($B$2:B390)-1</f>
        <v>0.27229595546911156</v>
      </c>
      <c r="AC390" s="183">
        <f t="shared" si="19"/>
        <v>-6.5348022747058865E-2</v>
      </c>
      <c r="AD390" s="40">
        <f t="shared" si="20"/>
        <v>0.16225713333333341</v>
      </c>
    </row>
    <row r="391" spans="1:30">
      <c r="A391" s="31" t="s">
        <v>1562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66</v>
      </c>
      <c r="J391" s="33" t="s">
        <v>1563</v>
      </c>
      <c r="K391" s="34">
        <f t="shared" si="4"/>
        <v>44053</v>
      </c>
      <c r="L391" s="34" t="str">
        <f t="shared" ca="1" si="5"/>
        <v>2021-02-22</v>
      </c>
      <c r="M391" s="18">
        <f t="shared" ca="1" si="6"/>
        <v>23640</v>
      </c>
      <c r="N391" s="19">
        <f t="shared" ca="1" si="7"/>
        <v>8.1455308375634333E-2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 t="shared" si="18"/>
        <v>1.5494902345333474</v>
      </c>
      <c r="AB391" s="183">
        <f>SUM($C$2:C391)*D391/SUM($B$2:B391)-1</f>
        <v>0.27627004883097683</v>
      </c>
      <c r="AC391" s="183">
        <f t="shared" si="19"/>
        <v>-6.8563037944736838E-2</v>
      </c>
      <c r="AD391" s="40">
        <f t="shared" si="20"/>
        <v>0.16603645000000011</v>
      </c>
    </row>
    <row r="392" spans="1:30">
      <c r="A392" s="31" t="s">
        <v>1564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66</v>
      </c>
      <c r="J392" s="33" t="s">
        <v>1565</v>
      </c>
      <c r="K392" s="34">
        <f t="shared" si="4"/>
        <v>44054</v>
      </c>
      <c r="L392" s="34" t="str">
        <f t="shared" ca="1" si="5"/>
        <v>2021-02-22</v>
      </c>
      <c r="M392" s="18">
        <f t="shared" ca="1" si="6"/>
        <v>23520</v>
      </c>
      <c r="N392" s="19">
        <f t="shared" ca="1" si="7"/>
        <v>9.8653851190476094E-2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 t="shared" si="18"/>
        <v>1.5029104374245539</v>
      </c>
      <c r="AB392" s="183">
        <f>SUM($C$2:C392)*D392/SUM($B$2:B392)-1</f>
        <v>0.26482017958506221</v>
      </c>
      <c r="AC392" s="183">
        <f t="shared" si="19"/>
        <v>-6.0477020857537811E-2</v>
      </c>
      <c r="AD392" s="40">
        <f t="shared" si="20"/>
        <v>0.1570242333333334</v>
      </c>
    </row>
    <row r="393" spans="1:30">
      <c r="A393" s="31" t="s">
        <v>1566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66</v>
      </c>
      <c r="J393" s="33" t="s">
        <v>1567</v>
      </c>
      <c r="K393" s="34">
        <f t="shared" si="4"/>
        <v>44055</v>
      </c>
      <c r="L393" s="34" t="str">
        <f t="shared" ca="1" si="5"/>
        <v>2021-02-22</v>
      </c>
      <c r="M393" s="18">
        <f t="shared" ca="1" si="6"/>
        <v>23400</v>
      </c>
      <c r="N393" s="19">
        <f t="shared" ca="1" si="7"/>
        <v>0.11276381752136752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 t="shared" si="18"/>
        <v>1.4620023373416804</v>
      </c>
      <c r="AB393" s="183">
        <f>SUM($C$2:C393)*D393/SUM($B$2:B393)-1</f>
        <v>0.25561394610359733</v>
      </c>
      <c r="AC393" s="183">
        <f t="shared" si="19"/>
        <v>-5.4043518042137917E-2</v>
      </c>
      <c r="AD393" s="40">
        <f t="shared" si="20"/>
        <v>0.14975631666666669</v>
      </c>
    </row>
    <row r="394" spans="1:30">
      <c r="A394" s="31" t="s">
        <v>1568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66</v>
      </c>
      <c r="J394" s="33" t="s">
        <v>1569</v>
      </c>
      <c r="K394" s="34">
        <f t="shared" si="4"/>
        <v>44056</v>
      </c>
      <c r="L394" s="34" t="str">
        <f t="shared" ca="1" si="5"/>
        <v>2021-02-22</v>
      </c>
      <c r="M394" s="18">
        <f t="shared" ca="1" si="6"/>
        <v>23280</v>
      </c>
      <c r="N394" s="19">
        <f t="shared" ca="1" si="7"/>
        <v>0.11690035932130563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 t="shared" si="18"/>
        <v>1.4346624288360252</v>
      </c>
      <c r="AB394" s="183">
        <f>SUM($C$2:C394)*D394/SUM($B$2:B394)-1</f>
        <v>0.25283731600110171</v>
      </c>
      <c r="AC394" s="183">
        <f t="shared" si="19"/>
        <v>-5.2311204333057582E-2</v>
      </c>
      <c r="AD394" s="40">
        <f t="shared" si="20"/>
        <v>0.14786665833333346</v>
      </c>
    </row>
    <row r="395" spans="1:30">
      <c r="A395" s="31" t="s">
        <v>1570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66</v>
      </c>
      <c r="J395" s="33" t="s">
        <v>1571</v>
      </c>
      <c r="K395" s="34">
        <f t="shared" si="4"/>
        <v>44057</v>
      </c>
      <c r="L395" s="34" t="str">
        <f t="shared" ca="1" si="5"/>
        <v>2021-02-22</v>
      </c>
      <c r="M395" s="18">
        <f t="shared" ca="1" si="6"/>
        <v>23160</v>
      </c>
      <c r="N395" s="19">
        <f t="shared" ca="1" si="7"/>
        <v>8.8641510794473077E-2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 t="shared" si="18"/>
        <v>1.4473024958940615</v>
      </c>
      <c r="AB395" s="183">
        <f>SUM($C$2:C395)*D395/SUM($B$2:B395)-1</f>
        <v>0.27049219672071056</v>
      </c>
      <c r="AC395" s="183">
        <f t="shared" si="19"/>
        <v>-6.546231653384571E-2</v>
      </c>
      <c r="AD395" s="40">
        <f t="shared" si="20"/>
        <v>0.16312928333333343</v>
      </c>
    </row>
    <row r="396" spans="1:30">
      <c r="A396" s="31" t="s">
        <v>1584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66</v>
      </c>
      <c r="J396" s="33" t="s">
        <v>1585</v>
      </c>
      <c r="K396" s="34">
        <f t="shared" si="4"/>
        <v>44060</v>
      </c>
      <c r="L396" s="34" t="str">
        <f t="shared" ca="1" si="5"/>
        <v>2021-02-22</v>
      </c>
      <c r="M396" s="18">
        <f t="shared" ca="1" si="6"/>
        <v>22800</v>
      </c>
      <c r="N396" s="19">
        <f t="shared" ca="1" si="7"/>
        <v>4.5921034210526138E-2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 t="shared" si="18"/>
        <v>1.5104247823174832</v>
      </c>
      <c r="AB396" s="183">
        <f>SUM($C$2:C396)*D396/SUM($B$2:B396)-1</f>
        <v>0.29823159217621797</v>
      </c>
      <c r="AC396" s="183">
        <f t="shared" si="19"/>
        <v>-8.5936909240471593E-2</v>
      </c>
      <c r="AD396" s="40">
        <f t="shared" si="20"/>
        <v>0.18609590000000012</v>
      </c>
    </row>
    <row r="397" spans="1:30">
      <c r="A397" s="31" t="s">
        <v>1586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66</v>
      </c>
      <c r="J397" s="33" t="s">
        <v>1587</v>
      </c>
      <c r="K397" s="34">
        <f t="shared" si="4"/>
        <v>44061</v>
      </c>
      <c r="L397" s="34" t="str">
        <f t="shared" ca="1" si="5"/>
        <v>2021-02-22</v>
      </c>
      <c r="M397" s="18">
        <f t="shared" ca="1" si="6"/>
        <v>22680</v>
      </c>
      <c r="N397" s="19">
        <f t="shared" ca="1" si="7"/>
        <v>4.7286876543209934E-2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 t="shared" si="18"/>
        <v>1.4860346691936828</v>
      </c>
      <c r="AB397" s="183">
        <f>SUM($C$2:C397)*D397/SUM($B$2:B397)-1</f>
        <v>0.29696731392612863</v>
      </c>
      <c r="AC397" s="183">
        <f t="shared" si="19"/>
        <v>-8.5305290579115178E-2</v>
      </c>
      <c r="AD397" s="40">
        <f t="shared" si="20"/>
        <v>0.18551446666666666</v>
      </c>
    </row>
    <row r="398" spans="1:30">
      <c r="A398" s="31" t="s">
        <v>1588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66</v>
      </c>
      <c r="J398" s="33" t="s">
        <v>1589</v>
      </c>
      <c r="K398" s="34">
        <f t="shared" si="4"/>
        <v>44062</v>
      </c>
      <c r="L398" s="34" t="str">
        <f t="shared" ca="1" si="5"/>
        <v>2021-02-22</v>
      </c>
      <c r="M398" s="18">
        <f t="shared" ca="1" si="6"/>
        <v>22560</v>
      </c>
      <c r="N398" s="19">
        <f t="shared" ca="1" si="7"/>
        <v>7.5477356604609913E-2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 t="shared" si="18"/>
        <v>1.4295513437466512</v>
      </c>
      <c r="AB398" s="183">
        <f>SUM($C$2:C398)*D398/SUM($B$2:B398)-1</f>
        <v>0.27835799062699085</v>
      </c>
      <c r="AC398" s="183">
        <f t="shared" si="19"/>
        <v>-7.2063675821275597E-2</v>
      </c>
      <c r="AD398" s="40">
        <f t="shared" si="20"/>
        <v>0.1711239916666667</v>
      </c>
    </row>
    <row r="399" spans="1:30">
      <c r="A399" s="31" t="s">
        <v>1590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66</v>
      </c>
      <c r="J399" s="33" t="s">
        <v>1591</v>
      </c>
      <c r="K399" s="34">
        <f t="shared" si="4"/>
        <v>44063</v>
      </c>
      <c r="L399" s="34" t="str">
        <f t="shared" ca="1" si="5"/>
        <v>2021-02-22</v>
      </c>
      <c r="M399" s="18">
        <f t="shared" ca="1" si="6"/>
        <v>22440</v>
      </c>
      <c r="N399" s="19">
        <f t="shared" ca="1" si="7"/>
        <v>0.1005646893939395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 t="shared" si="18"/>
        <v>1.379394405357222</v>
      </c>
      <c r="AB399" s="183">
        <f>SUM($C$2:C399)*D399/SUM($B$2:B399)-1</f>
        <v>0.26238508400980676</v>
      </c>
      <c r="AC399" s="183">
        <f t="shared" si="19"/>
        <v>-6.0756525052210852E-2</v>
      </c>
      <c r="AD399" s="40">
        <f t="shared" si="20"/>
        <v>0.15847781666666663</v>
      </c>
    </row>
    <row r="400" spans="1:30">
      <c r="A400" s="31" t="s">
        <v>1592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66</v>
      </c>
      <c r="J400" s="33" t="s">
        <v>1593</v>
      </c>
      <c r="K400" s="34">
        <f t="shared" si="4"/>
        <v>44064</v>
      </c>
      <c r="L400" s="34" t="str">
        <f t="shared" ca="1" si="5"/>
        <v>2021-02-22</v>
      </c>
      <c r="M400" s="18">
        <f t="shared" ca="1" si="6"/>
        <v>22320</v>
      </c>
      <c r="N400" s="19">
        <f t="shared" ca="1" si="7"/>
        <v>8.4846326836917368E-2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 t="shared" si="18"/>
        <v>1.3777920844172149</v>
      </c>
      <c r="AB400" s="183">
        <f>SUM($C$2:C400)*D400/SUM($B$2:B400)-1</f>
        <v>0.27184720043490063</v>
      </c>
      <c r="AC400" s="183">
        <f t="shared" si="19"/>
        <v>-6.7894774087160936E-2</v>
      </c>
      <c r="AD400" s="40">
        <f t="shared" si="20"/>
        <v>0.16676324166666678</v>
      </c>
    </row>
    <row r="401" spans="1:30">
      <c r="A401" s="31" t="s">
        <v>1594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66</v>
      </c>
      <c r="J401" s="33" t="s">
        <v>1595</v>
      </c>
      <c r="K401" s="34">
        <f t="shared" si="4"/>
        <v>44067</v>
      </c>
      <c r="L401" s="34" t="str">
        <f t="shared" ca="1" si="5"/>
        <v>2021-02-22</v>
      </c>
      <c r="M401" s="18">
        <f t="shared" ca="1" si="6"/>
        <v>21960</v>
      </c>
      <c r="N401" s="19">
        <f t="shared" ca="1" si="7"/>
        <v>6.8551986338797749E-2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 t="shared" si="18"/>
        <v>1.3778937520433843</v>
      </c>
      <c r="AB401" s="183">
        <f>SUM($C$2:C401)*D401/SUM($B$2:B401)-1</f>
        <v>0.28212123981556814</v>
      </c>
      <c r="AC401" s="183">
        <f t="shared" si="19"/>
        <v>-7.5606595280715672E-2</v>
      </c>
      <c r="AD401" s="40">
        <f t="shared" si="20"/>
        <v>0.17563010000000007</v>
      </c>
    </row>
    <row r="402" spans="1:30">
      <c r="A402" s="31" t="s">
        <v>1596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66</v>
      </c>
      <c r="J402" s="33" t="s">
        <v>1597</v>
      </c>
      <c r="K402" s="34">
        <f t="shared" si="4"/>
        <v>44068</v>
      </c>
      <c r="L402" s="34" t="str">
        <f t="shared" ca="1" si="5"/>
        <v>2021-02-22</v>
      </c>
      <c r="M402" s="18">
        <f t="shared" ca="1" si="6"/>
        <v>21840</v>
      </c>
      <c r="N402" s="19">
        <f t="shared" ca="1" si="7"/>
        <v>6.6305007554944742E-2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 t="shared" si="18"/>
        <v>1.3612761029617264</v>
      </c>
      <c r="AB402" s="183">
        <f>SUM($C$2:C402)*D402/SUM($B$2:B402)-1</f>
        <v>0.28317897364005429</v>
      </c>
      <c r="AC402" s="183">
        <f t="shared" si="19"/>
        <v>-7.6649380748759377E-2</v>
      </c>
      <c r="AD402" s="40">
        <f t="shared" si="20"/>
        <v>0.17693832500000017</v>
      </c>
    </row>
    <row r="403" spans="1:30">
      <c r="A403" s="31" t="s">
        <v>1598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66</v>
      </c>
      <c r="J403" s="33" t="s">
        <v>1599</v>
      </c>
      <c r="K403" s="34">
        <f t="shared" si="4"/>
        <v>44069</v>
      </c>
      <c r="L403" s="34" t="str">
        <f t="shared" ca="1" si="5"/>
        <v>2021-02-22</v>
      </c>
      <c r="M403" s="18">
        <f t="shared" ca="1" si="6"/>
        <v>21720</v>
      </c>
      <c r="N403" s="19">
        <f t="shared" ca="1" si="7"/>
        <v>8.9828281307550703E-2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 t="shared" si="18"/>
        <v>1.316433178761748</v>
      </c>
      <c r="AB403" s="183">
        <f>SUM($C$2:C403)*D403/SUM($B$2:B403)-1</f>
        <v>0.26844425600864152</v>
      </c>
      <c r="AC403" s="183">
        <f t="shared" si="19"/>
        <v>-6.6305579980195928E-2</v>
      </c>
      <c r="AD403" s="40">
        <f t="shared" si="20"/>
        <v>0.16545501666666668</v>
      </c>
    </row>
    <row r="404" spans="1:30">
      <c r="A404" s="31" t="s">
        <v>1600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66</v>
      </c>
      <c r="J404" s="33" t="s">
        <v>1601</v>
      </c>
      <c r="K404" s="34">
        <f t="shared" si="4"/>
        <v>44070</v>
      </c>
      <c r="L404" s="34" t="str">
        <f t="shared" ca="1" si="5"/>
        <v>2021-02-22</v>
      </c>
      <c r="M404" s="18">
        <f t="shared" ca="1" si="6"/>
        <v>21600</v>
      </c>
      <c r="N404" s="19">
        <f t="shared" ca="1" si="7"/>
        <v>7.9716168981481469E-2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 t="shared" si="18"/>
        <v>1.309518281525504</v>
      </c>
      <c r="AB404" s="183">
        <f>SUM($C$2:C404)*D404/SUM($B$2:B404)-1</f>
        <v>0.27416115593281254</v>
      </c>
      <c r="AC404" s="183">
        <f t="shared" si="19"/>
        <v>-7.0694738237671695E-2</v>
      </c>
      <c r="AD404" s="40">
        <f t="shared" si="20"/>
        <v>0.17068791666666669</v>
      </c>
    </row>
    <row r="405" spans="1:30">
      <c r="A405" s="31" t="s">
        <v>1602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66</v>
      </c>
      <c r="J405" s="33" t="s">
        <v>1603</v>
      </c>
      <c r="K405" s="34">
        <f t="shared" si="4"/>
        <v>44071</v>
      </c>
      <c r="L405" s="34" t="str">
        <f t="shared" ca="1" si="5"/>
        <v>2021-02-22</v>
      </c>
      <c r="M405" s="18">
        <f t="shared" ca="1" si="6"/>
        <v>21480</v>
      </c>
      <c r="N405" s="19">
        <f t="shared" ca="1" si="7"/>
        <v>3.3033740456238331E-2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 t="shared" si="18"/>
        <v>2.0044303561024992</v>
      </c>
      <c r="AB405" s="183">
        <f>SUM($C$2:C405)*D405/SUM($B$2:B405)-1</f>
        <v>0.30254239257865012</v>
      </c>
      <c r="AC405" s="183">
        <f t="shared" si="19"/>
        <v>-9.1617463565474289E-2</v>
      </c>
      <c r="AD405" s="40">
        <f t="shared" si="20"/>
        <v>0.1937998916666667</v>
      </c>
    </row>
    <row r="406" spans="1:30">
      <c r="A406" s="31" t="s">
        <v>1604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66</v>
      </c>
      <c r="J406" s="33" t="s">
        <v>1605</v>
      </c>
      <c r="K406" s="34">
        <f t="shared" si="4"/>
        <v>44074</v>
      </c>
      <c r="L406" s="34" t="str">
        <f t="shared" ca="1" si="5"/>
        <v>2021-02-22</v>
      </c>
      <c r="M406" s="18">
        <f t="shared" ca="1" si="6"/>
        <v>21120</v>
      </c>
      <c r="N406" s="19">
        <f t="shared" ca="1" si="7"/>
        <v>4.5052043323863672E-2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 t="shared" si="18"/>
        <v>1.9484550514004524</v>
      </c>
      <c r="AB406" s="183">
        <f>SUM($C$2:C406)*D406/SUM($B$2:B406)-1</f>
        <v>0.29491614623021212</v>
      </c>
      <c r="AC406" s="183">
        <f t="shared" si="19"/>
        <v>-8.6139213612377752E-2</v>
      </c>
      <c r="AD406" s="40">
        <f t="shared" si="20"/>
        <v>0.18827627499999999</v>
      </c>
    </row>
    <row r="407" spans="1:30">
      <c r="A407" s="31" t="s">
        <v>1634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66</v>
      </c>
      <c r="J407" s="33" t="s">
        <v>1635</v>
      </c>
      <c r="K407" s="34">
        <f t="shared" si="4"/>
        <v>44075</v>
      </c>
      <c r="L407" s="34" t="str">
        <f t="shared" ca="1" si="5"/>
        <v>2021-02-22</v>
      </c>
      <c r="M407" s="18">
        <f t="shared" ca="1" si="6"/>
        <v>21000</v>
      </c>
      <c r="N407" s="19">
        <f t="shared" ca="1" si="7"/>
        <v>3.4395149285714507E-2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 t="shared" si="18"/>
        <v>1.9249128280160157</v>
      </c>
      <c r="AB407" s="183">
        <f>SUM($C$2:C407)*D407/SUM($B$2:B407)-1</f>
        <v>0.30087414404283819</v>
      </c>
      <c r="AC407" s="183">
        <f t="shared" si="19"/>
        <v>-9.0938564212405204E-2</v>
      </c>
      <c r="AD407" s="40">
        <f t="shared" si="20"/>
        <v>0.19350917499999992</v>
      </c>
    </row>
    <row r="408" spans="1:30">
      <c r="A408" s="31" t="s">
        <v>1636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66</v>
      </c>
      <c r="J408" s="33" t="s">
        <v>1637</v>
      </c>
      <c r="K408" s="34">
        <f t="shared" si="4"/>
        <v>44076</v>
      </c>
      <c r="L408" s="34" t="str">
        <f t="shared" ca="1" si="5"/>
        <v>2021-02-22</v>
      </c>
      <c r="M408" s="18">
        <f t="shared" ca="1" si="6"/>
        <v>20880</v>
      </c>
      <c r="N408" s="19">
        <f t="shared" ca="1" si="7"/>
        <v>3.3678067528735846E-2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 t="shared" si="18"/>
        <v>1.8889858276272773</v>
      </c>
      <c r="AB408" s="183">
        <f>SUM($C$2:C408)*D408/SUM($B$2:B408)-1</f>
        <v>0.30075868458455801</v>
      </c>
      <c r="AC408" s="183">
        <f t="shared" si="19"/>
        <v>-9.1144341668892848E-2</v>
      </c>
      <c r="AD408" s="40">
        <f t="shared" si="20"/>
        <v>0.1939452499999999</v>
      </c>
    </row>
    <row r="409" spans="1:30">
      <c r="A409" s="31" t="s">
        <v>1638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66</v>
      </c>
      <c r="J409" s="33" t="s">
        <v>1639</v>
      </c>
      <c r="K409" s="34">
        <f t="shared" si="4"/>
        <v>44077</v>
      </c>
      <c r="L409" s="34" t="str">
        <f t="shared" ca="1" si="5"/>
        <v>2021-02-22</v>
      </c>
      <c r="M409" s="18">
        <f t="shared" ca="1" si="6"/>
        <v>20760</v>
      </c>
      <c r="N409" s="19">
        <f t="shared" ca="1" si="7"/>
        <v>4.5219930876685709E-2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 t="shared" si="18"/>
        <v>1.8385570150325528</v>
      </c>
      <c r="AB409" s="183">
        <f>SUM($C$2:C409)*D409/SUM($B$2:B409)-1</f>
        <v>0.29337779098906958</v>
      </c>
      <c r="AC409" s="183">
        <f t="shared" si="19"/>
        <v>-8.5873276139695864E-2</v>
      </c>
      <c r="AD409" s="40">
        <f t="shared" si="20"/>
        <v>0.18856699166666679</v>
      </c>
    </row>
    <row r="410" spans="1:30">
      <c r="A410" s="31" t="s">
        <v>1640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66</v>
      </c>
      <c r="J410" s="33" t="s">
        <v>1641</v>
      </c>
      <c r="K410" s="34">
        <f t="shared" si="4"/>
        <v>44078</v>
      </c>
      <c r="L410" s="34" t="str">
        <f t="shared" ca="1" si="5"/>
        <v>2021-02-22</v>
      </c>
      <c r="M410" s="18">
        <f t="shared" ca="1" si="6"/>
        <v>20640</v>
      </c>
      <c r="N410" s="19">
        <f t="shared" ca="1" si="7"/>
        <v>6.5224527374030894E-2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 t="shared" si="18"/>
        <v>1.7791218414520706</v>
      </c>
      <c r="AB410" s="183">
        <f>SUM($C$2:C410)*D410/SUM($B$2:B410)-1</f>
        <v>0.28102346560255409</v>
      </c>
      <c r="AC410" s="183">
        <f t="shared" si="19"/>
        <v>-7.6867932730335875E-2</v>
      </c>
      <c r="AD410" s="40">
        <f t="shared" si="20"/>
        <v>0.17926405833333342</v>
      </c>
    </row>
    <row r="411" spans="1:30">
      <c r="A411" s="31" t="s">
        <v>1642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66</v>
      </c>
      <c r="J411" s="33" t="s">
        <v>1643</v>
      </c>
      <c r="K411" s="34">
        <f t="shared" si="4"/>
        <v>44081</v>
      </c>
      <c r="L411" s="34" t="str">
        <f t="shared" ca="1" si="5"/>
        <v>2021-02-22</v>
      </c>
      <c r="M411" s="18">
        <f t="shared" ca="1" si="6"/>
        <v>20280</v>
      </c>
      <c r="N411" s="19">
        <f t="shared" ca="1" si="7"/>
        <v>0.11158966099605512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 t="shared" si="18"/>
        <v>1.6924674463068028</v>
      </c>
      <c r="AB411" s="183">
        <f>SUM($C$2:C411)*D411/SUM($B$2:B411)-1</f>
        <v>0.25501394667728539</v>
      </c>
      <c r="AC411" s="183">
        <f t="shared" si="19"/>
        <v>-5.7620214901336064E-2</v>
      </c>
      <c r="AD411" s="40">
        <f t="shared" si="20"/>
        <v>0.1583324583333334</v>
      </c>
    </row>
    <row r="412" spans="1:30">
      <c r="A412" s="31" t="s">
        <v>1644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66</v>
      </c>
      <c r="J412" s="33" t="s">
        <v>1645</v>
      </c>
      <c r="K412" s="34">
        <f t="shared" si="4"/>
        <v>44082</v>
      </c>
      <c r="L412" s="34" t="str">
        <f t="shared" ca="1" si="5"/>
        <v>2021-02-22</v>
      </c>
      <c r="M412" s="18">
        <f t="shared" ca="1" si="6"/>
        <v>22680</v>
      </c>
      <c r="N412" s="19">
        <f t="shared" ca="1" si="7"/>
        <v>0.1006391582892415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 t="shared" si="18"/>
        <v>1.6718471871552185</v>
      </c>
      <c r="AB412" s="183">
        <f>SUM($C$2:C412)*D412/SUM($B$2:B412)-1</f>
        <v>0.26075145513771214</v>
      </c>
      <c r="AC412" s="183">
        <f t="shared" si="19"/>
        <v>-6.2242624982344452E-2</v>
      </c>
      <c r="AD412" s="40">
        <f t="shared" si="20"/>
        <v>0.17367841481481489</v>
      </c>
    </row>
    <row r="413" spans="1:30">
      <c r="A413" s="31" t="s">
        <v>1646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66</v>
      </c>
      <c r="J413" s="33" t="s">
        <v>1647</v>
      </c>
      <c r="K413" s="34">
        <f t="shared" si="4"/>
        <v>44083</v>
      </c>
      <c r="L413" s="34" t="str">
        <f t="shared" ca="1" si="5"/>
        <v>2021-02-22</v>
      </c>
      <c r="M413" s="18">
        <f t="shared" ca="1" si="6"/>
        <v>22545</v>
      </c>
      <c r="N413" s="19">
        <f t="shared" ca="1" si="7"/>
        <v>0.15320328188068277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 t="shared" si="18"/>
        <v>1.5808800598231572</v>
      </c>
      <c r="AB413" s="183">
        <f>SUM($C$2:C413)*D413/SUM($B$2:B413)-1</f>
        <v>0.23225588695728794</v>
      </c>
      <c r="AC413" s="183">
        <f t="shared" si="19"/>
        <v>-4.1235455358872741E-2</v>
      </c>
      <c r="AD413" s="40">
        <f t="shared" si="20"/>
        <v>0.14990425185185202</v>
      </c>
    </row>
    <row r="414" spans="1:30">
      <c r="A414" s="31" t="s">
        <v>1648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66</v>
      </c>
      <c r="J414" s="33" t="s">
        <v>1649</v>
      </c>
      <c r="K414" s="34">
        <f t="shared" si="4"/>
        <v>44084</v>
      </c>
      <c r="L414" s="34" t="str">
        <f t="shared" ca="1" si="5"/>
        <v>2021-02-22</v>
      </c>
      <c r="M414" s="18">
        <f t="shared" ca="1" si="6"/>
        <v>22410</v>
      </c>
      <c r="N414" s="19">
        <f t="shared" ca="1" si="7"/>
        <v>0.15497849509147696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 t="shared" si="18"/>
        <v>1.5492595550961967</v>
      </c>
      <c r="AB414" s="183">
        <f>SUM($C$2:C414)*D414/SUM($B$2:B414)-1</f>
        <v>0.23117357933579341</v>
      </c>
      <c r="AC414" s="183">
        <f t="shared" si="19"/>
        <v>-4.0742874275170982E-2</v>
      </c>
      <c r="AD414" s="40">
        <f t="shared" si="20"/>
        <v>0.14951662962962969</v>
      </c>
    </row>
    <row r="415" spans="1:30">
      <c r="A415" s="31" t="s">
        <v>1650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66</v>
      </c>
      <c r="J415" s="33" t="s">
        <v>1651</v>
      </c>
      <c r="K415" s="34">
        <f t="shared" si="4"/>
        <v>44085</v>
      </c>
      <c r="L415" s="34" t="str">
        <f t="shared" ca="1" si="5"/>
        <v>2021-02-22</v>
      </c>
      <c r="M415" s="18">
        <f t="shared" ca="1" si="6"/>
        <v>22275</v>
      </c>
      <c r="N415" s="19">
        <f t="shared" ca="1" si="7"/>
        <v>0.13419525274971925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 t="shared" si="18"/>
        <v>1.5429538359265238</v>
      </c>
      <c r="AB415" s="183">
        <f>SUM($C$2:C415)*D415/SUM($B$2:B415)-1</f>
        <v>0.24194393242177248</v>
      </c>
      <c r="AC415" s="183">
        <f t="shared" si="19"/>
        <v>-4.9085657375755876E-2</v>
      </c>
      <c r="AD415" s="40">
        <f t="shared" si="20"/>
        <v>0.15933639259259269</v>
      </c>
    </row>
    <row r="416" spans="1:30">
      <c r="A416" s="31" t="s">
        <v>1665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66</v>
      </c>
      <c r="J416" s="33" t="s">
        <v>1666</v>
      </c>
      <c r="K416" s="34">
        <f t="shared" si="4"/>
        <v>44088</v>
      </c>
      <c r="L416" s="34" t="str">
        <f t="shared" ca="1" si="5"/>
        <v>2021-02-22</v>
      </c>
      <c r="M416" s="18">
        <f t="shared" ca="1" si="6"/>
        <v>21870</v>
      </c>
      <c r="N416" s="19">
        <f t="shared" ca="1" si="7"/>
        <v>0.12561796273433903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 t="shared" si="18"/>
        <v>1.5261136980022654</v>
      </c>
      <c r="AB416" s="183">
        <f>SUM($C$2:C416)*D416/SUM($B$2:B416)-1</f>
        <v>0.24725390954879356</v>
      </c>
      <c r="AC416" s="183">
        <f t="shared" si="19"/>
        <v>-5.3347792707240105E-2</v>
      </c>
      <c r="AD416" s="40">
        <f t="shared" si="20"/>
        <v>0.16424627407407422</v>
      </c>
    </row>
    <row r="417" spans="1:30">
      <c r="A417" s="31" t="s">
        <v>1667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66</v>
      </c>
      <c r="J417" s="33" t="s">
        <v>1668</v>
      </c>
      <c r="K417" s="34">
        <f t="shared" si="4"/>
        <v>44089</v>
      </c>
      <c r="L417" s="34" t="str">
        <f t="shared" ca="1" si="5"/>
        <v>2021-02-22</v>
      </c>
      <c r="M417" s="18">
        <f t="shared" ca="1" si="6"/>
        <v>21735</v>
      </c>
      <c r="N417" s="19">
        <f t="shared" ca="1" si="7"/>
        <v>0.10823693374741213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 t="shared" si="18"/>
        <v>1.5171872301093776</v>
      </c>
      <c r="AB417" s="183">
        <f>SUM($C$2:C417)*D417/SUM($B$2:B417)-1</f>
        <v>0.25616913766029858</v>
      </c>
      <c r="AC417" s="183">
        <f t="shared" si="19"/>
        <v>-6.0277673226903694E-2</v>
      </c>
      <c r="AD417" s="40">
        <f t="shared" si="20"/>
        <v>0.17225713333333331</v>
      </c>
    </row>
    <row r="418" spans="1:30">
      <c r="A418" s="31" t="s">
        <v>1669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66</v>
      </c>
      <c r="J418" s="33" t="s">
        <v>1670</v>
      </c>
      <c r="K418" s="34">
        <f t="shared" si="4"/>
        <v>44090</v>
      </c>
      <c r="L418" s="34" t="str">
        <f t="shared" ca="1" si="5"/>
        <v>2021-02-22</v>
      </c>
      <c r="M418" s="18">
        <f t="shared" ca="1" si="6"/>
        <v>21600</v>
      </c>
      <c r="N418" s="19">
        <f t="shared" ca="1" si="7"/>
        <v>0.12247211689814787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 t="shared" si="18"/>
        <v>1.4760104927261599</v>
      </c>
      <c r="AB418" s="183">
        <f>SUM($C$2:C418)*D418/SUM($B$2:B418)-1</f>
        <v>0.24848028372497843</v>
      </c>
      <c r="AC418" s="183">
        <f t="shared" si="19"/>
        <v>-5.4884743516100842E-2</v>
      </c>
      <c r="AD418" s="40">
        <f t="shared" si="20"/>
        <v>0.16631359259259273</v>
      </c>
    </row>
    <row r="419" spans="1:30">
      <c r="A419" s="31" t="s">
        <v>1671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66</v>
      </c>
      <c r="J419" s="33" t="s">
        <v>1672</v>
      </c>
      <c r="K419" s="34">
        <f t="shared" si="4"/>
        <v>44091</v>
      </c>
      <c r="L419" s="34" t="str">
        <f t="shared" ca="1" si="5"/>
        <v>2021-02-22</v>
      </c>
      <c r="M419" s="18">
        <f t="shared" ca="1" si="6"/>
        <v>21465</v>
      </c>
      <c r="N419" s="19">
        <f t="shared" ca="1" si="7"/>
        <v>0.13421688516189148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 t="shared" si="18"/>
        <v>1.4389779928085522</v>
      </c>
      <c r="AB419" s="183">
        <f>SUM($C$2:C419)*D419/SUM($B$2:B419)-1</f>
        <v>0.24224536111834682</v>
      </c>
      <c r="AC419" s="183">
        <f t="shared" si="19"/>
        <v>-5.0576041330207211E-2</v>
      </c>
      <c r="AD419" s="40">
        <f t="shared" si="20"/>
        <v>0.16153291851851853</v>
      </c>
    </row>
    <row r="420" spans="1:30">
      <c r="A420" s="31" t="s">
        <v>1673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66</v>
      </c>
      <c r="J420" s="33" t="s">
        <v>1674</v>
      </c>
      <c r="K420" s="34">
        <f t="shared" si="4"/>
        <v>44092</v>
      </c>
      <c r="L420" s="34" t="str">
        <f t="shared" ca="1" si="5"/>
        <v>2021-02-22</v>
      </c>
      <c r="M420" s="18">
        <f t="shared" ca="1" si="6"/>
        <v>21330</v>
      </c>
      <c r="N420" s="19">
        <f t="shared" ca="1" si="7"/>
        <v>8.4025344350679779E-2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 t="shared" si="18"/>
        <v>1.4651791242271215</v>
      </c>
      <c r="AB420" s="183">
        <f>SUM($C$2:C420)*D420/SUM($B$2:B420)-1</f>
        <v>0.26810423290020791</v>
      </c>
      <c r="AC420" s="183">
        <f t="shared" si="19"/>
        <v>-6.9974548146222837E-2</v>
      </c>
      <c r="AD420" s="40">
        <f t="shared" si="20"/>
        <v>0.18362738518518523</v>
      </c>
    </row>
    <row r="421" spans="1:30">
      <c r="A421" s="31" t="s">
        <v>1675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66</v>
      </c>
      <c r="J421" s="33" t="s">
        <v>1676</v>
      </c>
      <c r="K421" s="34">
        <f t="shared" si="4"/>
        <v>44095</v>
      </c>
      <c r="L421" s="34" t="str">
        <f t="shared" ca="1" si="5"/>
        <v>2021-02-22</v>
      </c>
      <c r="M421" s="18">
        <f t="shared" ca="1" si="6"/>
        <v>18600</v>
      </c>
      <c r="N421" s="19">
        <f t="shared" ca="1" si="7"/>
        <v>0.10763461451612882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 t="shared" si="18"/>
        <v>1.421313230169007</v>
      </c>
      <c r="AB421" s="183">
        <f>SUM($C$2:C421)*D421/SUM($B$2:B421)-1</f>
        <v>0.25625409071576755</v>
      </c>
      <c r="AC421" s="183">
        <f t="shared" si="19"/>
        <v>-6.1506164747579195E-2</v>
      </c>
      <c r="AD421" s="40">
        <f t="shared" si="20"/>
        <v>0.16429215000000011</v>
      </c>
    </row>
    <row r="422" spans="1:30">
      <c r="A422" s="31" t="s">
        <v>1677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66</v>
      </c>
      <c r="J422" s="33" t="s">
        <v>1678</v>
      </c>
      <c r="K422" s="34">
        <f t="shared" si="4"/>
        <v>44096</v>
      </c>
      <c r="L422" s="34" t="str">
        <f t="shared" ca="1" si="5"/>
        <v>2021-02-22</v>
      </c>
      <c r="M422" s="18">
        <f t="shared" ca="1" si="6"/>
        <v>20790</v>
      </c>
      <c r="N422" s="19">
        <f t="shared" ca="1" si="7"/>
        <v>0.13612466955266958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 t="shared" si="18"/>
        <v>1.3710524516700557</v>
      </c>
      <c r="AB422" s="183">
        <f>SUM($C$2:C422)*D422/SUM($B$2:B422)-1</f>
        <v>0.2417379317981887</v>
      </c>
      <c r="AC422" s="183">
        <f t="shared" si="19"/>
        <v>-5.1121555912030603E-2</v>
      </c>
      <c r="AD422" s="40">
        <f t="shared" si="20"/>
        <v>0.1625665777777778</v>
      </c>
    </row>
    <row r="423" spans="1:30">
      <c r="A423" s="31" t="s">
        <v>1679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66</v>
      </c>
      <c r="J423" s="33" t="s">
        <v>1680</v>
      </c>
      <c r="K423" s="34">
        <f t="shared" si="4"/>
        <v>44097</v>
      </c>
      <c r="L423" s="34" t="str">
        <f t="shared" ca="1" si="5"/>
        <v>2021-02-22</v>
      </c>
      <c r="M423" s="18">
        <f t="shared" ca="1" si="6"/>
        <v>20655</v>
      </c>
      <c r="N423" s="19">
        <f t="shared" ca="1" si="7"/>
        <v>0.1283836562575647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 t="shared" si="18"/>
        <v>1.3563731218930077</v>
      </c>
      <c r="AB423" s="183">
        <f>SUM($C$2:C423)*D423/SUM($B$2:B423)-1</f>
        <v>0.24538420863878829</v>
      </c>
      <c r="AC423" s="183">
        <f t="shared" si="19"/>
        <v>-5.4095684529340327E-2</v>
      </c>
      <c r="AD423" s="40">
        <f t="shared" si="20"/>
        <v>0.16618438518518525</v>
      </c>
    </row>
    <row r="424" spans="1:30">
      <c r="A424" s="31" t="s">
        <v>1681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957</v>
      </c>
      <c r="J424" s="33" t="s">
        <v>1995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 t="shared" si="18"/>
        <v>1.2927268355457611</v>
      </c>
      <c r="AB424" s="183">
        <f>SUM($C$2:C424)*D424/SUM($B$2:B424)-1</f>
        <v>0.22249117958623055</v>
      </c>
      <c r="AC424" s="183">
        <f t="shared" si="19"/>
        <v>-3.7604941454201679E-2</v>
      </c>
      <c r="AD424" s="40">
        <f t="shared" si="20"/>
        <v>0.14680327407407401</v>
      </c>
    </row>
    <row r="425" spans="1:30">
      <c r="A425" s="31" t="s">
        <v>1683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66</v>
      </c>
      <c r="J425" s="33" t="s">
        <v>1684</v>
      </c>
      <c r="K425" s="34">
        <f t="shared" si="4"/>
        <v>44099</v>
      </c>
      <c r="L425" s="34" t="str">
        <f t="shared" ca="1" si="5"/>
        <v>2021-02-22</v>
      </c>
      <c r="M425" s="18">
        <f t="shared" ca="1" si="6"/>
        <v>20385</v>
      </c>
      <c r="N425" s="19">
        <f t="shared" ca="1" si="7"/>
        <v>0.17318461270542035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 t="shared" si="18"/>
        <v>1.2752887797363819</v>
      </c>
      <c r="AB425" s="183">
        <f>SUM($C$2:C425)*D425/SUM($B$2:B425)-1</f>
        <v>0.22370189732785195</v>
      </c>
      <c r="AC425" s="183">
        <f t="shared" si="19"/>
        <v>-3.8782402911955671E-2</v>
      </c>
      <c r="AD425" s="40">
        <f t="shared" si="20"/>
        <v>0.1483537629629631</v>
      </c>
    </row>
    <row r="426" spans="1:30">
      <c r="A426" s="31" t="s">
        <v>1700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66</v>
      </c>
      <c r="J426" s="33" t="s">
        <v>1703</v>
      </c>
      <c r="K426" s="34">
        <f t="shared" si="4"/>
        <v>44102</v>
      </c>
      <c r="L426" s="34" t="str">
        <f t="shared" ca="1" si="5"/>
        <v>2021-02-22</v>
      </c>
      <c r="M426" s="18">
        <f t="shared" ca="1" si="6"/>
        <v>19980</v>
      </c>
      <c r="N426" s="19">
        <f t="shared" ca="1" si="7"/>
        <v>0.16936608333333325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 t="shared" si="18"/>
        <v>1.2614507078888697</v>
      </c>
      <c r="AB426" s="183">
        <f>SUM($C$2:C426)*D426/SUM($B$2:B426)-1</f>
        <v>0.22656232750576755</v>
      </c>
      <c r="AC426" s="183">
        <f t="shared" si="19"/>
        <v>-4.1161086678628944E-2</v>
      </c>
      <c r="AD426" s="40">
        <f t="shared" si="20"/>
        <v>0.1513255333333334</v>
      </c>
    </row>
    <row r="427" spans="1:30">
      <c r="A427" s="31" t="s">
        <v>1701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66</v>
      </c>
      <c r="J427" s="33" t="s">
        <v>1705</v>
      </c>
      <c r="K427" s="34">
        <f t="shared" si="4"/>
        <v>44103</v>
      </c>
      <c r="L427" s="34" t="str">
        <f t="shared" ca="1" si="5"/>
        <v>2021-02-22</v>
      </c>
      <c r="M427" s="18">
        <f t="shared" ca="1" si="6"/>
        <v>19845</v>
      </c>
      <c r="N427" s="19">
        <f t="shared" ca="1" si="7"/>
        <v>0.16506427462837001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 t="shared" si="18"/>
        <v>1.2465810993884543</v>
      </c>
      <c r="AB427" s="183">
        <f>SUM($C$2:C427)*D427/SUM($B$2:B427)-1</f>
        <v>0.22859031072463765</v>
      </c>
      <c r="AC427" s="183">
        <f t="shared" si="19"/>
        <v>-4.292688104006781E-2</v>
      </c>
      <c r="AD427" s="40">
        <f t="shared" si="20"/>
        <v>0.15352205925925921</v>
      </c>
    </row>
    <row r="428" spans="1:30">
      <c r="A428" s="31" t="s">
        <v>1706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66</v>
      </c>
      <c r="J428" s="33" t="s">
        <v>1707</v>
      </c>
      <c r="K428" s="34">
        <f t="shared" si="4"/>
        <v>44104</v>
      </c>
      <c r="L428" s="34" t="str">
        <f t="shared" ca="1" si="5"/>
        <v>2021-02-22</v>
      </c>
      <c r="M428" s="18">
        <f t="shared" ca="1" si="6"/>
        <v>19710</v>
      </c>
      <c r="N428" s="19">
        <f t="shared" ca="1" si="7"/>
        <v>0.16877900000000015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 t="shared" si="18"/>
        <v>1.2252881213769236</v>
      </c>
      <c r="AB428" s="183">
        <f>SUM($C$2:C428)*D428/SUM($B$2:B428)-1</f>
        <v>0.22678704567491703</v>
      </c>
      <c r="AC428" s="183">
        <f t="shared" si="19"/>
        <v>-4.1900166368971314E-2</v>
      </c>
      <c r="AD428" s="40">
        <f t="shared" si="20"/>
        <v>0.15248839999999997</v>
      </c>
    </row>
    <row r="429" spans="1:30">
      <c r="A429" s="31" t="s">
        <v>1708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66</v>
      </c>
      <c r="J429" s="33" t="s">
        <v>1709</v>
      </c>
      <c r="K429" s="34">
        <f t="shared" si="4"/>
        <v>44113</v>
      </c>
      <c r="L429" s="34" t="str">
        <f t="shared" ca="1" si="5"/>
        <v>2021-02-22</v>
      </c>
      <c r="M429" s="18">
        <f t="shared" ca="1" si="6"/>
        <v>18495</v>
      </c>
      <c r="N429" s="19">
        <f t="shared" ca="1" si="7"/>
        <v>0.12685390970532562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 t="shared" si="18"/>
        <v>1.2485371362387609</v>
      </c>
      <c r="AB429" s="183">
        <f>SUM($C$2:C429)*D429/SUM($B$2:B429)-1</f>
        <v>0.24951418635437883</v>
      </c>
      <c r="AC429" s="183">
        <f t="shared" si="19"/>
        <v>-5.8690160726408314E-2</v>
      </c>
      <c r="AD429" s="40">
        <f t="shared" si="20"/>
        <v>0.17238634074074083</v>
      </c>
    </row>
    <row r="430" spans="1:30">
      <c r="A430" s="31" t="s">
        <v>1710</v>
      </c>
      <c r="B430" s="2">
        <v>135</v>
      </c>
      <c r="C430" s="175">
        <v>78.83</v>
      </c>
      <c r="D430" s="176">
        <v>1.7105999999999999</v>
      </c>
      <c r="E430" s="32">
        <f t="shared" ref="E430:E493" si="21">10%*Q430+13%</f>
        <v>0.22000000000000003</v>
      </c>
      <c r="F430" s="13">
        <f t="shared" ref="F430:F493" si="22">IF(G430="",($F$1*C430-B430)/B430,H430/B430)</f>
        <v>1.8541992592592486E-2</v>
      </c>
      <c r="H430" s="5">
        <f t="shared" ref="H430:H493" si="23">IF(G430="",$F$1*C430-B430,G430-B430)</f>
        <v>2.5031689999999855</v>
      </c>
      <c r="I430" s="2" t="s">
        <v>66</v>
      </c>
      <c r="J430" s="33" t="s">
        <v>1711</v>
      </c>
      <c r="K430" s="34">
        <f t="shared" ref="K430:K493" si="24">DATE(MID(J430,1,4),MID(J430,5,2),MID(J430,7,2))</f>
        <v>44116</v>
      </c>
      <c r="L430" s="34" t="str">
        <f t="shared" ref="L430:L493" ca="1" si="25">IF(LEN(J430) &gt; 15,DATE(MID(J430,12,4),MID(J430,16,2),MID(J430,18,2)),TEXT(TODAY(),"yyyy-mm-dd"))</f>
        <v>2021-02-22</v>
      </c>
      <c r="M430" s="18">
        <f t="shared" ref="M430:M493" ca="1" si="26">(L430-K430+1)*B430</f>
        <v>18090</v>
      </c>
      <c r="N430" s="19">
        <f t="shared" ref="N430:N493" ca="1" si="27">H430/M430*365</f>
        <v>5.0506173852957144E-2</v>
      </c>
      <c r="O430" s="35">
        <f t="shared" ref="O430:O493" si="28">D430*C430</f>
        <v>134.846598</v>
      </c>
      <c r="P430" s="35">
        <f t="shared" ref="P430:P493" si="29">B430-O430</f>
        <v>0.15340199999999982</v>
      </c>
      <c r="Q430" s="36">
        <f t="shared" ref="Q430:Q493" si="30">B430/150</f>
        <v>0.9</v>
      </c>
      <c r="R430" s="37">
        <f t="shared" ref="R430:R493" si="31">R429+C430-T430</f>
        <v>12254.760000000011</v>
      </c>
      <c r="S430" s="38">
        <f t="shared" ref="S430:S493" si="32">R430*D430</f>
        <v>20962.992456000018</v>
      </c>
      <c r="T430" s="38"/>
      <c r="U430" s="38"/>
      <c r="V430" s="39">
        <f t="shared" ref="V430:V493" si="33">V429+U430</f>
        <v>49914.78</v>
      </c>
      <c r="W430" s="39">
        <f t="shared" ref="W430:W493" si="34">V430+S430</f>
        <v>70877.772456000021</v>
      </c>
      <c r="X430" s="1">
        <f t="shared" ref="X430:X493" si="35">X429+B430</f>
        <v>59055</v>
      </c>
      <c r="Y430" s="37">
        <f t="shared" ref="Y430:Y493" si="36">W430-X430</f>
        <v>11822.772456000021</v>
      </c>
      <c r="Z430" s="183">
        <f t="shared" ref="Z430:Z493" si="37">W430/X430-1</f>
        <v>0.20019934732029498</v>
      </c>
      <c r="AA430" s="183">
        <f t="shared" ref="AA430:AA493" si="38">S430/(X430-V430)-1</f>
        <v>1.293488828058845</v>
      </c>
      <c r="AB430" s="183">
        <f>SUM($C$2:C430)*D430/SUM($B$2:B430)-1</f>
        <v>0.28462424739649483</v>
      </c>
      <c r="AC430" s="183">
        <f t="shared" ref="AC430:AC493" si="39">Z430-AB430</f>
        <v>-8.4424900076199849E-2</v>
      </c>
      <c r="AD430" s="40">
        <f t="shared" ref="AD430:AD493" si="40">IF(E430-F430&lt;0,"达成",E430-F430)</f>
        <v>0.20145800740740755</v>
      </c>
    </row>
    <row r="431" spans="1:30">
      <c r="A431" s="31" t="s">
        <v>1712</v>
      </c>
      <c r="B431" s="2">
        <v>120</v>
      </c>
      <c r="C431" s="175">
        <v>69.84</v>
      </c>
      <c r="D431" s="176">
        <v>1.7161999999999999</v>
      </c>
      <c r="E431" s="32">
        <f t="shared" si="21"/>
        <v>0.21000000000000002</v>
      </c>
      <c r="F431" s="13">
        <f t="shared" si="22"/>
        <v>1.518259999999998E-2</v>
      </c>
      <c r="H431" s="5">
        <f t="shared" si="23"/>
        <v>1.8219119999999975</v>
      </c>
      <c r="I431" s="2" t="s">
        <v>66</v>
      </c>
      <c r="J431" s="33" t="s">
        <v>1713</v>
      </c>
      <c r="K431" s="34">
        <f t="shared" si="24"/>
        <v>44117</v>
      </c>
      <c r="L431" s="34" t="str">
        <f t="shared" ca="1" si="25"/>
        <v>2021-02-22</v>
      </c>
      <c r="M431" s="18">
        <f t="shared" ca="1" si="26"/>
        <v>15960</v>
      </c>
      <c r="N431" s="19">
        <f t="shared" ca="1" si="27"/>
        <v>4.1666533834586406E-2</v>
      </c>
      <c r="O431" s="35">
        <f t="shared" si="28"/>
        <v>119.859408</v>
      </c>
      <c r="P431" s="35">
        <f t="shared" si="29"/>
        <v>0.14059199999999805</v>
      </c>
      <c r="Q431" s="36">
        <f t="shared" si="30"/>
        <v>0.8</v>
      </c>
      <c r="R431" s="37">
        <f t="shared" si="31"/>
        <v>11676.290000000012</v>
      </c>
      <c r="S431" s="38">
        <f t="shared" si="32"/>
        <v>20038.848898000018</v>
      </c>
      <c r="T431" s="38">
        <v>648.30999999999995</v>
      </c>
      <c r="U431" s="38">
        <v>1107.07</v>
      </c>
      <c r="V431" s="39">
        <f t="shared" si="33"/>
        <v>51021.85</v>
      </c>
      <c r="W431" s="39">
        <f t="shared" si="34"/>
        <v>71060.698898000017</v>
      </c>
      <c r="X431" s="1">
        <f t="shared" si="35"/>
        <v>59175</v>
      </c>
      <c r="Y431" s="37">
        <f t="shared" si="36"/>
        <v>11885.698898000017</v>
      </c>
      <c r="Z431" s="183">
        <f t="shared" si="37"/>
        <v>0.20085676211237891</v>
      </c>
      <c r="AA431" s="183">
        <f t="shared" si="38"/>
        <v>1.4578045170271632</v>
      </c>
      <c r="AB431" s="183">
        <f>SUM($C$2:C431)*D431/SUM($B$2:B431)-1</f>
        <v>0.28824163950992809</v>
      </c>
      <c r="AC431" s="183">
        <f t="shared" si="39"/>
        <v>-8.7384877397549188E-2</v>
      </c>
      <c r="AD431" s="40">
        <f t="shared" si="40"/>
        <v>0.19481740000000003</v>
      </c>
    </row>
    <row r="432" spans="1:30">
      <c r="A432" s="31" t="s">
        <v>1721</v>
      </c>
      <c r="B432" s="2">
        <v>120</v>
      </c>
      <c r="C432" s="175">
        <v>70.28</v>
      </c>
      <c r="D432" s="176">
        <v>1.7055</v>
      </c>
      <c r="E432" s="32">
        <f t="shared" si="21"/>
        <v>0.21000000000000002</v>
      </c>
      <c r="F432" s="13">
        <f t="shared" si="22"/>
        <v>2.1578366666666682E-2</v>
      </c>
      <c r="H432" s="5">
        <f t="shared" si="23"/>
        <v>2.5894040000000018</v>
      </c>
      <c r="I432" s="2" t="s">
        <v>66</v>
      </c>
      <c r="J432" s="33" t="s">
        <v>1722</v>
      </c>
      <c r="K432" s="34">
        <f t="shared" si="24"/>
        <v>44118</v>
      </c>
      <c r="L432" s="34" t="str">
        <f t="shared" ca="1" si="25"/>
        <v>2021-02-22</v>
      </c>
      <c r="M432" s="18">
        <f t="shared" ca="1" si="26"/>
        <v>15840</v>
      </c>
      <c r="N432" s="19">
        <f t="shared" ca="1" si="27"/>
        <v>5.9667453282828319E-2</v>
      </c>
      <c r="O432" s="35">
        <f t="shared" si="28"/>
        <v>119.86254000000001</v>
      </c>
      <c r="P432" s="35">
        <f t="shared" si="29"/>
        <v>0.13745999999999015</v>
      </c>
      <c r="Q432" s="36">
        <f t="shared" si="30"/>
        <v>0.8</v>
      </c>
      <c r="R432" s="37">
        <f t="shared" si="31"/>
        <v>11746.570000000012</v>
      </c>
      <c r="S432" s="38">
        <f t="shared" si="32"/>
        <v>20033.775135000022</v>
      </c>
      <c r="T432" s="38"/>
      <c r="U432" s="38"/>
      <c r="V432" s="39">
        <f t="shared" si="33"/>
        <v>51021.85</v>
      </c>
      <c r="W432" s="39">
        <f t="shared" si="34"/>
        <v>71055.625135000024</v>
      </c>
      <c r="X432" s="1">
        <f t="shared" si="35"/>
        <v>59295</v>
      </c>
      <c r="Y432" s="37">
        <f t="shared" si="36"/>
        <v>11760.625135000024</v>
      </c>
      <c r="Z432" s="183">
        <f t="shared" si="37"/>
        <v>0.1983409247828658</v>
      </c>
      <c r="AA432" s="183">
        <f t="shared" si="38"/>
        <v>1.4215413881048957</v>
      </c>
      <c r="AB432" s="183">
        <f>SUM($C$2:C432)*D432/SUM($B$2:B432)-1</f>
        <v>0.27964043232987601</v>
      </c>
      <c r="AC432" s="183">
        <f t="shared" si="39"/>
        <v>-8.1299507547010208E-2</v>
      </c>
      <c r="AD432" s="40">
        <f t="shared" si="40"/>
        <v>0.18842163333333334</v>
      </c>
    </row>
    <row r="433" spans="1:30">
      <c r="A433" s="31" t="s">
        <v>1723</v>
      </c>
      <c r="B433" s="2">
        <v>120</v>
      </c>
      <c r="C433" s="175">
        <v>70.34</v>
      </c>
      <c r="D433" s="176">
        <v>1.7039</v>
      </c>
      <c r="E433" s="32">
        <f t="shared" si="21"/>
        <v>0.21000000000000002</v>
      </c>
      <c r="F433" s="13">
        <f t="shared" si="22"/>
        <v>2.2450516666666687E-2</v>
      </c>
      <c r="H433" s="5">
        <f t="shared" si="23"/>
        <v>2.6940620000000024</v>
      </c>
      <c r="I433" s="2" t="s">
        <v>66</v>
      </c>
      <c r="J433" s="33" t="s">
        <v>1724</v>
      </c>
      <c r="K433" s="34">
        <f t="shared" si="24"/>
        <v>44119</v>
      </c>
      <c r="L433" s="34" t="str">
        <f t="shared" ca="1" si="25"/>
        <v>2021-02-22</v>
      </c>
      <c r="M433" s="18">
        <f t="shared" ca="1" si="26"/>
        <v>15720</v>
      </c>
      <c r="N433" s="19">
        <f t="shared" ca="1" si="27"/>
        <v>6.2552966284987327E-2</v>
      </c>
      <c r="O433" s="35">
        <f t="shared" si="28"/>
        <v>119.85232600000001</v>
      </c>
      <c r="P433" s="35">
        <f t="shared" si="29"/>
        <v>0.14767399999999498</v>
      </c>
      <c r="Q433" s="36">
        <f t="shared" si="30"/>
        <v>0.8</v>
      </c>
      <c r="R433" s="37">
        <f t="shared" si="31"/>
        <v>11816.910000000013</v>
      </c>
      <c r="S433" s="38">
        <f t="shared" si="32"/>
        <v>20134.832949000021</v>
      </c>
      <c r="T433" s="38"/>
      <c r="U433" s="38"/>
      <c r="V433" s="39">
        <f t="shared" si="33"/>
        <v>51021.85</v>
      </c>
      <c r="W433" s="39">
        <f t="shared" si="34"/>
        <v>71156.682949000024</v>
      </c>
      <c r="X433" s="1">
        <f t="shared" si="35"/>
        <v>59415</v>
      </c>
      <c r="Y433" s="37">
        <f t="shared" si="36"/>
        <v>11741.682949000024</v>
      </c>
      <c r="Z433" s="183">
        <f t="shared" si="37"/>
        <v>0.19762152569216562</v>
      </c>
      <c r="AA433" s="183">
        <f t="shared" si="38"/>
        <v>1.3989602174392233</v>
      </c>
      <c r="AB433" s="183">
        <f>SUM($C$2:C433)*D433/SUM($B$2:B433)-1</f>
        <v>0.27787510037869212</v>
      </c>
      <c r="AC433" s="183">
        <f t="shared" si="39"/>
        <v>-8.0253574686526497E-2</v>
      </c>
      <c r="AD433" s="40">
        <f t="shared" si="40"/>
        <v>0.18754948333333332</v>
      </c>
    </row>
    <row r="434" spans="1:30">
      <c r="A434" s="31" t="s">
        <v>1725</v>
      </c>
      <c r="B434" s="2">
        <v>120</v>
      </c>
      <c r="C434" s="175">
        <v>70.44</v>
      </c>
      <c r="D434" s="176">
        <v>1.7015</v>
      </c>
      <c r="E434" s="32">
        <f t="shared" si="21"/>
        <v>0.21000000000000002</v>
      </c>
      <c r="F434" s="13">
        <f t="shared" si="22"/>
        <v>2.3904099999999911E-2</v>
      </c>
      <c r="H434" s="5">
        <f t="shared" si="23"/>
        <v>2.8684919999999892</v>
      </c>
      <c r="I434" s="2" t="s">
        <v>66</v>
      </c>
      <c r="J434" s="33" t="s">
        <v>1726</v>
      </c>
      <c r="K434" s="34">
        <f t="shared" si="24"/>
        <v>44120</v>
      </c>
      <c r="L434" s="34" t="str">
        <f t="shared" ca="1" si="25"/>
        <v>2021-02-22</v>
      </c>
      <c r="M434" s="18">
        <f t="shared" ca="1" si="26"/>
        <v>15600</v>
      </c>
      <c r="N434" s="19">
        <f t="shared" ca="1" si="27"/>
        <v>6.7115357692307434E-2</v>
      </c>
      <c r="O434" s="35">
        <f t="shared" si="28"/>
        <v>119.85365999999999</v>
      </c>
      <c r="P434" s="35">
        <f t="shared" si="29"/>
        <v>0.14634000000000924</v>
      </c>
      <c r="Q434" s="36">
        <f t="shared" si="30"/>
        <v>0.8</v>
      </c>
      <c r="R434" s="37">
        <f t="shared" si="31"/>
        <v>11887.350000000013</v>
      </c>
      <c r="S434" s="38">
        <f t="shared" si="32"/>
        <v>20226.326025000024</v>
      </c>
      <c r="T434" s="38"/>
      <c r="U434" s="38"/>
      <c r="V434" s="39">
        <f t="shared" si="33"/>
        <v>51021.85</v>
      </c>
      <c r="W434" s="39">
        <f t="shared" si="34"/>
        <v>71248.176025000022</v>
      </c>
      <c r="X434" s="1">
        <f t="shared" si="35"/>
        <v>59535</v>
      </c>
      <c r="Y434" s="37">
        <f t="shared" si="36"/>
        <v>11713.176025000022</v>
      </c>
      <c r="Z434" s="183">
        <f t="shared" si="37"/>
        <v>0.19674436927857597</v>
      </c>
      <c r="AA434" s="183">
        <f t="shared" si="38"/>
        <v>1.3758921227747685</v>
      </c>
      <c r="AB434" s="183">
        <f>SUM($C$2:C434)*D434/SUM($B$2:B434)-1</f>
        <v>0.27551624968505917</v>
      </c>
      <c r="AC434" s="183">
        <f t="shared" si="39"/>
        <v>-7.8771880406483197E-2</v>
      </c>
      <c r="AD434" s="40">
        <f t="shared" si="40"/>
        <v>0.18609590000000012</v>
      </c>
    </row>
    <row r="435" spans="1:30">
      <c r="A435" s="31" t="s">
        <v>1727</v>
      </c>
      <c r="B435" s="2">
        <v>120</v>
      </c>
      <c r="C435" s="175">
        <v>70.959999999999994</v>
      </c>
      <c r="D435" s="176">
        <v>1.6892</v>
      </c>
      <c r="E435" s="32">
        <f t="shared" si="21"/>
        <v>0.21000000000000002</v>
      </c>
      <c r="F435" s="13">
        <f t="shared" si="22"/>
        <v>3.1462733333333166E-2</v>
      </c>
      <c r="H435" s="5">
        <f t="shared" si="23"/>
        <v>3.77552799999998</v>
      </c>
      <c r="I435" s="2" t="s">
        <v>66</v>
      </c>
      <c r="J435" s="33" t="s">
        <v>1728</v>
      </c>
      <c r="K435" s="34">
        <f t="shared" si="24"/>
        <v>44123</v>
      </c>
      <c r="L435" s="34" t="str">
        <f t="shared" ca="1" si="25"/>
        <v>2021-02-22</v>
      </c>
      <c r="M435" s="18">
        <f t="shared" ca="1" si="26"/>
        <v>15240</v>
      </c>
      <c r="N435" s="19">
        <f t="shared" ca="1" si="27"/>
        <v>9.042439107611501E-2</v>
      </c>
      <c r="O435" s="35">
        <f t="shared" si="28"/>
        <v>119.86563199999999</v>
      </c>
      <c r="P435" s="35">
        <f t="shared" si="29"/>
        <v>0.13436800000000915</v>
      </c>
      <c r="Q435" s="36">
        <f t="shared" si="30"/>
        <v>0.8</v>
      </c>
      <c r="R435" s="37">
        <f t="shared" si="31"/>
        <v>11958.310000000012</v>
      </c>
      <c r="S435" s="38">
        <f t="shared" si="32"/>
        <v>20199.977252000022</v>
      </c>
      <c r="T435" s="38"/>
      <c r="U435" s="38"/>
      <c r="V435" s="39">
        <f t="shared" si="33"/>
        <v>51021.85</v>
      </c>
      <c r="W435" s="39">
        <f t="shared" si="34"/>
        <v>71221.827252000017</v>
      </c>
      <c r="X435" s="1">
        <f t="shared" si="35"/>
        <v>59655</v>
      </c>
      <c r="Y435" s="37">
        <f t="shared" si="36"/>
        <v>11566.827252000017</v>
      </c>
      <c r="Z435" s="183">
        <f t="shared" si="37"/>
        <v>0.1938953524767415</v>
      </c>
      <c r="AA435" s="183">
        <f t="shared" si="38"/>
        <v>1.3398153920643123</v>
      </c>
      <c r="AB435" s="183">
        <f>SUM($C$2:C435)*D435/SUM($B$2:B435)-1</f>
        <v>0.26575772646048113</v>
      </c>
      <c r="AC435" s="183">
        <f t="shared" si="39"/>
        <v>-7.1862373983739625E-2</v>
      </c>
      <c r="AD435" s="40">
        <f t="shared" si="40"/>
        <v>0.17853726666666686</v>
      </c>
    </row>
    <row r="436" spans="1:30">
      <c r="A436" s="31" t="s">
        <v>1729</v>
      </c>
      <c r="B436" s="2">
        <v>135</v>
      </c>
      <c r="C436" s="175">
        <v>79.22</v>
      </c>
      <c r="D436" s="176">
        <v>1.702</v>
      </c>
      <c r="E436" s="32">
        <f t="shared" si="21"/>
        <v>0.22000000000000003</v>
      </c>
      <c r="F436" s="13">
        <f t="shared" si="22"/>
        <v>2.3581081481481508E-2</v>
      </c>
      <c r="H436" s="5">
        <f t="shared" si="23"/>
        <v>3.1834460000000036</v>
      </c>
      <c r="I436" s="2" t="s">
        <v>66</v>
      </c>
      <c r="J436" s="33" t="s">
        <v>1730</v>
      </c>
      <c r="K436" s="34">
        <f t="shared" si="24"/>
        <v>44124</v>
      </c>
      <c r="L436" s="34" t="str">
        <f t="shared" ca="1" si="25"/>
        <v>2021-02-22</v>
      </c>
      <c r="M436" s="18">
        <f t="shared" ca="1" si="26"/>
        <v>17010</v>
      </c>
      <c r="N436" s="19">
        <f t="shared" ca="1" si="27"/>
        <v>6.8310275720164682E-2</v>
      </c>
      <c r="O436" s="35">
        <f t="shared" si="28"/>
        <v>134.83243999999999</v>
      </c>
      <c r="P436" s="35">
        <f t="shared" si="29"/>
        <v>0.16756000000000881</v>
      </c>
      <c r="Q436" s="36">
        <f t="shared" si="30"/>
        <v>0.9</v>
      </c>
      <c r="R436" s="37">
        <f t="shared" si="31"/>
        <v>12037.530000000012</v>
      </c>
      <c r="S436" s="38">
        <f t="shared" si="32"/>
        <v>20487.876060000021</v>
      </c>
      <c r="T436" s="38"/>
      <c r="U436" s="38"/>
      <c r="V436" s="39">
        <f t="shared" si="33"/>
        <v>51021.85</v>
      </c>
      <c r="W436" s="39">
        <f t="shared" si="34"/>
        <v>71509.726060000015</v>
      </c>
      <c r="X436" s="1">
        <f t="shared" si="35"/>
        <v>59790</v>
      </c>
      <c r="Y436" s="37">
        <f t="shared" si="36"/>
        <v>11719.726060000015</v>
      </c>
      <c r="Z436" s="183">
        <f t="shared" si="37"/>
        <v>0.19601481953503952</v>
      </c>
      <c r="AA436" s="183">
        <f t="shared" si="38"/>
        <v>1.3366247224328984</v>
      </c>
      <c r="AB436" s="183">
        <f>SUM($C$2:C436)*D436/SUM($B$2:B436)-1</f>
        <v>0.27472455694932241</v>
      </c>
      <c r="AC436" s="183">
        <f t="shared" si="39"/>
        <v>-7.8709737414282888E-2</v>
      </c>
      <c r="AD436" s="40">
        <f t="shared" si="40"/>
        <v>0.19641891851851853</v>
      </c>
    </row>
    <row r="437" spans="1:30">
      <c r="A437" s="31" t="s">
        <v>1731</v>
      </c>
      <c r="B437" s="2">
        <v>120</v>
      </c>
      <c r="C437" s="175">
        <v>70.44</v>
      </c>
      <c r="D437" s="176">
        <v>1.7016</v>
      </c>
      <c r="E437" s="32">
        <f t="shared" si="21"/>
        <v>0.21000000000000002</v>
      </c>
      <c r="F437" s="13">
        <f t="shared" si="22"/>
        <v>2.3904099999999911E-2</v>
      </c>
      <c r="H437" s="5">
        <f t="shared" si="23"/>
        <v>2.8684919999999892</v>
      </c>
      <c r="I437" s="2" t="s">
        <v>66</v>
      </c>
      <c r="J437" s="33" t="s">
        <v>1732</v>
      </c>
      <c r="K437" s="34">
        <f t="shared" si="24"/>
        <v>44125</v>
      </c>
      <c r="L437" s="34" t="str">
        <f t="shared" ca="1" si="25"/>
        <v>2021-02-22</v>
      </c>
      <c r="M437" s="18">
        <f t="shared" ca="1" si="26"/>
        <v>15000</v>
      </c>
      <c r="N437" s="19">
        <f t="shared" ca="1" si="27"/>
        <v>6.9799971999999738E-2</v>
      </c>
      <c r="O437" s="35">
        <f t="shared" si="28"/>
        <v>119.860704</v>
      </c>
      <c r="P437" s="35">
        <f t="shared" si="29"/>
        <v>0.13929600000000164</v>
      </c>
      <c r="Q437" s="36">
        <f t="shared" si="30"/>
        <v>0.8</v>
      </c>
      <c r="R437" s="37">
        <f t="shared" si="31"/>
        <v>12107.970000000012</v>
      </c>
      <c r="S437" s="38">
        <f t="shared" si="32"/>
        <v>20602.92175200002</v>
      </c>
      <c r="T437" s="38"/>
      <c r="U437" s="38"/>
      <c r="V437" s="39">
        <f t="shared" si="33"/>
        <v>51021.85</v>
      </c>
      <c r="W437" s="39">
        <f t="shared" si="34"/>
        <v>71624.771752000015</v>
      </c>
      <c r="X437" s="1">
        <f t="shared" si="35"/>
        <v>59910</v>
      </c>
      <c r="Y437" s="37">
        <f t="shared" si="36"/>
        <v>11714.771752000015</v>
      </c>
      <c r="Z437" s="183">
        <f t="shared" si="37"/>
        <v>0.19553950512435336</v>
      </c>
      <c r="AA437" s="183">
        <f t="shared" si="38"/>
        <v>1.3180213826274327</v>
      </c>
      <c r="AB437" s="183">
        <f>SUM($C$2:C437)*D437/SUM($B$2:B437)-1</f>
        <v>0.27387297466199301</v>
      </c>
      <c r="AC437" s="183">
        <f t="shared" si="39"/>
        <v>-7.8333469537639644E-2</v>
      </c>
      <c r="AD437" s="40">
        <f t="shared" si="40"/>
        <v>0.18609590000000012</v>
      </c>
    </row>
    <row r="438" spans="1:30">
      <c r="A438" s="31" t="s">
        <v>1733</v>
      </c>
      <c r="B438" s="2">
        <v>120</v>
      </c>
      <c r="C438" s="175">
        <v>70.64</v>
      </c>
      <c r="D438" s="176">
        <v>1.6968000000000001</v>
      </c>
      <c r="E438" s="32">
        <f t="shared" si="21"/>
        <v>0.21000000000000002</v>
      </c>
      <c r="F438" s="13">
        <f t="shared" si="22"/>
        <v>2.6811266666666712E-2</v>
      </c>
      <c r="H438" s="5">
        <f t="shared" si="23"/>
        <v>3.2173520000000053</v>
      </c>
      <c r="I438" s="2" t="s">
        <v>66</v>
      </c>
      <c r="J438" s="33" t="s">
        <v>1734</v>
      </c>
      <c r="K438" s="34">
        <f t="shared" si="24"/>
        <v>44126</v>
      </c>
      <c r="L438" s="34" t="str">
        <f t="shared" ca="1" si="25"/>
        <v>2021-02-22</v>
      </c>
      <c r="M438" s="18">
        <f t="shared" ca="1" si="26"/>
        <v>14880</v>
      </c>
      <c r="N438" s="19">
        <f t="shared" ca="1" si="27"/>
        <v>7.8920260752688293E-2</v>
      </c>
      <c r="O438" s="35">
        <f t="shared" si="28"/>
        <v>119.861952</v>
      </c>
      <c r="P438" s="35">
        <f t="shared" si="29"/>
        <v>0.13804799999999773</v>
      </c>
      <c r="Q438" s="36">
        <f t="shared" si="30"/>
        <v>0.8</v>
      </c>
      <c r="R438" s="37">
        <f t="shared" si="31"/>
        <v>12178.610000000011</v>
      </c>
      <c r="S438" s="38">
        <f t="shared" si="32"/>
        <v>20664.665448000022</v>
      </c>
      <c r="T438" s="38"/>
      <c r="U438" s="38"/>
      <c r="V438" s="39">
        <f t="shared" si="33"/>
        <v>51021.85</v>
      </c>
      <c r="W438" s="39">
        <f t="shared" si="34"/>
        <v>71686.51544800002</v>
      </c>
      <c r="X438" s="1">
        <f t="shared" si="35"/>
        <v>60030</v>
      </c>
      <c r="Y438" s="37">
        <f t="shared" si="36"/>
        <v>11656.51544800002</v>
      </c>
      <c r="Z438" s="183">
        <f t="shared" si="37"/>
        <v>0.1941781683824757</v>
      </c>
      <c r="AA438" s="183">
        <f t="shared" si="38"/>
        <v>1.293996597303555</v>
      </c>
      <c r="AB438" s="183">
        <f>SUM($C$2:C438)*D438/SUM($B$2:B438)-1</f>
        <v>0.26973695032483769</v>
      </c>
      <c r="AC438" s="183">
        <f t="shared" si="39"/>
        <v>-7.5558781942361986E-2</v>
      </c>
      <c r="AD438" s="40">
        <f t="shared" si="40"/>
        <v>0.1831887333333333</v>
      </c>
    </row>
    <row r="439" spans="1:30">
      <c r="A439" s="31" t="s">
        <v>1735</v>
      </c>
      <c r="B439" s="2">
        <v>135</v>
      </c>
      <c r="C439" s="175">
        <v>80.400000000000006</v>
      </c>
      <c r="D439" s="176">
        <v>1.6771</v>
      </c>
      <c r="E439" s="32">
        <f t="shared" si="21"/>
        <v>0.22000000000000003</v>
      </c>
      <c r="F439" s="13">
        <f t="shared" si="22"/>
        <v>3.8827555555555664E-2</v>
      </c>
      <c r="H439" s="5">
        <f t="shared" si="23"/>
        <v>5.241720000000015</v>
      </c>
      <c r="I439" s="2" t="s">
        <v>66</v>
      </c>
      <c r="J439" s="33" t="s">
        <v>1736</v>
      </c>
      <c r="K439" s="34">
        <f t="shared" si="24"/>
        <v>44127</v>
      </c>
      <c r="L439" s="34" t="str">
        <f t="shared" ca="1" si="25"/>
        <v>2021-02-22</v>
      </c>
      <c r="M439" s="18">
        <f t="shared" ca="1" si="26"/>
        <v>16605</v>
      </c>
      <c r="N439" s="19">
        <f t="shared" ca="1" si="27"/>
        <v>0.115219981933153</v>
      </c>
      <c r="O439" s="35">
        <f t="shared" si="28"/>
        <v>134.83884</v>
      </c>
      <c r="P439" s="35">
        <f t="shared" si="29"/>
        <v>0.16115999999999531</v>
      </c>
      <c r="Q439" s="36">
        <f t="shared" si="30"/>
        <v>0.9</v>
      </c>
      <c r="R439" s="37">
        <f t="shared" si="31"/>
        <v>12259.010000000011</v>
      </c>
      <c r="S439" s="38">
        <f t="shared" si="32"/>
        <v>20559.585671000019</v>
      </c>
      <c r="T439" s="38"/>
      <c r="U439" s="38"/>
      <c r="V439" s="39">
        <f t="shared" si="33"/>
        <v>51021.85</v>
      </c>
      <c r="W439" s="39">
        <f t="shared" si="34"/>
        <v>71581.435671000014</v>
      </c>
      <c r="X439" s="1">
        <f t="shared" si="35"/>
        <v>60165</v>
      </c>
      <c r="Y439" s="37">
        <f t="shared" si="36"/>
        <v>11416.435671000014</v>
      </c>
      <c r="Z439" s="183">
        <f t="shared" si="37"/>
        <v>0.18975210954874111</v>
      </c>
      <c r="AA439" s="183">
        <f t="shared" si="38"/>
        <v>1.2486326562508561</v>
      </c>
      <c r="AB439" s="183">
        <f>SUM($C$2:C439)*D439/SUM($B$2:B439)-1</f>
        <v>0.25442034623119758</v>
      </c>
      <c r="AC439" s="183">
        <f t="shared" si="39"/>
        <v>-6.466823668245647E-2</v>
      </c>
      <c r="AD439" s="40">
        <f t="shared" si="40"/>
        <v>0.18117244444444436</v>
      </c>
    </row>
    <row r="440" spans="1:30">
      <c r="A440" s="31" t="s">
        <v>1737</v>
      </c>
      <c r="B440" s="2">
        <v>135</v>
      </c>
      <c r="C440" s="175">
        <v>80.83</v>
      </c>
      <c r="D440" s="176">
        <v>1.6680999999999999</v>
      </c>
      <c r="E440" s="32">
        <f t="shared" si="21"/>
        <v>0.22000000000000003</v>
      </c>
      <c r="F440" s="13">
        <f t="shared" si="22"/>
        <v>4.4383474074074114E-2</v>
      </c>
      <c r="H440" s="5">
        <f t="shared" si="23"/>
        <v>5.991769000000005</v>
      </c>
      <c r="I440" s="2" t="s">
        <v>66</v>
      </c>
      <c r="J440" s="33" t="s">
        <v>1738</v>
      </c>
      <c r="K440" s="34">
        <f t="shared" si="24"/>
        <v>44130</v>
      </c>
      <c r="L440" s="34" t="str">
        <f t="shared" ca="1" si="25"/>
        <v>2021-02-22</v>
      </c>
      <c r="M440" s="18">
        <f t="shared" ca="1" si="26"/>
        <v>16200</v>
      </c>
      <c r="N440" s="19">
        <f t="shared" ca="1" si="27"/>
        <v>0.1349997336419754</v>
      </c>
      <c r="O440" s="35">
        <f t="shared" si="28"/>
        <v>134.83252299999998</v>
      </c>
      <c r="P440" s="35">
        <f t="shared" si="29"/>
        <v>0.16747700000001942</v>
      </c>
      <c r="Q440" s="36">
        <f t="shared" si="30"/>
        <v>0.9</v>
      </c>
      <c r="R440" s="37">
        <f t="shared" si="31"/>
        <v>12339.840000000011</v>
      </c>
      <c r="S440" s="38">
        <f t="shared" si="32"/>
        <v>20584.087104000017</v>
      </c>
      <c r="T440" s="38"/>
      <c r="U440" s="38"/>
      <c r="V440" s="39">
        <f t="shared" si="33"/>
        <v>51021.85</v>
      </c>
      <c r="W440" s="39">
        <f t="shared" si="34"/>
        <v>71605.937104000011</v>
      </c>
      <c r="X440" s="1">
        <f t="shared" si="35"/>
        <v>60300</v>
      </c>
      <c r="Y440" s="37">
        <f t="shared" si="36"/>
        <v>11305.937104000011</v>
      </c>
      <c r="Z440" s="183">
        <f t="shared" si="37"/>
        <v>0.18749481101160881</v>
      </c>
      <c r="AA440" s="183">
        <f t="shared" si="38"/>
        <v>1.2185551110943469</v>
      </c>
      <c r="AB440" s="183">
        <f>SUM($C$2:C440)*D440/SUM($B$2:B440)-1</f>
        <v>0.24713131283582079</v>
      </c>
      <c r="AC440" s="183">
        <f t="shared" si="39"/>
        <v>-5.9636501824211985E-2</v>
      </c>
      <c r="AD440" s="40">
        <f t="shared" si="40"/>
        <v>0.17561652592592591</v>
      </c>
    </row>
    <row r="441" spans="1:30">
      <c r="A441" s="31" t="s">
        <v>1739</v>
      </c>
      <c r="B441" s="2">
        <v>135</v>
      </c>
      <c r="C441" s="175">
        <v>80.69</v>
      </c>
      <c r="D441" s="176">
        <v>1.671</v>
      </c>
      <c r="E441" s="32">
        <f t="shared" si="21"/>
        <v>0.22000000000000003</v>
      </c>
      <c r="F441" s="13">
        <f t="shared" si="22"/>
        <v>4.25745703703704E-2</v>
      </c>
      <c r="H441" s="5">
        <f t="shared" si="23"/>
        <v>5.7475670000000036</v>
      </c>
      <c r="I441" s="2" t="s">
        <v>66</v>
      </c>
      <c r="J441" s="33" t="s">
        <v>1740</v>
      </c>
      <c r="K441" s="34">
        <f t="shared" si="24"/>
        <v>44131</v>
      </c>
      <c r="L441" s="34" t="str">
        <f t="shared" ca="1" si="25"/>
        <v>2021-02-22</v>
      </c>
      <c r="M441" s="18">
        <f t="shared" ca="1" si="26"/>
        <v>16065</v>
      </c>
      <c r="N441" s="19">
        <f t="shared" ca="1" si="27"/>
        <v>0.13058586710239659</v>
      </c>
      <c r="O441" s="35">
        <f t="shared" si="28"/>
        <v>134.83299</v>
      </c>
      <c r="P441" s="35">
        <f t="shared" si="29"/>
        <v>0.16701000000000477</v>
      </c>
      <c r="Q441" s="36">
        <f t="shared" si="30"/>
        <v>0.9</v>
      </c>
      <c r="R441" s="37">
        <f t="shared" si="31"/>
        <v>12420.530000000012</v>
      </c>
      <c r="S441" s="38">
        <f t="shared" si="32"/>
        <v>20754.705630000019</v>
      </c>
      <c r="T441" s="38"/>
      <c r="U441" s="38"/>
      <c r="V441" s="39">
        <f t="shared" si="33"/>
        <v>51021.85</v>
      </c>
      <c r="W441" s="39">
        <f t="shared" si="34"/>
        <v>71776.555630000017</v>
      </c>
      <c r="X441" s="1">
        <f t="shared" si="35"/>
        <v>60435</v>
      </c>
      <c r="Y441" s="37">
        <f t="shared" si="36"/>
        <v>11341.555630000017</v>
      </c>
      <c r="Z441" s="183">
        <f t="shared" si="37"/>
        <v>0.18766535335484424</v>
      </c>
      <c r="AA441" s="183">
        <f t="shared" si="38"/>
        <v>1.2048629449227959</v>
      </c>
      <c r="AB441" s="183">
        <f>SUM($C$2:C441)*D441/SUM($B$2:B441)-1</f>
        <v>0.24873980689997555</v>
      </c>
      <c r="AC441" s="183">
        <f t="shared" si="39"/>
        <v>-6.1074453545131302E-2</v>
      </c>
      <c r="AD441" s="40">
        <f t="shared" si="40"/>
        <v>0.17742542962962962</v>
      </c>
    </row>
    <row r="442" spans="1:30">
      <c r="A442" s="31" t="s">
        <v>1741</v>
      </c>
      <c r="B442" s="2">
        <v>135</v>
      </c>
      <c r="C442" s="175">
        <v>80.069999999999993</v>
      </c>
      <c r="D442" s="176">
        <v>1.6839999999999999</v>
      </c>
      <c r="E442" s="32">
        <f t="shared" si="21"/>
        <v>0.22000000000000003</v>
      </c>
      <c r="F442" s="13">
        <f t="shared" si="22"/>
        <v>3.4563711111111096E-2</v>
      </c>
      <c r="H442" s="5">
        <f t="shared" si="23"/>
        <v>4.6661009999999976</v>
      </c>
      <c r="I442" s="2" t="s">
        <v>66</v>
      </c>
      <c r="J442" s="33" t="s">
        <v>1742</v>
      </c>
      <c r="K442" s="34">
        <f t="shared" si="24"/>
        <v>44132</v>
      </c>
      <c r="L442" s="34" t="str">
        <f t="shared" ca="1" si="25"/>
        <v>2021-02-22</v>
      </c>
      <c r="M442" s="18">
        <f t="shared" ca="1" si="26"/>
        <v>15930</v>
      </c>
      <c r="N442" s="19">
        <f t="shared" ca="1" si="27"/>
        <v>0.1069131741996233</v>
      </c>
      <c r="O442" s="35">
        <f t="shared" si="28"/>
        <v>134.83787999999998</v>
      </c>
      <c r="P442" s="35">
        <f t="shared" si="29"/>
        <v>0.16212000000001581</v>
      </c>
      <c r="Q442" s="36">
        <f t="shared" si="30"/>
        <v>0.9</v>
      </c>
      <c r="R442" s="37">
        <f t="shared" si="31"/>
        <v>12500.600000000011</v>
      </c>
      <c r="S442" s="38">
        <f t="shared" si="32"/>
        <v>21051.010400000017</v>
      </c>
      <c r="T442" s="38"/>
      <c r="U442" s="38"/>
      <c r="V442" s="39">
        <f t="shared" si="33"/>
        <v>51021.85</v>
      </c>
      <c r="W442" s="39">
        <f t="shared" si="34"/>
        <v>72072.86040000002</v>
      </c>
      <c r="X442" s="1">
        <f t="shared" si="35"/>
        <v>60570</v>
      </c>
      <c r="Y442" s="37">
        <f t="shared" si="36"/>
        <v>11502.86040000002</v>
      </c>
      <c r="Z442" s="183">
        <f t="shared" si="37"/>
        <v>0.18991019316493341</v>
      </c>
      <c r="AA442" s="183">
        <f t="shared" si="38"/>
        <v>1.2047213753449637</v>
      </c>
      <c r="AB442" s="183">
        <f>SUM($C$2:C442)*D442/SUM($B$2:B442)-1</f>
        <v>0.25787599141489204</v>
      </c>
      <c r="AC442" s="183">
        <f t="shared" si="39"/>
        <v>-6.7965798249958631E-2</v>
      </c>
      <c r="AD442" s="40">
        <f t="shared" si="40"/>
        <v>0.18543628888888894</v>
      </c>
    </row>
    <row r="443" spans="1:30">
      <c r="A443" s="31" t="s">
        <v>1743</v>
      </c>
      <c r="B443" s="2">
        <v>135</v>
      </c>
      <c r="C443" s="175">
        <v>79.44</v>
      </c>
      <c r="D443" s="176">
        <v>1.6974</v>
      </c>
      <c r="E443" s="32">
        <f t="shared" si="21"/>
        <v>0.22000000000000003</v>
      </c>
      <c r="F443" s="13">
        <f t="shared" si="22"/>
        <v>2.6423644444444488E-2</v>
      </c>
      <c r="H443" s="5">
        <f t="shared" si="23"/>
        <v>3.5671920000000057</v>
      </c>
      <c r="I443" s="2" t="s">
        <v>66</v>
      </c>
      <c r="J443" s="33" t="s">
        <v>1744</v>
      </c>
      <c r="K443" s="34">
        <f t="shared" si="24"/>
        <v>44133</v>
      </c>
      <c r="L443" s="34" t="str">
        <f t="shared" ca="1" si="25"/>
        <v>2021-02-22</v>
      </c>
      <c r="M443" s="18">
        <f t="shared" ca="1" si="26"/>
        <v>15795</v>
      </c>
      <c r="N443" s="19">
        <f t="shared" ca="1" si="27"/>
        <v>8.24327369420704E-2</v>
      </c>
      <c r="O443" s="35">
        <f t="shared" si="28"/>
        <v>134.84145599999999</v>
      </c>
      <c r="P443" s="35">
        <f t="shared" si="29"/>
        <v>0.15854400000000624</v>
      </c>
      <c r="Q443" s="36">
        <f t="shared" si="30"/>
        <v>0.9</v>
      </c>
      <c r="R443" s="37">
        <f t="shared" si="31"/>
        <v>12580.040000000012</v>
      </c>
      <c r="S443" s="38">
        <f t="shared" si="32"/>
        <v>21353.35989600002</v>
      </c>
      <c r="T443" s="38"/>
      <c r="U443" s="38"/>
      <c r="V443" s="39">
        <f t="shared" si="33"/>
        <v>51021.85</v>
      </c>
      <c r="W443" s="39">
        <f t="shared" si="34"/>
        <v>72375.209896000015</v>
      </c>
      <c r="X443" s="1">
        <f t="shared" si="35"/>
        <v>60705</v>
      </c>
      <c r="Y443" s="37">
        <f t="shared" si="36"/>
        <v>11670.209896000015</v>
      </c>
      <c r="Z443" s="183">
        <f t="shared" si="37"/>
        <v>0.19224462393542563</v>
      </c>
      <c r="AA443" s="183">
        <f t="shared" si="38"/>
        <v>1.2052080052462286</v>
      </c>
      <c r="AB443" s="183">
        <f>SUM($C$2:C443)*D443/SUM($B$2:B443)-1</f>
        <v>0.26728686493699039</v>
      </c>
      <c r="AC443" s="183">
        <f t="shared" si="39"/>
        <v>-7.5042241001564758E-2</v>
      </c>
      <c r="AD443" s="40">
        <f t="shared" si="40"/>
        <v>0.19357635555555555</v>
      </c>
    </row>
    <row r="444" spans="1:30">
      <c r="A444" s="31" t="s">
        <v>1745</v>
      </c>
      <c r="B444" s="2">
        <v>135</v>
      </c>
      <c r="C444" s="175">
        <v>80.680000000000007</v>
      </c>
      <c r="D444" s="176">
        <v>1.6713</v>
      </c>
      <c r="E444" s="32">
        <f t="shared" si="21"/>
        <v>0.22000000000000003</v>
      </c>
      <c r="F444" s="13">
        <f t="shared" si="22"/>
        <v>4.2445362962963092E-2</v>
      </c>
      <c r="H444" s="5">
        <f t="shared" si="23"/>
        <v>5.7301240000000178</v>
      </c>
      <c r="I444" s="2" t="s">
        <v>66</v>
      </c>
      <c r="J444" s="33" t="s">
        <v>1746</v>
      </c>
      <c r="K444" s="34">
        <f t="shared" si="24"/>
        <v>44134</v>
      </c>
      <c r="L444" s="34" t="str">
        <f t="shared" ca="1" si="25"/>
        <v>2021-02-22</v>
      </c>
      <c r="M444" s="18">
        <f t="shared" ca="1" si="26"/>
        <v>15660</v>
      </c>
      <c r="N444" s="19">
        <f t="shared" ca="1" si="27"/>
        <v>0.13355653001277182</v>
      </c>
      <c r="O444" s="35">
        <f t="shared" si="28"/>
        <v>134.840484</v>
      </c>
      <c r="P444" s="35">
        <f t="shared" si="29"/>
        <v>0.15951599999999644</v>
      </c>
      <c r="Q444" s="36">
        <f t="shared" si="30"/>
        <v>0.9</v>
      </c>
      <c r="R444" s="37">
        <f t="shared" si="31"/>
        <v>12660.720000000012</v>
      </c>
      <c r="S444" s="38">
        <f t="shared" si="32"/>
        <v>21159.86133600002</v>
      </c>
      <c r="T444" s="38"/>
      <c r="U444" s="38"/>
      <c r="V444" s="39">
        <f t="shared" si="33"/>
        <v>51021.85</v>
      </c>
      <c r="W444" s="39">
        <f t="shared" si="34"/>
        <v>72181.711336000022</v>
      </c>
      <c r="X444" s="1">
        <f t="shared" si="35"/>
        <v>60840</v>
      </c>
      <c r="Y444" s="37">
        <f t="shared" si="36"/>
        <v>11341.711336000022</v>
      </c>
      <c r="Z444" s="183">
        <f t="shared" si="37"/>
        <v>0.18641866101249205</v>
      </c>
      <c r="AA444" s="183">
        <f t="shared" si="38"/>
        <v>1.1551780463733001</v>
      </c>
      <c r="AB444" s="183">
        <f>SUM($C$2:C444)*D444/SUM($B$2:B444)-1</f>
        <v>0.2472480065088758</v>
      </c>
      <c r="AC444" s="183">
        <f t="shared" si="39"/>
        <v>-6.0829345496383747E-2</v>
      </c>
      <c r="AD444" s="40">
        <f t="shared" si="40"/>
        <v>0.17755463703703694</v>
      </c>
    </row>
    <row r="445" spans="1:30">
      <c r="A445" s="31" t="s">
        <v>1835</v>
      </c>
      <c r="B445" s="222">
        <v>135</v>
      </c>
      <c r="C445" s="175">
        <v>80.260000000000005</v>
      </c>
      <c r="D445" s="176">
        <v>1.6800999999999999</v>
      </c>
      <c r="E445" s="32">
        <f t="shared" si="21"/>
        <v>0.22000000000000003</v>
      </c>
      <c r="F445" s="13">
        <f t="shared" si="22"/>
        <v>3.701865185185195E-2</v>
      </c>
      <c r="H445" s="5">
        <f t="shared" si="23"/>
        <v>4.9975180000000137</v>
      </c>
      <c r="I445" s="2" t="s">
        <v>66</v>
      </c>
      <c r="J445" s="33" t="s">
        <v>1836</v>
      </c>
      <c r="K445" s="34">
        <f t="shared" si="24"/>
        <v>44137</v>
      </c>
      <c r="L445" s="34" t="str">
        <f t="shared" ca="1" si="25"/>
        <v>2021-02-22</v>
      </c>
      <c r="M445" s="18">
        <f t="shared" ca="1" si="26"/>
        <v>15255</v>
      </c>
      <c r="N445" s="19">
        <f t="shared" ca="1" si="27"/>
        <v>0.11957352146837136</v>
      </c>
      <c r="O445" s="35">
        <f t="shared" si="28"/>
        <v>134.84482600000001</v>
      </c>
      <c r="P445" s="35">
        <f t="shared" si="29"/>
        <v>0.15517399999998815</v>
      </c>
      <c r="Q445" s="36">
        <f t="shared" si="30"/>
        <v>0.9</v>
      </c>
      <c r="R445" s="37">
        <f t="shared" si="31"/>
        <v>12740.980000000012</v>
      </c>
      <c r="S445" s="38">
        <f t="shared" si="32"/>
        <v>21406.120498000018</v>
      </c>
      <c r="T445" s="38"/>
      <c r="U445" s="38"/>
      <c r="V445" s="39">
        <f t="shared" si="33"/>
        <v>51021.85</v>
      </c>
      <c r="W445" s="39">
        <f t="shared" si="34"/>
        <v>72427.97049800001</v>
      </c>
      <c r="X445" s="1">
        <f t="shared" si="35"/>
        <v>60975</v>
      </c>
      <c r="Y445" s="37">
        <f t="shared" si="36"/>
        <v>11452.97049800001</v>
      </c>
      <c r="Z445" s="183">
        <f t="shared" si="37"/>
        <v>0.18783059447314487</v>
      </c>
      <c r="AA445" s="183">
        <f t="shared" si="38"/>
        <v>1.1506880231886405</v>
      </c>
      <c r="AB445" s="183">
        <f>SUM($C$2:C445)*D445/SUM($B$2:B445)-1</f>
        <v>0.25325072173841745</v>
      </c>
      <c r="AC445" s="183">
        <f t="shared" si="39"/>
        <v>-6.5420127265272576E-2</v>
      </c>
      <c r="AD445" s="40">
        <f t="shared" si="40"/>
        <v>0.18298134814814809</v>
      </c>
    </row>
    <row r="446" spans="1:30">
      <c r="A446" s="31" t="s">
        <v>1837</v>
      </c>
      <c r="B446" s="2">
        <v>135</v>
      </c>
      <c r="C446" s="175">
        <v>79.349999999999994</v>
      </c>
      <c r="D446" s="176">
        <v>1.6992</v>
      </c>
      <c r="E446" s="32">
        <f t="shared" si="21"/>
        <v>0.22000000000000003</v>
      </c>
      <c r="F446" s="13">
        <f t="shared" si="22"/>
        <v>2.5260777777777708E-2</v>
      </c>
      <c r="H446" s="5">
        <f t="shared" si="23"/>
        <v>3.4102049999999906</v>
      </c>
      <c r="I446" s="2" t="s">
        <v>66</v>
      </c>
      <c r="J446" s="33" t="s">
        <v>1808</v>
      </c>
      <c r="K446" s="34">
        <f t="shared" si="24"/>
        <v>44138</v>
      </c>
      <c r="L446" s="34" t="str">
        <f t="shared" ca="1" si="25"/>
        <v>2021-02-22</v>
      </c>
      <c r="M446" s="18">
        <f t="shared" ca="1" si="26"/>
        <v>15120</v>
      </c>
      <c r="N446" s="19">
        <f t="shared" ca="1" si="27"/>
        <v>8.2323070436507717E-2</v>
      </c>
      <c r="O446" s="35">
        <f t="shared" si="28"/>
        <v>134.83151999999998</v>
      </c>
      <c r="P446" s="35">
        <f t="shared" si="29"/>
        <v>0.16848000000001662</v>
      </c>
      <c r="Q446" s="36">
        <f t="shared" si="30"/>
        <v>0.9</v>
      </c>
      <c r="R446" s="37">
        <f t="shared" si="31"/>
        <v>12820.330000000013</v>
      </c>
      <c r="S446" s="38">
        <f t="shared" si="32"/>
        <v>21784.304736000024</v>
      </c>
      <c r="T446" s="38"/>
      <c r="U446" s="38"/>
      <c r="V446" s="39">
        <f t="shared" si="33"/>
        <v>51021.85</v>
      </c>
      <c r="W446" s="39">
        <f t="shared" si="34"/>
        <v>72806.154736000026</v>
      </c>
      <c r="X446" s="1">
        <f t="shared" si="35"/>
        <v>61110</v>
      </c>
      <c r="Y446" s="37">
        <f t="shared" si="36"/>
        <v>11696.154736000026</v>
      </c>
      <c r="Z446" s="183">
        <f t="shared" si="37"/>
        <v>0.19139510286368888</v>
      </c>
      <c r="AA446" s="183">
        <f t="shared" si="38"/>
        <v>1.1593954031214864</v>
      </c>
      <c r="AB446" s="183">
        <f>SUM($C$2:C446)*D446/SUM($B$2:B446)-1</f>
        <v>0.26690444536082492</v>
      </c>
      <c r="AC446" s="183">
        <f t="shared" si="39"/>
        <v>-7.5509342497136034E-2</v>
      </c>
      <c r="AD446" s="40">
        <f t="shared" si="40"/>
        <v>0.19473922222222231</v>
      </c>
    </row>
    <row r="447" spans="1:30">
      <c r="A447" s="31" t="s">
        <v>1838</v>
      </c>
      <c r="B447" s="2">
        <v>135</v>
      </c>
      <c r="C447" s="175">
        <v>78.790000000000006</v>
      </c>
      <c r="D447" s="176">
        <v>1.7113</v>
      </c>
      <c r="E447" s="32">
        <f t="shared" si="21"/>
        <v>0.22000000000000003</v>
      </c>
      <c r="F447" s="13">
        <f t="shared" si="22"/>
        <v>1.8025162962963064E-2</v>
      </c>
      <c r="H447" s="5">
        <f t="shared" si="23"/>
        <v>2.4333970000000136</v>
      </c>
      <c r="I447" s="2" t="s">
        <v>66</v>
      </c>
      <c r="J447" s="33" t="s">
        <v>1810</v>
      </c>
      <c r="K447" s="34">
        <f t="shared" si="24"/>
        <v>44139</v>
      </c>
      <c r="L447" s="34" t="str">
        <f t="shared" ca="1" si="25"/>
        <v>2021-02-22</v>
      </c>
      <c r="M447" s="18">
        <f t="shared" ca="1" si="26"/>
        <v>14985</v>
      </c>
      <c r="N447" s="19">
        <f t="shared" ca="1" si="27"/>
        <v>5.9271932265599264E-2</v>
      </c>
      <c r="O447" s="35">
        <f t="shared" si="28"/>
        <v>134.83332700000003</v>
      </c>
      <c r="P447" s="35">
        <f t="shared" si="29"/>
        <v>0.16667299999997454</v>
      </c>
      <c r="Q447" s="36">
        <f t="shared" si="30"/>
        <v>0.9</v>
      </c>
      <c r="R447" s="37">
        <f t="shared" si="31"/>
        <v>12899.120000000014</v>
      </c>
      <c r="S447" s="38">
        <f t="shared" si="32"/>
        <v>22074.264056000025</v>
      </c>
      <c r="T447" s="38"/>
      <c r="U447" s="38"/>
      <c r="V447" s="39">
        <f t="shared" si="33"/>
        <v>51021.85</v>
      </c>
      <c r="W447" s="39">
        <f t="shared" si="34"/>
        <v>73096.11405600002</v>
      </c>
      <c r="X447" s="1">
        <f t="shared" si="35"/>
        <v>61245</v>
      </c>
      <c r="Y447" s="37">
        <f t="shared" si="36"/>
        <v>11851.11405600002</v>
      </c>
      <c r="Z447" s="183">
        <f t="shared" si="37"/>
        <v>0.19350337261817319</v>
      </c>
      <c r="AA447" s="183">
        <f t="shared" si="38"/>
        <v>1.1592429002802485</v>
      </c>
      <c r="AB447" s="183">
        <f>SUM($C$2:C447)*D447/SUM($B$2:B447)-1</f>
        <v>0.27531513488448067</v>
      </c>
      <c r="AC447" s="183">
        <f t="shared" si="39"/>
        <v>-8.1811762266307486E-2</v>
      </c>
      <c r="AD447" s="40">
        <f t="shared" si="40"/>
        <v>0.20197483703703697</v>
      </c>
    </row>
    <row r="448" spans="1:30">
      <c r="A448" s="31" t="s">
        <v>1839</v>
      </c>
      <c r="B448" s="2">
        <v>135</v>
      </c>
      <c r="C448" s="175">
        <v>77.69</v>
      </c>
      <c r="D448" s="176">
        <v>1.7356</v>
      </c>
      <c r="E448" s="32">
        <f t="shared" si="21"/>
        <v>0.22000000000000003</v>
      </c>
      <c r="F448" s="13">
        <f t="shared" si="22"/>
        <v>3.8123481481481696E-3</v>
      </c>
      <c r="H448" s="5">
        <f t="shared" si="23"/>
        <v>0.51466700000000287</v>
      </c>
      <c r="I448" s="2" t="s">
        <v>66</v>
      </c>
      <c r="J448" s="33" t="s">
        <v>1812</v>
      </c>
      <c r="K448" s="34">
        <f t="shared" si="24"/>
        <v>44140</v>
      </c>
      <c r="L448" s="34" t="str">
        <f t="shared" ca="1" si="25"/>
        <v>2021-02-22</v>
      </c>
      <c r="M448" s="18">
        <f t="shared" ca="1" si="26"/>
        <v>14850</v>
      </c>
      <c r="N448" s="19">
        <f t="shared" ca="1" si="27"/>
        <v>1.265006430976438E-2</v>
      </c>
      <c r="O448" s="35">
        <f t="shared" si="28"/>
        <v>134.838764</v>
      </c>
      <c r="P448" s="35">
        <f t="shared" si="29"/>
        <v>0.16123600000000238</v>
      </c>
      <c r="Q448" s="36">
        <f t="shared" si="30"/>
        <v>0.9</v>
      </c>
      <c r="R448" s="37">
        <f t="shared" si="31"/>
        <v>12976.810000000014</v>
      </c>
      <c r="S448" s="38">
        <f t="shared" si="32"/>
        <v>22522.551436000023</v>
      </c>
      <c r="T448" s="38"/>
      <c r="U448" s="38"/>
      <c r="V448" s="39">
        <f t="shared" si="33"/>
        <v>51021.85</v>
      </c>
      <c r="W448" s="39">
        <f t="shared" si="34"/>
        <v>73544.401436000015</v>
      </c>
      <c r="X448" s="1">
        <f t="shared" si="35"/>
        <v>61380</v>
      </c>
      <c r="Y448" s="37">
        <f t="shared" si="36"/>
        <v>12164.401436000015</v>
      </c>
      <c r="Z448" s="183">
        <f t="shared" si="37"/>
        <v>0.19818184157706109</v>
      </c>
      <c r="AA448" s="183">
        <f t="shared" si="38"/>
        <v>1.1743797334466115</v>
      </c>
      <c r="AB448" s="183">
        <f>SUM($C$2:C448)*D448/SUM($B$2:B448)-1</f>
        <v>0.29277627885304702</v>
      </c>
      <c r="AC448" s="183">
        <f t="shared" si="39"/>
        <v>-9.4594437275985932E-2</v>
      </c>
      <c r="AD448" s="40">
        <f t="shared" si="40"/>
        <v>0.21618765185185185</v>
      </c>
    </row>
    <row r="449" spans="1:30">
      <c r="A449" s="31" t="s">
        <v>1840</v>
      </c>
      <c r="B449" s="2">
        <v>120</v>
      </c>
      <c r="C449" s="175">
        <v>69.06</v>
      </c>
      <c r="D449" s="176">
        <v>1.7356</v>
      </c>
      <c r="E449" s="32">
        <f t="shared" si="21"/>
        <v>0.21000000000000002</v>
      </c>
      <c r="F449" s="13">
        <f t="shared" si="22"/>
        <v>3.8446500000000345E-3</v>
      </c>
      <c r="H449" s="5">
        <f t="shared" si="23"/>
        <v>0.46135800000000415</v>
      </c>
      <c r="I449" s="2" t="s">
        <v>66</v>
      </c>
      <c r="J449" s="33" t="s">
        <v>1814</v>
      </c>
      <c r="K449" s="34">
        <f t="shared" si="24"/>
        <v>44141</v>
      </c>
      <c r="L449" s="34" t="str">
        <f t="shared" ca="1" si="25"/>
        <v>2021-02-22</v>
      </c>
      <c r="M449" s="18">
        <f t="shared" ca="1" si="26"/>
        <v>13080</v>
      </c>
      <c r="N449" s="19">
        <f t="shared" ca="1" si="27"/>
        <v>1.2874286697247822E-2</v>
      </c>
      <c r="O449" s="35">
        <f t="shared" si="28"/>
        <v>119.86053600000001</v>
      </c>
      <c r="P449" s="35">
        <f t="shared" si="29"/>
        <v>0.1394639999999896</v>
      </c>
      <c r="Q449" s="36">
        <f t="shared" si="30"/>
        <v>0.8</v>
      </c>
      <c r="R449" s="37">
        <f t="shared" si="31"/>
        <v>13045.870000000014</v>
      </c>
      <c r="S449" s="38">
        <f t="shared" si="32"/>
        <v>22642.411972000024</v>
      </c>
      <c r="T449" s="38"/>
      <c r="U449" s="38"/>
      <c r="V449" s="39">
        <f t="shared" si="33"/>
        <v>51021.85</v>
      </c>
      <c r="W449" s="39">
        <f t="shared" si="34"/>
        <v>73664.261972000022</v>
      </c>
      <c r="X449" s="1">
        <f t="shared" si="35"/>
        <v>61500</v>
      </c>
      <c r="Y449" s="37">
        <f t="shared" si="36"/>
        <v>12164.261972000022</v>
      </c>
      <c r="Z449" s="183">
        <f t="shared" si="37"/>
        <v>0.19779287759349629</v>
      </c>
      <c r="AA449" s="183">
        <f t="shared" si="38"/>
        <v>1.1609169530880949</v>
      </c>
      <c r="AB449" s="183">
        <f>SUM($C$2:C449)*D449/SUM($B$2:B449)-1</f>
        <v>0.29220274035772387</v>
      </c>
      <c r="AC449" s="183">
        <f t="shared" si="39"/>
        <v>-9.4409862764227581E-2</v>
      </c>
      <c r="AD449" s="40">
        <f t="shared" si="40"/>
        <v>0.20615534999999999</v>
      </c>
    </row>
    <row r="450" spans="1:30">
      <c r="A450" s="31" t="s">
        <v>1841</v>
      </c>
      <c r="B450" s="2">
        <v>120</v>
      </c>
      <c r="C450" s="175">
        <v>67.790000000000006</v>
      </c>
      <c r="D450" s="176">
        <v>1.7682</v>
      </c>
      <c r="E450" s="32">
        <f t="shared" si="21"/>
        <v>0.21000000000000002</v>
      </c>
      <c r="F450" s="13">
        <f t="shared" si="22"/>
        <v>-1.4615858333333284E-2</v>
      </c>
      <c r="H450" s="5">
        <f t="shared" si="23"/>
        <v>-1.753902999999994</v>
      </c>
      <c r="I450" s="2" t="s">
        <v>66</v>
      </c>
      <c r="J450" s="33" t="s">
        <v>1816</v>
      </c>
      <c r="K450" s="34">
        <f t="shared" si="24"/>
        <v>44144</v>
      </c>
      <c r="L450" s="34" t="str">
        <f t="shared" ca="1" si="25"/>
        <v>2021-02-22</v>
      </c>
      <c r="M450" s="18">
        <f t="shared" ca="1" si="26"/>
        <v>12720</v>
      </c>
      <c r="N450" s="19">
        <f t="shared" ca="1" si="27"/>
        <v>-5.0328191430817439E-2</v>
      </c>
      <c r="O450" s="35">
        <f t="shared" si="28"/>
        <v>119.86627800000001</v>
      </c>
      <c r="P450" s="35">
        <f t="shared" si="29"/>
        <v>0.13372199999999168</v>
      </c>
      <c r="Q450" s="36">
        <f t="shared" si="30"/>
        <v>0.8</v>
      </c>
      <c r="R450" s="37">
        <f t="shared" si="31"/>
        <v>7777.7700000000141</v>
      </c>
      <c r="S450" s="38">
        <f t="shared" si="32"/>
        <v>13752.652914000026</v>
      </c>
      <c r="T450" s="38">
        <v>5335.89</v>
      </c>
      <c r="U450" s="38">
        <v>9387.75</v>
      </c>
      <c r="V450" s="39">
        <f t="shared" si="33"/>
        <v>60409.599999999999</v>
      </c>
      <c r="W450" s="39">
        <f t="shared" si="34"/>
        <v>74162.252914000026</v>
      </c>
      <c r="X450" s="1">
        <f t="shared" si="35"/>
        <v>61620</v>
      </c>
      <c r="Y450" s="37">
        <f t="shared" si="36"/>
        <v>12542.252914000026</v>
      </c>
      <c r="Z450" s="183">
        <f t="shared" si="37"/>
        <v>0.20354191681272349</v>
      </c>
      <c r="AA450" s="183">
        <f t="shared" si="38"/>
        <v>10.362072797422348</v>
      </c>
      <c r="AB450" s="183">
        <f>SUM($C$2:C450)*D450/SUM($B$2:B450)-1</f>
        <v>0.3158558736124637</v>
      </c>
      <c r="AC450" s="183">
        <f t="shared" si="39"/>
        <v>-0.11231395679974021</v>
      </c>
      <c r="AD450" s="40">
        <f t="shared" si="40"/>
        <v>0.22461585833333331</v>
      </c>
    </row>
    <row r="451" spans="1:30">
      <c r="A451" s="31" t="s">
        <v>1842</v>
      </c>
      <c r="B451" s="2">
        <v>120</v>
      </c>
      <c r="C451" s="175">
        <v>68.150000000000006</v>
      </c>
      <c r="D451" s="176">
        <v>1.7587999999999999</v>
      </c>
      <c r="E451" s="32">
        <f t="shared" si="21"/>
        <v>0.21000000000000002</v>
      </c>
      <c r="F451" s="13">
        <f t="shared" si="22"/>
        <v>-9.3829583333332536E-3</v>
      </c>
      <c r="H451" s="5">
        <f t="shared" si="23"/>
        <v>-1.1259549999999905</v>
      </c>
      <c r="I451" s="2" t="s">
        <v>66</v>
      </c>
      <c r="J451" s="33" t="s">
        <v>1818</v>
      </c>
      <c r="K451" s="34">
        <f t="shared" si="24"/>
        <v>44145</v>
      </c>
      <c r="L451" s="34" t="str">
        <f t="shared" ca="1" si="25"/>
        <v>2021-02-22</v>
      </c>
      <c r="M451" s="18">
        <f t="shared" ca="1" si="26"/>
        <v>12600</v>
      </c>
      <c r="N451" s="19">
        <f t="shared" ca="1" si="27"/>
        <v>-3.261695039682512E-2</v>
      </c>
      <c r="O451" s="35">
        <f t="shared" si="28"/>
        <v>119.86222000000001</v>
      </c>
      <c r="P451" s="35">
        <f t="shared" si="29"/>
        <v>0.13777999999999224</v>
      </c>
      <c r="Q451" s="36">
        <f t="shared" si="30"/>
        <v>0.8</v>
      </c>
      <c r="R451" s="37">
        <f t="shared" si="31"/>
        <v>7845.9200000000137</v>
      </c>
      <c r="S451" s="38">
        <f t="shared" si="32"/>
        <v>13799.404096000024</v>
      </c>
      <c r="T451" s="38"/>
      <c r="U451" s="38"/>
      <c r="V451" s="39">
        <f t="shared" si="33"/>
        <v>60409.599999999999</v>
      </c>
      <c r="W451" s="39">
        <f t="shared" si="34"/>
        <v>74209.004096000019</v>
      </c>
      <c r="X451" s="1">
        <f t="shared" si="35"/>
        <v>61740</v>
      </c>
      <c r="Y451" s="37">
        <f t="shared" si="36"/>
        <v>12469.004096000019</v>
      </c>
      <c r="Z451" s="183">
        <f t="shared" si="37"/>
        <v>0.20195989789439617</v>
      </c>
      <c r="AA451" s="183">
        <f t="shared" si="38"/>
        <v>9.3723722910402945</v>
      </c>
      <c r="AB451" s="183">
        <f>SUM($C$2:C451)*D451/SUM($B$2:B451)-1</f>
        <v>0.30825805487528379</v>
      </c>
      <c r="AC451" s="183">
        <f t="shared" si="39"/>
        <v>-0.10629815698088763</v>
      </c>
      <c r="AD451" s="40">
        <f t="shared" si="40"/>
        <v>0.21938295833333327</v>
      </c>
    </row>
    <row r="452" spans="1:30">
      <c r="A452" s="31" t="s">
        <v>1843</v>
      </c>
      <c r="B452" s="2">
        <v>120</v>
      </c>
      <c r="C452" s="175">
        <v>68.8</v>
      </c>
      <c r="D452" s="176">
        <v>1.7421</v>
      </c>
      <c r="E452" s="32">
        <f t="shared" si="21"/>
        <v>0.21000000000000002</v>
      </c>
      <c r="F452" s="13">
        <f t="shared" si="22"/>
        <v>6.5333333333228444E-5</v>
      </c>
      <c r="H452" s="5">
        <f t="shared" si="23"/>
        <v>7.8399999999874126E-3</v>
      </c>
      <c r="I452" s="2" t="s">
        <v>66</v>
      </c>
      <c r="J452" s="33" t="s">
        <v>1820</v>
      </c>
      <c r="K452" s="34">
        <f t="shared" si="24"/>
        <v>44146</v>
      </c>
      <c r="L452" s="34" t="str">
        <f t="shared" ca="1" si="25"/>
        <v>2021-02-22</v>
      </c>
      <c r="M452" s="18">
        <f t="shared" ca="1" si="26"/>
        <v>12480</v>
      </c>
      <c r="N452" s="19">
        <f t="shared" ca="1" si="27"/>
        <v>2.2929487179450367E-4</v>
      </c>
      <c r="O452" s="35">
        <f t="shared" si="28"/>
        <v>119.85647999999999</v>
      </c>
      <c r="P452" s="35">
        <f t="shared" si="29"/>
        <v>0.14352000000000942</v>
      </c>
      <c r="Q452" s="36">
        <f t="shared" si="30"/>
        <v>0.8</v>
      </c>
      <c r="R452" s="37">
        <f t="shared" si="31"/>
        <v>7914.7200000000139</v>
      </c>
      <c r="S452" s="38">
        <f t="shared" si="32"/>
        <v>13788.233712000025</v>
      </c>
      <c r="T452" s="38"/>
      <c r="U452" s="38"/>
      <c r="V452" s="39">
        <f t="shared" si="33"/>
        <v>60409.599999999999</v>
      </c>
      <c r="W452" s="39">
        <f t="shared" si="34"/>
        <v>74197.833712000021</v>
      </c>
      <c r="X452" s="1">
        <f t="shared" si="35"/>
        <v>61860</v>
      </c>
      <c r="Y452" s="37">
        <f t="shared" si="36"/>
        <v>12337.833712000021</v>
      </c>
      <c r="Z452" s="183">
        <f t="shared" si="37"/>
        <v>0.19944768367280985</v>
      </c>
      <c r="AA452" s="183">
        <f t="shared" si="38"/>
        <v>8.5065042140099365</v>
      </c>
      <c r="AB452" s="183">
        <f>SUM($C$2:C452)*D452/SUM($B$2:B452)-1</f>
        <v>0.29525979859359874</v>
      </c>
      <c r="AC452" s="183">
        <f t="shared" si="39"/>
        <v>-9.5812114920788893E-2</v>
      </c>
      <c r="AD452" s="40">
        <f t="shared" si="40"/>
        <v>0.2099346666666668</v>
      </c>
    </row>
    <row r="453" spans="1:30">
      <c r="A453" s="31" t="s">
        <v>1844</v>
      </c>
      <c r="B453" s="2">
        <v>120</v>
      </c>
      <c r="C453" s="175">
        <v>68.75</v>
      </c>
      <c r="D453" s="176">
        <v>1.7435</v>
      </c>
      <c r="E453" s="32">
        <f t="shared" si="21"/>
        <v>0.21000000000000002</v>
      </c>
      <c r="F453" s="13">
        <f t="shared" si="22"/>
        <v>-6.6145833333332391E-4</v>
      </c>
      <c r="H453" s="5">
        <f t="shared" si="23"/>
        <v>-7.9374999999998863E-2</v>
      </c>
      <c r="I453" s="2" t="s">
        <v>66</v>
      </c>
      <c r="J453" s="33" t="s">
        <v>1822</v>
      </c>
      <c r="K453" s="34">
        <f t="shared" si="24"/>
        <v>44147</v>
      </c>
      <c r="L453" s="34" t="str">
        <f t="shared" ca="1" si="25"/>
        <v>2021-02-22</v>
      </c>
      <c r="M453" s="18">
        <f t="shared" ca="1" si="26"/>
        <v>12360</v>
      </c>
      <c r="N453" s="19">
        <f t="shared" ca="1" si="27"/>
        <v>-2.3440028317151767E-3</v>
      </c>
      <c r="O453" s="35">
        <f t="shared" si="28"/>
        <v>119.86562500000001</v>
      </c>
      <c r="P453" s="35">
        <f t="shared" si="29"/>
        <v>0.13437499999999147</v>
      </c>
      <c r="Q453" s="36">
        <f t="shared" si="30"/>
        <v>0.8</v>
      </c>
      <c r="R453" s="37">
        <f t="shared" si="31"/>
        <v>7983.4700000000139</v>
      </c>
      <c r="S453" s="38">
        <f t="shared" si="32"/>
        <v>13919.179945000025</v>
      </c>
      <c r="T453" s="38"/>
      <c r="U453" s="38"/>
      <c r="V453" s="39">
        <f t="shared" si="33"/>
        <v>60409.599999999999</v>
      </c>
      <c r="W453" s="39">
        <f t="shared" si="34"/>
        <v>74328.779945000017</v>
      </c>
      <c r="X453" s="1">
        <f t="shared" si="35"/>
        <v>61980</v>
      </c>
      <c r="Y453" s="37">
        <f t="shared" si="36"/>
        <v>12348.779945000017</v>
      </c>
      <c r="Z453" s="183">
        <f t="shared" si="37"/>
        <v>0.19923814044853194</v>
      </c>
      <c r="AA453" s="183">
        <f t="shared" si="38"/>
        <v>7.8634615034386215</v>
      </c>
      <c r="AB453" s="183">
        <f>SUM($C$2:C453)*D453/SUM($B$2:B453)-1</f>
        <v>0.29572486705388878</v>
      </c>
      <c r="AC453" s="183">
        <f t="shared" si="39"/>
        <v>-9.6486726605356843E-2</v>
      </c>
      <c r="AD453" s="40">
        <f t="shared" si="40"/>
        <v>0.21066145833333336</v>
      </c>
    </row>
    <row r="454" spans="1:30">
      <c r="A454" s="31" t="s">
        <v>1845</v>
      </c>
      <c r="B454" s="2">
        <v>120</v>
      </c>
      <c r="C454" s="175">
        <v>69.44</v>
      </c>
      <c r="D454" s="176">
        <v>1.7261</v>
      </c>
      <c r="E454" s="32">
        <f t="shared" si="21"/>
        <v>0.21000000000000002</v>
      </c>
      <c r="F454" s="13">
        <f t="shared" si="22"/>
        <v>9.3682666666666144E-3</v>
      </c>
      <c r="H454" s="5">
        <f t="shared" si="23"/>
        <v>1.1241919999999936</v>
      </c>
      <c r="I454" s="2" t="s">
        <v>66</v>
      </c>
      <c r="J454" s="33" t="s">
        <v>1824</v>
      </c>
      <c r="K454" s="34">
        <f t="shared" si="24"/>
        <v>44148</v>
      </c>
      <c r="L454" s="34" t="str">
        <f t="shared" ca="1" si="25"/>
        <v>2021-02-22</v>
      </c>
      <c r="M454" s="18">
        <f t="shared" ca="1" si="26"/>
        <v>12240</v>
      </c>
      <c r="N454" s="19">
        <f t="shared" ca="1" si="27"/>
        <v>3.3523699346405041E-2</v>
      </c>
      <c r="O454" s="35">
        <f t="shared" si="28"/>
        <v>119.860384</v>
      </c>
      <c r="P454" s="35">
        <f t="shared" si="29"/>
        <v>0.13961600000000374</v>
      </c>
      <c r="Q454" s="36">
        <f t="shared" si="30"/>
        <v>0.8</v>
      </c>
      <c r="R454" s="37">
        <f t="shared" si="31"/>
        <v>8052.9100000000135</v>
      </c>
      <c r="S454" s="38">
        <f t="shared" si="32"/>
        <v>13900.127951000022</v>
      </c>
      <c r="T454" s="38"/>
      <c r="U454" s="38"/>
      <c r="V454" s="39">
        <f t="shared" si="33"/>
        <v>60409.599999999999</v>
      </c>
      <c r="W454" s="39">
        <f t="shared" si="34"/>
        <v>74309.727951000023</v>
      </c>
      <c r="X454" s="1">
        <f t="shared" si="35"/>
        <v>62100</v>
      </c>
      <c r="Y454" s="37">
        <f t="shared" si="36"/>
        <v>12209.727951000023</v>
      </c>
      <c r="Z454" s="183">
        <f t="shared" si="37"/>
        <v>0.19661397666666702</v>
      </c>
      <c r="AA454" s="183">
        <f t="shared" si="38"/>
        <v>7.2229815138428837</v>
      </c>
      <c r="AB454" s="183">
        <f>SUM($C$2:C454)*D454/SUM($B$2:B454)-1</f>
        <v>0.28224492012882485</v>
      </c>
      <c r="AC454" s="183">
        <f t="shared" si="39"/>
        <v>-8.5630943462157827E-2</v>
      </c>
      <c r="AD454" s="40">
        <f t="shared" si="40"/>
        <v>0.2006317333333334</v>
      </c>
    </row>
    <row r="455" spans="1:30">
      <c r="A455" s="31" t="s">
        <v>1846</v>
      </c>
      <c r="B455" s="2">
        <v>135</v>
      </c>
      <c r="C455" s="175">
        <v>77.41</v>
      </c>
      <c r="D455" s="176">
        <v>1.7419</v>
      </c>
      <c r="E455" s="32">
        <f t="shared" si="21"/>
        <v>0.22000000000000003</v>
      </c>
      <c r="F455" s="13">
        <f t="shared" si="22"/>
        <v>1.9454074074074182E-4</v>
      </c>
      <c r="H455" s="5">
        <f t="shared" si="23"/>
        <v>2.6263000000000147E-2</v>
      </c>
      <c r="I455" s="2" t="s">
        <v>66</v>
      </c>
      <c r="J455" s="33" t="s">
        <v>1826</v>
      </c>
      <c r="K455" s="34">
        <f t="shared" si="24"/>
        <v>44151</v>
      </c>
      <c r="L455" s="34" t="str">
        <f t="shared" ca="1" si="25"/>
        <v>2021-02-22</v>
      </c>
      <c r="M455" s="18">
        <f t="shared" ca="1" si="26"/>
        <v>13365</v>
      </c>
      <c r="N455" s="19">
        <f t="shared" ca="1" si="27"/>
        <v>7.1724616535728055E-4</v>
      </c>
      <c r="O455" s="35">
        <f t="shared" si="28"/>
        <v>134.84047899999999</v>
      </c>
      <c r="P455" s="35">
        <f t="shared" si="29"/>
        <v>0.15952100000001224</v>
      </c>
      <c r="Q455" s="36">
        <f t="shared" si="30"/>
        <v>0.9</v>
      </c>
      <c r="R455" s="37">
        <f t="shared" si="31"/>
        <v>8130.3200000000134</v>
      </c>
      <c r="S455" s="38">
        <f t="shared" si="32"/>
        <v>14162.204408000023</v>
      </c>
      <c r="T455" s="38"/>
      <c r="U455" s="38"/>
      <c r="V455" s="39">
        <f t="shared" si="33"/>
        <v>60409.599999999999</v>
      </c>
      <c r="W455" s="39">
        <f t="shared" si="34"/>
        <v>74571.804408000025</v>
      </c>
      <c r="X455" s="1">
        <f t="shared" si="35"/>
        <v>62235</v>
      </c>
      <c r="Y455" s="37">
        <f t="shared" si="36"/>
        <v>12336.804408000025</v>
      </c>
      <c r="Z455" s="183">
        <f t="shared" si="37"/>
        <v>0.19822936302723582</v>
      </c>
      <c r="AA455" s="183">
        <f t="shared" si="38"/>
        <v>6.7584115306234311</v>
      </c>
      <c r="AB455" s="183">
        <f>SUM($C$2:C455)*D455/SUM($B$2:B455)-1</f>
        <v>0.29334178740258743</v>
      </c>
      <c r="AC455" s="183">
        <f t="shared" si="39"/>
        <v>-9.5112424375351612E-2</v>
      </c>
      <c r="AD455" s="40">
        <f t="shared" si="40"/>
        <v>0.21980545925925929</v>
      </c>
    </row>
    <row r="456" spans="1:30">
      <c r="A456" s="31" t="s">
        <v>1847</v>
      </c>
      <c r="B456" s="2">
        <v>120</v>
      </c>
      <c r="C456" s="175">
        <v>68.94</v>
      </c>
      <c r="D456" s="176">
        <v>1.7386999999999999</v>
      </c>
      <c r="E456" s="32">
        <f t="shared" si="21"/>
        <v>0.21000000000000002</v>
      </c>
      <c r="F456" s="13">
        <f t="shared" si="22"/>
        <v>2.1003499999999063E-3</v>
      </c>
      <c r="H456" s="5">
        <f t="shared" si="23"/>
        <v>0.25204199999998878</v>
      </c>
      <c r="I456" s="2" t="s">
        <v>66</v>
      </c>
      <c r="J456" s="33" t="s">
        <v>1828</v>
      </c>
      <c r="K456" s="34">
        <f t="shared" si="24"/>
        <v>44152</v>
      </c>
      <c r="L456" s="34" t="str">
        <f t="shared" ca="1" si="25"/>
        <v>2021-02-22</v>
      </c>
      <c r="M456" s="18">
        <f t="shared" ca="1" si="26"/>
        <v>11760</v>
      </c>
      <c r="N456" s="19">
        <f t="shared" ca="1" si="27"/>
        <v>7.8227321428567947E-3</v>
      </c>
      <c r="O456" s="35">
        <f t="shared" si="28"/>
        <v>119.86597799999998</v>
      </c>
      <c r="P456" s="35">
        <f t="shared" si="29"/>
        <v>0.13402200000001585</v>
      </c>
      <c r="Q456" s="36">
        <f t="shared" si="30"/>
        <v>0.8</v>
      </c>
      <c r="R456" s="37">
        <f t="shared" si="31"/>
        <v>8199.260000000013</v>
      </c>
      <c r="S456" s="38">
        <f t="shared" si="32"/>
        <v>14256.053362000022</v>
      </c>
      <c r="T456" s="38"/>
      <c r="U456" s="38"/>
      <c r="V456" s="39">
        <f t="shared" si="33"/>
        <v>60409.599999999999</v>
      </c>
      <c r="W456" s="39">
        <f t="shared" si="34"/>
        <v>74665.653362000026</v>
      </c>
      <c r="X456" s="1">
        <f t="shared" si="35"/>
        <v>62355</v>
      </c>
      <c r="Y456" s="37">
        <f t="shared" si="36"/>
        <v>12310.653362000026</v>
      </c>
      <c r="Z456" s="183">
        <f t="shared" si="37"/>
        <v>0.197428487883891</v>
      </c>
      <c r="AA456" s="183">
        <f t="shared" si="38"/>
        <v>6.3280833566361734</v>
      </c>
      <c r="AB456" s="183">
        <f>SUM($C$2:C456)*D456/SUM($B$2:B456)-1</f>
        <v>0.29040371942907606</v>
      </c>
      <c r="AC456" s="183">
        <f t="shared" si="39"/>
        <v>-9.2975231545185055E-2</v>
      </c>
      <c r="AD456" s="40">
        <f t="shared" si="40"/>
        <v>0.2078996500000001</v>
      </c>
    </row>
    <row r="457" spans="1:30">
      <c r="A457" s="31" t="s">
        <v>1848</v>
      </c>
      <c r="B457" s="2">
        <v>120</v>
      </c>
      <c r="C457" s="175">
        <v>68.97</v>
      </c>
      <c r="D457" s="176">
        <v>1.7379</v>
      </c>
      <c r="E457" s="32">
        <f t="shared" si="21"/>
        <v>0.21000000000000002</v>
      </c>
      <c r="F457" s="13">
        <f t="shared" si="22"/>
        <v>2.5364249999999091E-3</v>
      </c>
      <c r="H457" s="5">
        <f t="shared" si="23"/>
        <v>0.30437099999998907</v>
      </c>
      <c r="I457" s="2" t="s">
        <v>66</v>
      </c>
      <c r="J457" s="33" t="s">
        <v>1830</v>
      </c>
      <c r="K457" s="34">
        <f t="shared" si="24"/>
        <v>44153</v>
      </c>
      <c r="L457" s="34" t="str">
        <f t="shared" ca="1" si="25"/>
        <v>2021-02-22</v>
      </c>
      <c r="M457" s="18">
        <f t="shared" ca="1" si="26"/>
        <v>11640</v>
      </c>
      <c r="N457" s="19">
        <f t="shared" ca="1" si="27"/>
        <v>9.5442796391749154E-3</v>
      </c>
      <c r="O457" s="35">
        <f t="shared" si="28"/>
        <v>119.86296299999999</v>
      </c>
      <c r="P457" s="35">
        <f t="shared" si="29"/>
        <v>0.13703700000000651</v>
      </c>
      <c r="Q457" s="36">
        <f t="shared" si="30"/>
        <v>0.8</v>
      </c>
      <c r="R457" s="37">
        <f t="shared" si="31"/>
        <v>8268.2300000000123</v>
      </c>
      <c r="S457" s="38">
        <f t="shared" si="32"/>
        <v>14369.356917000021</v>
      </c>
      <c r="T457" s="38"/>
      <c r="U457" s="38"/>
      <c r="V457" s="39">
        <f t="shared" si="33"/>
        <v>60409.599999999999</v>
      </c>
      <c r="W457" s="39">
        <f t="shared" si="34"/>
        <v>74778.956917000018</v>
      </c>
      <c r="X457" s="1">
        <f t="shared" si="35"/>
        <v>62475</v>
      </c>
      <c r="Y457" s="37">
        <f t="shared" si="36"/>
        <v>12303.956917000018</v>
      </c>
      <c r="Z457" s="183">
        <f t="shared" si="37"/>
        <v>0.19694208750700315</v>
      </c>
      <c r="AA457" s="183">
        <f t="shared" si="38"/>
        <v>5.9571787145347201</v>
      </c>
      <c r="AB457" s="183">
        <f>SUM($C$2:C457)*D457/SUM($B$2:B457)-1</f>
        <v>0.28925113546218539</v>
      </c>
      <c r="AC457" s="183">
        <f t="shared" si="39"/>
        <v>-9.2309047955182244E-2</v>
      </c>
      <c r="AD457" s="40">
        <f t="shared" si="40"/>
        <v>0.20746357500000012</v>
      </c>
    </row>
    <row r="458" spans="1:30">
      <c r="A458" s="31" t="s">
        <v>1849</v>
      </c>
      <c r="B458" s="2">
        <v>120</v>
      </c>
      <c r="C458" s="175">
        <v>68.489999999999995</v>
      </c>
      <c r="D458" s="176">
        <v>1.7501</v>
      </c>
      <c r="E458" s="32">
        <f t="shared" si="21"/>
        <v>0.21000000000000002</v>
      </c>
      <c r="F458" s="13">
        <f t="shared" si="22"/>
        <v>-4.4407750000001302E-3</v>
      </c>
      <c r="H458" s="5">
        <f t="shared" si="23"/>
        <v>-0.5328930000000156</v>
      </c>
      <c r="I458" s="2" t="s">
        <v>66</v>
      </c>
      <c r="J458" s="33" t="s">
        <v>1832</v>
      </c>
      <c r="K458" s="34">
        <f t="shared" si="24"/>
        <v>44154</v>
      </c>
      <c r="L458" s="34" t="str">
        <f t="shared" ca="1" si="25"/>
        <v>2021-02-22</v>
      </c>
      <c r="M458" s="18">
        <f t="shared" ca="1" si="26"/>
        <v>11520</v>
      </c>
      <c r="N458" s="19">
        <f t="shared" ca="1" si="27"/>
        <v>-1.6884196614583829E-2</v>
      </c>
      <c r="O458" s="35">
        <f t="shared" si="28"/>
        <v>119.86434899999999</v>
      </c>
      <c r="P458" s="35">
        <f t="shared" si="29"/>
        <v>0.13565100000000996</v>
      </c>
      <c r="Q458" s="36">
        <f t="shared" si="30"/>
        <v>0.8</v>
      </c>
      <c r="R458" s="37">
        <f t="shared" si="31"/>
        <v>8336.7200000000121</v>
      </c>
      <c r="S458" s="38">
        <f t="shared" si="32"/>
        <v>14590.093672000021</v>
      </c>
      <c r="T458" s="38"/>
      <c r="U458" s="38"/>
      <c r="V458" s="39">
        <f t="shared" si="33"/>
        <v>60409.599999999999</v>
      </c>
      <c r="W458" s="39">
        <f t="shared" si="34"/>
        <v>74999.693672000023</v>
      </c>
      <c r="X458" s="1">
        <f t="shared" si="35"/>
        <v>62595</v>
      </c>
      <c r="Y458" s="37">
        <f t="shared" si="36"/>
        <v>12404.693672000023</v>
      </c>
      <c r="Z458" s="183">
        <f t="shared" si="37"/>
        <v>0.19817387446281698</v>
      </c>
      <c r="AA458" s="183">
        <f t="shared" si="38"/>
        <v>5.6761662267777115</v>
      </c>
      <c r="AB458" s="183">
        <f>SUM($C$2:C458)*D458/SUM($B$2:B458)-1</f>
        <v>0.29772759838645313</v>
      </c>
      <c r="AC458" s="183">
        <f t="shared" si="39"/>
        <v>-9.955372392363615E-2</v>
      </c>
      <c r="AD458" s="40">
        <f t="shared" si="40"/>
        <v>0.21444077500000014</v>
      </c>
    </row>
    <row r="459" spans="1:30">
      <c r="A459" s="31" t="s">
        <v>1850</v>
      </c>
      <c r="B459" s="2">
        <v>120</v>
      </c>
      <c r="C459" s="175">
        <v>68.290000000000006</v>
      </c>
      <c r="D459" s="176">
        <v>1.7552000000000001</v>
      </c>
      <c r="E459" s="32">
        <f t="shared" si="21"/>
        <v>0.21000000000000002</v>
      </c>
      <c r="F459" s="13">
        <f t="shared" si="22"/>
        <v>-7.3479416666665763E-3</v>
      </c>
      <c r="H459" s="5">
        <f t="shared" si="23"/>
        <v>-0.88175299999998913</v>
      </c>
      <c r="I459" s="2" t="s">
        <v>66</v>
      </c>
      <c r="J459" s="33" t="s">
        <v>1834</v>
      </c>
      <c r="K459" s="34">
        <f t="shared" si="24"/>
        <v>44155</v>
      </c>
      <c r="L459" s="34" t="str">
        <f t="shared" ca="1" si="25"/>
        <v>2021-02-22</v>
      </c>
      <c r="M459" s="18">
        <f t="shared" ca="1" si="26"/>
        <v>11400</v>
      </c>
      <c r="N459" s="19">
        <f t="shared" ca="1" si="27"/>
        <v>-2.8231565350876845E-2</v>
      </c>
      <c r="O459" s="35">
        <f t="shared" si="28"/>
        <v>119.86260800000002</v>
      </c>
      <c r="P459" s="35">
        <f t="shared" si="29"/>
        <v>0.13739199999997709</v>
      </c>
      <c r="Q459" s="36">
        <f t="shared" si="30"/>
        <v>0.8</v>
      </c>
      <c r="R459" s="37">
        <f t="shared" si="31"/>
        <v>8405.010000000013</v>
      </c>
      <c r="S459" s="38">
        <f t="shared" si="32"/>
        <v>14752.473552000023</v>
      </c>
      <c r="T459" s="38"/>
      <c r="U459" s="38"/>
      <c r="V459" s="39">
        <f t="shared" si="33"/>
        <v>60409.599999999999</v>
      </c>
      <c r="W459" s="39">
        <f t="shared" si="34"/>
        <v>75162.073552000016</v>
      </c>
      <c r="X459" s="1">
        <f t="shared" si="35"/>
        <v>62715</v>
      </c>
      <c r="Y459" s="37">
        <f t="shared" si="36"/>
        <v>12447.073552000016</v>
      </c>
      <c r="Z459" s="183">
        <f t="shared" si="37"/>
        <v>0.19847043852347945</v>
      </c>
      <c r="AA459" s="183">
        <f t="shared" si="38"/>
        <v>5.3990949735403895</v>
      </c>
      <c r="AB459" s="183">
        <f>SUM($C$2:C459)*D459/SUM($B$2:B459)-1</f>
        <v>0.30093022721836959</v>
      </c>
      <c r="AC459" s="183">
        <f t="shared" si="39"/>
        <v>-0.10245978869489014</v>
      </c>
      <c r="AD459" s="40">
        <f t="shared" si="40"/>
        <v>0.2173479416666666</v>
      </c>
    </row>
    <row r="460" spans="1:30">
      <c r="A460" s="31" t="s">
        <v>1865</v>
      </c>
      <c r="B460" s="2">
        <v>120</v>
      </c>
      <c r="C460" s="175">
        <v>67.489999999999995</v>
      </c>
      <c r="D460" s="176">
        <v>1.776</v>
      </c>
      <c r="E460" s="32">
        <f t="shared" si="21"/>
        <v>0.21000000000000002</v>
      </c>
      <c r="F460" s="13">
        <f t="shared" si="22"/>
        <v>-1.8976608333333426E-2</v>
      </c>
      <c r="H460" s="5">
        <f t="shared" si="23"/>
        <v>-2.2771930000000111</v>
      </c>
      <c r="I460" s="2" t="s">
        <v>66</v>
      </c>
      <c r="J460" s="33" t="s">
        <v>1866</v>
      </c>
      <c r="K460" s="34">
        <f t="shared" si="24"/>
        <v>44158</v>
      </c>
      <c r="L460" s="34" t="str">
        <f t="shared" ca="1" si="25"/>
        <v>2021-02-22</v>
      </c>
      <c r="M460" s="18">
        <f t="shared" ca="1" si="26"/>
        <v>11040</v>
      </c>
      <c r="N460" s="19">
        <f t="shared" ca="1" si="27"/>
        <v>-7.5287630887681534E-2</v>
      </c>
      <c r="O460" s="35">
        <f t="shared" si="28"/>
        <v>119.86223999999999</v>
      </c>
      <c r="P460" s="35">
        <f t="shared" si="29"/>
        <v>0.13776000000001432</v>
      </c>
      <c r="Q460" s="36">
        <f t="shared" si="30"/>
        <v>0.8</v>
      </c>
      <c r="R460" s="37">
        <f t="shared" si="31"/>
        <v>7913.2900000000127</v>
      </c>
      <c r="S460" s="38">
        <f t="shared" si="32"/>
        <v>14054.003040000023</v>
      </c>
      <c r="T460" s="38">
        <v>559.21</v>
      </c>
      <c r="U460" s="38">
        <v>988.19</v>
      </c>
      <c r="V460" s="39">
        <f t="shared" si="33"/>
        <v>61397.79</v>
      </c>
      <c r="W460" s="39">
        <f t="shared" si="34"/>
        <v>75451.793040000019</v>
      </c>
      <c r="X460" s="1">
        <f t="shared" si="35"/>
        <v>62835</v>
      </c>
      <c r="Y460" s="37">
        <f t="shared" si="36"/>
        <v>12616.793040000019</v>
      </c>
      <c r="Z460" s="183">
        <f t="shared" si="37"/>
        <v>0.2007924411554074</v>
      </c>
      <c r="AA460" s="183">
        <f t="shared" si="38"/>
        <v>8.7786705074415234</v>
      </c>
      <c r="AB460" s="183">
        <f>SUM($C$2:C460)*D460/SUM($B$2:B460)-1</f>
        <v>0.31574056242540061</v>
      </c>
      <c r="AC460" s="183">
        <f t="shared" si="39"/>
        <v>-0.11494812126999321</v>
      </c>
      <c r="AD460" s="40">
        <f t="shared" si="40"/>
        <v>0.22897660833333344</v>
      </c>
    </row>
    <row r="461" spans="1:30">
      <c r="A461" s="31" t="s">
        <v>1867</v>
      </c>
      <c r="B461" s="2">
        <v>120</v>
      </c>
      <c r="C461" s="175">
        <v>67.88</v>
      </c>
      <c r="D461" s="176">
        <v>1.7658</v>
      </c>
      <c r="E461" s="32">
        <f t="shared" si="21"/>
        <v>0.21000000000000002</v>
      </c>
      <c r="F461" s="13">
        <f t="shared" si="22"/>
        <v>-1.3307633333333395E-2</v>
      </c>
      <c r="H461" s="5">
        <f t="shared" si="23"/>
        <v>-1.5969160000000073</v>
      </c>
      <c r="I461" s="2" t="s">
        <v>66</v>
      </c>
      <c r="J461" s="33" t="s">
        <v>1868</v>
      </c>
      <c r="K461" s="34">
        <f t="shared" si="24"/>
        <v>44159</v>
      </c>
      <c r="L461" s="34" t="str">
        <f t="shared" ca="1" si="25"/>
        <v>2021-02-22</v>
      </c>
      <c r="M461" s="18">
        <f t="shared" ca="1" si="26"/>
        <v>10920</v>
      </c>
      <c r="N461" s="19">
        <f t="shared" ca="1" si="27"/>
        <v>-5.337677106227131E-2</v>
      </c>
      <c r="O461" s="35">
        <f t="shared" si="28"/>
        <v>119.862504</v>
      </c>
      <c r="P461" s="35">
        <f t="shared" si="29"/>
        <v>0.13749599999999873</v>
      </c>
      <c r="Q461" s="36">
        <f t="shared" si="30"/>
        <v>0.8</v>
      </c>
      <c r="R461" s="37">
        <f t="shared" si="31"/>
        <v>7981.1700000000128</v>
      </c>
      <c r="S461" s="38">
        <f t="shared" si="32"/>
        <v>14093.149986000022</v>
      </c>
      <c r="T461" s="38"/>
      <c r="U461" s="38"/>
      <c r="V461" s="39">
        <f t="shared" si="33"/>
        <v>61397.79</v>
      </c>
      <c r="W461" s="39">
        <f t="shared" si="34"/>
        <v>75490.939986000027</v>
      </c>
      <c r="X461" s="1">
        <f t="shared" si="35"/>
        <v>62955</v>
      </c>
      <c r="Y461" s="37">
        <f t="shared" si="36"/>
        <v>12535.939986000027</v>
      </c>
      <c r="Z461" s="183">
        <f t="shared" si="37"/>
        <v>0.19912540681439173</v>
      </c>
      <c r="AA461" s="183">
        <f t="shared" si="38"/>
        <v>8.0502565395804222</v>
      </c>
      <c r="AB461" s="183">
        <f>SUM($C$2:C461)*D461/SUM($B$2:B461)-1</f>
        <v>0.30759432365975758</v>
      </c>
      <c r="AC461" s="183">
        <f t="shared" si="39"/>
        <v>-0.10846891684536586</v>
      </c>
      <c r="AD461" s="40">
        <f t="shared" si="40"/>
        <v>0.22330763333333342</v>
      </c>
    </row>
    <row r="462" spans="1:30">
      <c r="A462" s="31" t="s">
        <v>1869</v>
      </c>
      <c r="B462" s="2">
        <v>120</v>
      </c>
      <c r="C462" s="175">
        <v>68.7</v>
      </c>
      <c r="D462" s="176">
        <v>1.7445999999999999</v>
      </c>
      <c r="E462" s="32">
        <f t="shared" si="21"/>
        <v>0.21000000000000002</v>
      </c>
      <c r="F462" s="13">
        <f t="shared" si="22"/>
        <v>-1.3882499999999945E-3</v>
      </c>
      <c r="H462" s="5">
        <f t="shared" si="23"/>
        <v>-0.16658999999999935</v>
      </c>
      <c r="I462" s="2" t="s">
        <v>66</v>
      </c>
      <c r="J462" s="33" t="s">
        <v>1870</v>
      </c>
      <c r="K462" s="34">
        <f t="shared" si="24"/>
        <v>44160</v>
      </c>
      <c r="L462" s="34" t="str">
        <f t="shared" ca="1" si="25"/>
        <v>2021-02-22</v>
      </c>
      <c r="M462" s="18">
        <f t="shared" ca="1" si="26"/>
        <v>10800</v>
      </c>
      <c r="N462" s="19">
        <f t="shared" ca="1" si="27"/>
        <v>-5.6301249999999789E-3</v>
      </c>
      <c r="O462" s="35">
        <f t="shared" si="28"/>
        <v>119.85402000000001</v>
      </c>
      <c r="P462" s="35">
        <f t="shared" si="29"/>
        <v>0.14597999999999445</v>
      </c>
      <c r="Q462" s="36">
        <f t="shared" si="30"/>
        <v>0.8</v>
      </c>
      <c r="R462" s="37">
        <f t="shared" si="31"/>
        <v>8049.8700000000126</v>
      </c>
      <c r="S462" s="38">
        <f t="shared" si="32"/>
        <v>14043.803202000021</v>
      </c>
      <c r="T462" s="38"/>
      <c r="U462" s="38"/>
      <c r="V462" s="39">
        <f t="shared" si="33"/>
        <v>61397.79</v>
      </c>
      <c r="W462" s="39">
        <f t="shared" si="34"/>
        <v>75441.593202000018</v>
      </c>
      <c r="X462" s="1">
        <f t="shared" si="35"/>
        <v>63075</v>
      </c>
      <c r="Y462" s="37">
        <f t="shared" si="36"/>
        <v>12366.593202000018</v>
      </c>
      <c r="Z462" s="183">
        <f t="shared" si="37"/>
        <v>0.19606172337693262</v>
      </c>
      <c r="AA462" s="183">
        <f t="shared" si="38"/>
        <v>7.3733123472910531</v>
      </c>
      <c r="AB462" s="183">
        <f>SUM($C$2:C462)*D462/SUM($B$2:B462)-1</f>
        <v>0.29133784577090815</v>
      </c>
      <c r="AC462" s="183">
        <f t="shared" si="39"/>
        <v>-9.5276122393975538E-2</v>
      </c>
      <c r="AD462" s="40">
        <f t="shared" si="40"/>
        <v>0.21138825000000003</v>
      </c>
    </row>
    <row r="463" spans="1:30">
      <c r="A463" s="31" t="s">
        <v>1871</v>
      </c>
      <c r="B463" s="2">
        <v>120</v>
      </c>
      <c r="C463" s="175">
        <v>68.599999999999994</v>
      </c>
      <c r="D463" s="176">
        <v>1.7473000000000001</v>
      </c>
      <c r="E463" s="32">
        <f t="shared" si="21"/>
        <v>0.21000000000000002</v>
      </c>
      <c r="F463" s="13">
        <f t="shared" si="22"/>
        <v>-2.8418333333334544E-3</v>
      </c>
      <c r="H463" s="5">
        <f t="shared" si="23"/>
        <v>-0.34102000000001453</v>
      </c>
      <c r="I463" s="2" t="s">
        <v>66</v>
      </c>
      <c r="J463" s="33" t="s">
        <v>1872</v>
      </c>
      <c r="K463" s="34">
        <f t="shared" si="24"/>
        <v>44161</v>
      </c>
      <c r="L463" s="34" t="str">
        <f t="shared" ca="1" si="25"/>
        <v>2021-02-22</v>
      </c>
      <c r="M463" s="18">
        <f t="shared" ca="1" si="26"/>
        <v>10680</v>
      </c>
      <c r="N463" s="19">
        <f t="shared" ca="1" si="27"/>
        <v>-1.1654709737828213E-2</v>
      </c>
      <c r="O463" s="35">
        <f t="shared" si="28"/>
        <v>119.86478</v>
      </c>
      <c r="P463" s="35">
        <f t="shared" si="29"/>
        <v>0.13522000000000389</v>
      </c>
      <c r="Q463" s="36">
        <f t="shared" si="30"/>
        <v>0.8</v>
      </c>
      <c r="R463" s="37">
        <f t="shared" si="31"/>
        <v>8118.470000000013</v>
      </c>
      <c r="S463" s="38">
        <f t="shared" si="32"/>
        <v>14185.402631000023</v>
      </c>
      <c r="T463" s="38"/>
      <c r="U463" s="38"/>
      <c r="V463" s="39">
        <f t="shared" si="33"/>
        <v>61397.79</v>
      </c>
      <c r="W463" s="39">
        <f t="shared" si="34"/>
        <v>75583.192631000027</v>
      </c>
      <c r="X463" s="1">
        <f t="shared" si="35"/>
        <v>63195</v>
      </c>
      <c r="Y463" s="37">
        <f t="shared" si="36"/>
        <v>12388.192631000027</v>
      </c>
      <c r="Z463" s="183">
        <f t="shared" si="37"/>
        <v>0.19603121498536313</v>
      </c>
      <c r="AA463" s="183">
        <f t="shared" si="38"/>
        <v>6.893013410230318</v>
      </c>
      <c r="AB463" s="183">
        <f>SUM($C$2:C463)*D463/SUM($B$2:B463)-1</f>
        <v>0.29277721087111352</v>
      </c>
      <c r="AC463" s="183">
        <f t="shared" si="39"/>
        <v>-9.6745995885750391E-2</v>
      </c>
      <c r="AD463" s="40">
        <f t="shared" si="40"/>
        <v>0.21284183333333348</v>
      </c>
    </row>
    <row r="464" spans="1:30">
      <c r="A464" s="31" t="s">
        <v>1873</v>
      </c>
      <c r="B464" s="2">
        <v>120</v>
      </c>
      <c r="C464" s="175">
        <v>67.790000000000006</v>
      </c>
      <c r="D464" s="176">
        <v>1.7682</v>
      </c>
      <c r="E464" s="32">
        <f t="shared" si="21"/>
        <v>0.21000000000000002</v>
      </c>
      <c r="F464" s="13">
        <f t="shared" si="22"/>
        <v>-1.4615858333333284E-2</v>
      </c>
      <c r="H464" s="5">
        <f t="shared" si="23"/>
        <v>-1.753902999999994</v>
      </c>
      <c r="I464" s="2" t="s">
        <v>66</v>
      </c>
      <c r="J464" s="33" t="s">
        <v>1874</v>
      </c>
      <c r="K464" s="34">
        <f t="shared" si="24"/>
        <v>44162</v>
      </c>
      <c r="L464" s="34" t="str">
        <f t="shared" ca="1" si="25"/>
        <v>2021-02-22</v>
      </c>
      <c r="M464" s="18">
        <f t="shared" ca="1" si="26"/>
        <v>10560</v>
      </c>
      <c r="N464" s="19">
        <f t="shared" ca="1" si="27"/>
        <v>-6.0622594223484635E-2</v>
      </c>
      <c r="O464" s="35">
        <f t="shared" si="28"/>
        <v>119.86627800000001</v>
      </c>
      <c r="P464" s="35">
        <f t="shared" si="29"/>
        <v>0.13372199999999168</v>
      </c>
      <c r="Q464" s="36">
        <f t="shared" si="30"/>
        <v>0.8</v>
      </c>
      <c r="R464" s="37">
        <f t="shared" si="31"/>
        <v>8186.260000000013</v>
      </c>
      <c r="S464" s="38">
        <f t="shared" si="32"/>
        <v>14474.944932000022</v>
      </c>
      <c r="T464" s="38"/>
      <c r="U464" s="38"/>
      <c r="V464" s="39">
        <f t="shared" si="33"/>
        <v>61397.79</v>
      </c>
      <c r="W464" s="39">
        <f t="shared" si="34"/>
        <v>75872.734932000021</v>
      </c>
      <c r="X464" s="1">
        <f t="shared" si="35"/>
        <v>63315</v>
      </c>
      <c r="Y464" s="37">
        <f t="shared" si="36"/>
        <v>12557.734932000021</v>
      </c>
      <c r="Z464" s="183">
        <f t="shared" si="37"/>
        <v>0.19833743871120624</v>
      </c>
      <c r="AA464" s="183">
        <f t="shared" si="38"/>
        <v>6.5500049196488801</v>
      </c>
      <c r="AB464" s="183">
        <f>SUM($C$2:C464)*D464/SUM($B$2:B464)-1</f>
        <v>0.30765420630182461</v>
      </c>
      <c r="AC464" s="183">
        <f t="shared" si="39"/>
        <v>-0.10931676759061837</v>
      </c>
      <c r="AD464" s="40">
        <f t="shared" si="40"/>
        <v>0.22461585833333331</v>
      </c>
    </row>
    <row r="465" spans="1:30">
      <c r="A465" s="31" t="s">
        <v>1875</v>
      </c>
      <c r="B465" s="2">
        <v>120</v>
      </c>
      <c r="C465" s="175">
        <v>68.03</v>
      </c>
      <c r="D465" s="176">
        <v>1.7619</v>
      </c>
      <c r="E465" s="32">
        <f t="shared" si="21"/>
        <v>0.21000000000000002</v>
      </c>
      <c r="F465" s="13">
        <f t="shared" si="22"/>
        <v>-1.1127258333333383E-2</v>
      </c>
      <c r="H465" s="5">
        <f t="shared" si="23"/>
        <v>-1.3352710000000059</v>
      </c>
      <c r="I465" s="2" t="s">
        <v>66</v>
      </c>
      <c r="J465" s="33" t="s">
        <v>1876</v>
      </c>
      <c r="K465" s="34">
        <f t="shared" si="24"/>
        <v>44165</v>
      </c>
      <c r="L465" s="34" t="str">
        <f t="shared" ca="1" si="25"/>
        <v>2021-02-22</v>
      </c>
      <c r="M465" s="18">
        <f t="shared" ca="1" si="26"/>
        <v>10200</v>
      </c>
      <c r="N465" s="19">
        <f t="shared" ca="1" si="27"/>
        <v>-4.7781756372549229E-2</v>
      </c>
      <c r="O465" s="35">
        <f t="shared" si="28"/>
        <v>119.86205700000001</v>
      </c>
      <c r="P465" s="35">
        <f t="shared" si="29"/>
        <v>0.13794299999999282</v>
      </c>
      <c r="Q465" s="36">
        <f t="shared" si="30"/>
        <v>0.8</v>
      </c>
      <c r="R465" s="37">
        <f t="shared" si="31"/>
        <v>8254.2900000000136</v>
      </c>
      <c r="S465" s="38">
        <f t="shared" si="32"/>
        <v>14543.233551000025</v>
      </c>
      <c r="T465" s="38"/>
      <c r="U465" s="38"/>
      <c r="V465" s="39">
        <f t="shared" si="33"/>
        <v>61397.79</v>
      </c>
      <c r="W465" s="39">
        <f t="shared" si="34"/>
        <v>75941.02355100002</v>
      </c>
      <c r="X465" s="1">
        <f t="shared" si="35"/>
        <v>63435</v>
      </c>
      <c r="Y465" s="37">
        <f t="shared" si="36"/>
        <v>12506.02355100002</v>
      </c>
      <c r="Z465" s="183">
        <f t="shared" si="37"/>
        <v>0.1971470568455902</v>
      </c>
      <c r="AA465" s="183">
        <f t="shared" si="38"/>
        <v>6.1387994124317231</v>
      </c>
      <c r="AB465" s="183">
        <f>SUM($C$2:C465)*D465/SUM($B$2:B465)-1</f>
        <v>0.30241975535587651</v>
      </c>
      <c r="AC465" s="183">
        <f t="shared" si="39"/>
        <v>-0.10527269851028631</v>
      </c>
      <c r="AD465" s="40">
        <f t="shared" si="40"/>
        <v>0.22112725833333341</v>
      </c>
    </row>
    <row r="466" spans="1:30">
      <c r="A466" s="31" t="s">
        <v>1877</v>
      </c>
      <c r="B466" s="2">
        <v>120</v>
      </c>
      <c r="C466" s="175">
        <v>66.680000000000007</v>
      </c>
      <c r="D466" s="176">
        <v>1.7975000000000001</v>
      </c>
      <c r="E466" s="32">
        <f t="shared" si="21"/>
        <v>0.21000000000000002</v>
      </c>
      <c r="F466" s="13">
        <f t="shared" si="22"/>
        <v>-3.0750633333333256E-2</v>
      </c>
      <c r="H466" s="5">
        <f t="shared" si="23"/>
        <v>-3.6900759999999906</v>
      </c>
      <c r="I466" s="2" t="s">
        <v>66</v>
      </c>
      <c r="J466" s="33" t="s">
        <v>1878</v>
      </c>
      <c r="K466" s="34">
        <f t="shared" si="24"/>
        <v>44166</v>
      </c>
      <c r="L466" s="34" t="str">
        <f t="shared" ca="1" si="25"/>
        <v>2021-02-22</v>
      </c>
      <c r="M466" s="18">
        <f t="shared" ca="1" si="26"/>
        <v>10080</v>
      </c>
      <c r="N466" s="19">
        <f t="shared" ca="1" si="27"/>
        <v>-0.13361882341269807</v>
      </c>
      <c r="O466" s="35">
        <f t="shared" si="28"/>
        <v>119.85730000000002</v>
      </c>
      <c r="P466" s="35">
        <f t="shared" si="29"/>
        <v>0.14269999999997651</v>
      </c>
      <c r="Q466" s="36">
        <f t="shared" si="30"/>
        <v>0.8</v>
      </c>
      <c r="R466" s="37">
        <f t="shared" si="31"/>
        <v>7766.5300000000134</v>
      </c>
      <c r="S466" s="38">
        <f t="shared" si="32"/>
        <v>13960.337675000024</v>
      </c>
      <c r="T466" s="38">
        <v>554.44000000000005</v>
      </c>
      <c r="U466" s="38">
        <v>991.63</v>
      </c>
      <c r="V466" s="39">
        <f t="shared" si="33"/>
        <v>62389.42</v>
      </c>
      <c r="W466" s="39">
        <f t="shared" si="34"/>
        <v>76349.75767500003</v>
      </c>
      <c r="X466" s="1">
        <f t="shared" si="35"/>
        <v>63555</v>
      </c>
      <c r="Y466" s="37">
        <f t="shared" si="36"/>
        <v>12794.75767500003</v>
      </c>
      <c r="Z466" s="183">
        <f t="shared" si="37"/>
        <v>0.20131787703563897</v>
      </c>
      <c r="AA466" s="183">
        <f t="shared" si="38"/>
        <v>10.977159590075329</v>
      </c>
      <c r="AB466" s="183">
        <f>SUM($C$2:C466)*D466/SUM($B$2:B466)-1</f>
        <v>0.32811280505074403</v>
      </c>
      <c r="AC466" s="183">
        <f t="shared" si="39"/>
        <v>-0.12679492801510506</v>
      </c>
      <c r="AD466" s="40">
        <f t="shared" si="40"/>
        <v>0.24075063333333327</v>
      </c>
    </row>
    <row r="467" spans="1:30">
      <c r="A467" s="31" t="s">
        <v>1879</v>
      </c>
      <c r="B467" s="2">
        <v>120</v>
      </c>
      <c r="C467" s="175">
        <v>66.67</v>
      </c>
      <c r="D467" s="176">
        <v>1.7977000000000001</v>
      </c>
      <c r="E467" s="32">
        <f t="shared" si="21"/>
        <v>0.21000000000000002</v>
      </c>
      <c r="F467" s="13">
        <f t="shared" si="22"/>
        <v>-3.0895991666666709E-2</v>
      </c>
      <c r="H467" s="5">
        <f t="shared" si="23"/>
        <v>-3.7075190000000049</v>
      </c>
      <c r="I467" s="2" t="s">
        <v>66</v>
      </c>
      <c r="J467" s="33" t="s">
        <v>1880</v>
      </c>
      <c r="K467" s="34">
        <f t="shared" si="24"/>
        <v>44167</v>
      </c>
      <c r="L467" s="34" t="str">
        <f t="shared" ca="1" si="25"/>
        <v>2021-02-22</v>
      </c>
      <c r="M467" s="18">
        <f t="shared" ca="1" si="26"/>
        <v>9960</v>
      </c>
      <c r="N467" s="19">
        <f t="shared" ca="1" si="27"/>
        <v>-0.13586791516064275</v>
      </c>
      <c r="O467" s="35">
        <f t="shared" si="28"/>
        <v>119.852659</v>
      </c>
      <c r="P467" s="35">
        <f t="shared" si="29"/>
        <v>0.14734099999999728</v>
      </c>
      <c r="Q467" s="36">
        <f t="shared" si="30"/>
        <v>0.8</v>
      </c>
      <c r="R467" s="37">
        <f t="shared" si="31"/>
        <v>7833.2000000000135</v>
      </c>
      <c r="S467" s="38">
        <f t="shared" si="32"/>
        <v>14081.743640000024</v>
      </c>
      <c r="T467" s="38"/>
      <c r="U467" s="38"/>
      <c r="V467" s="39">
        <f t="shared" si="33"/>
        <v>62389.42</v>
      </c>
      <c r="W467" s="39">
        <f t="shared" si="34"/>
        <v>76471.163640000028</v>
      </c>
      <c r="X467" s="1">
        <f t="shared" si="35"/>
        <v>63675</v>
      </c>
      <c r="Y467" s="37">
        <f t="shared" si="36"/>
        <v>12796.163640000028</v>
      </c>
      <c r="Z467" s="183">
        <f t="shared" si="37"/>
        <v>0.20096055971731497</v>
      </c>
      <c r="AA467" s="183">
        <f t="shared" si="38"/>
        <v>9.9536113194044749</v>
      </c>
      <c r="AB467" s="183">
        <f>SUM($C$2:C467)*D467/SUM($B$2:B467)-1</f>
        <v>0.32763963436199472</v>
      </c>
      <c r="AC467" s="183">
        <f t="shared" si="39"/>
        <v>-0.12667907464467976</v>
      </c>
      <c r="AD467" s="40">
        <f t="shared" si="40"/>
        <v>0.24089599166666673</v>
      </c>
    </row>
    <row r="468" spans="1:30">
      <c r="A468" s="31" t="s">
        <v>1881</v>
      </c>
      <c r="B468" s="2">
        <v>120</v>
      </c>
      <c r="C468" s="175">
        <v>66.790000000000006</v>
      </c>
      <c r="D468" s="176">
        <v>1.7945</v>
      </c>
      <c r="E468" s="32">
        <f t="shared" si="21"/>
        <v>0.21000000000000002</v>
      </c>
      <c r="F468" s="13">
        <f t="shared" si="22"/>
        <v>-2.915169166666658E-2</v>
      </c>
      <c r="H468" s="5">
        <f t="shared" si="23"/>
        <v>-3.4982029999999895</v>
      </c>
      <c r="I468" s="2" t="s">
        <v>66</v>
      </c>
      <c r="J468" s="33" t="s">
        <v>1882</v>
      </c>
      <c r="K468" s="34">
        <f t="shared" si="24"/>
        <v>44168</v>
      </c>
      <c r="L468" s="34" t="str">
        <f t="shared" ca="1" si="25"/>
        <v>2021-02-22</v>
      </c>
      <c r="M468" s="18">
        <f t="shared" ca="1" si="26"/>
        <v>9840</v>
      </c>
      <c r="N468" s="19">
        <f t="shared" ca="1" si="27"/>
        <v>-0.1297605787601622</v>
      </c>
      <c r="O468" s="35">
        <f t="shared" si="28"/>
        <v>119.85465500000001</v>
      </c>
      <c r="P468" s="35">
        <f t="shared" si="29"/>
        <v>0.14534499999999184</v>
      </c>
      <c r="Q468" s="36">
        <f t="shared" si="30"/>
        <v>0.8</v>
      </c>
      <c r="R468" s="37">
        <f t="shared" si="31"/>
        <v>7899.9900000000134</v>
      </c>
      <c r="S468" s="38">
        <f t="shared" si="32"/>
        <v>14176.532055000023</v>
      </c>
      <c r="T468" s="38"/>
      <c r="U468" s="38"/>
      <c r="V468" s="39">
        <f t="shared" si="33"/>
        <v>62389.42</v>
      </c>
      <c r="W468" s="39">
        <f t="shared" si="34"/>
        <v>76565.952055000016</v>
      </c>
      <c r="X468" s="1">
        <f t="shared" si="35"/>
        <v>63795</v>
      </c>
      <c r="Y468" s="37">
        <f t="shared" si="36"/>
        <v>12770.952055000016</v>
      </c>
      <c r="Z468" s="183">
        <f t="shared" si="37"/>
        <v>0.20018735096794438</v>
      </c>
      <c r="AA468" s="183">
        <f t="shared" si="38"/>
        <v>9.0858948298922897</v>
      </c>
      <c r="AB468" s="183">
        <f>SUM($C$2:C468)*D468/SUM($B$2:B468)-1</f>
        <v>0.32466223504976921</v>
      </c>
      <c r="AC468" s="183">
        <f t="shared" si="39"/>
        <v>-0.12447488408182483</v>
      </c>
      <c r="AD468" s="40">
        <f t="shared" si="40"/>
        <v>0.23915169166666661</v>
      </c>
    </row>
    <row r="469" spans="1:30">
      <c r="A469" s="31" t="s">
        <v>1883</v>
      </c>
      <c r="B469" s="2">
        <v>120</v>
      </c>
      <c r="C469" s="175">
        <v>66.69</v>
      </c>
      <c r="D469" s="176">
        <v>1.7974000000000001</v>
      </c>
      <c r="E469" s="32">
        <f t="shared" si="21"/>
        <v>0.21000000000000002</v>
      </c>
      <c r="F469" s="13">
        <f t="shared" si="22"/>
        <v>-3.0605275000000039E-2</v>
      </c>
      <c r="H469" s="5">
        <f t="shared" si="23"/>
        <v>-3.6726330000000047</v>
      </c>
      <c r="I469" s="2" t="s">
        <v>66</v>
      </c>
      <c r="J469" s="33" t="s">
        <v>1884</v>
      </c>
      <c r="K469" s="34">
        <f t="shared" si="24"/>
        <v>44169</v>
      </c>
      <c r="L469" s="34" t="str">
        <f t="shared" ca="1" si="25"/>
        <v>2021-02-22</v>
      </c>
      <c r="M469" s="18">
        <f t="shared" ca="1" si="26"/>
        <v>9720</v>
      </c>
      <c r="N469" s="19">
        <f t="shared" ca="1" si="27"/>
        <v>-0.13791265895061747</v>
      </c>
      <c r="O469" s="35">
        <f t="shared" si="28"/>
        <v>119.868606</v>
      </c>
      <c r="P469" s="35">
        <f t="shared" si="29"/>
        <v>0.13139400000000023</v>
      </c>
      <c r="Q469" s="36">
        <f t="shared" si="30"/>
        <v>0.8</v>
      </c>
      <c r="R469" s="37">
        <f t="shared" si="31"/>
        <v>7966.680000000013</v>
      </c>
      <c r="S469" s="38">
        <f t="shared" si="32"/>
        <v>14319.310632000024</v>
      </c>
      <c r="T469" s="38"/>
      <c r="U469" s="38"/>
      <c r="V469" s="39">
        <f t="shared" si="33"/>
        <v>62389.42</v>
      </c>
      <c r="W469" s="39">
        <f t="shared" si="34"/>
        <v>76708.730632000021</v>
      </c>
      <c r="X469" s="1">
        <f t="shared" si="35"/>
        <v>63915</v>
      </c>
      <c r="Y469" s="37">
        <f t="shared" si="36"/>
        <v>12793.730632000021</v>
      </c>
      <c r="Z469" s="183">
        <f t="shared" si="37"/>
        <v>0.20016788910271477</v>
      </c>
      <c r="AA469" s="183">
        <f t="shared" si="38"/>
        <v>8.3861420784226386</v>
      </c>
      <c r="AB469" s="183">
        <f>SUM($C$2:C469)*D469/SUM($B$2:B469)-1</f>
        <v>0.32618732798247718</v>
      </c>
      <c r="AC469" s="183">
        <f t="shared" si="39"/>
        <v>-0.12601943887976241</v>
      </c>
      <c r="AD469" s="40">
        <f t="shared" si="40"/>
        <v>0.24060527500000006</v>
      </c>
    </row>
    <row r="470" spans="1:30">
      <c r="A470" s="31" t="s">
        <v>1885</v>
      </c>
      <c r="B470" s="2">
        <v>120</v>
      </c>
      <c r="C470" s="175">
        <v>67.22</v>
      </c>
      <c r="D470" s="176">
        <v>1.7829999999999999</v>
      </c>
      <c r="E470" s="32">
        <f t="shared" si="21"/>
        <v>0.21000000000000002</v>
      </c>
      <c r="F470" s="13">
        <f t="shared" si="22"/>
        <v>-2.2901283333333331E-2</v>
      </c>
      <c r="H470" s="5">
        <f t="shared" si="23"/>
        <v>-2.7481539999999995</v>
      </c>
      <c r="I470" s="2" t="s">
        <v>66</v>
      </c>
      <c r="J470" s="33" t="s">
        <v>1886</v>
      </c>
      <c r="K470" s="34">
        <f t="shared" si="24"/>
        <v>44172</v>
      </c>
      <c r="L470" s="34" t="str">
        <f t="shared" ca="1" si="25"/>
        <v>2021-02-22</v>
      </c>
      <c r="M470" s="18">
        <f t="shared" ca="1" si="26"/>
        <v>9360</v>
      </c>
      <c r="N470" s="19">
        <f t="shared" ca="1" si="27"/>
        <v>-0.10716626175213674</v>
      </c>
      <c r="O470" s="35">
        <f t="shared" si="28"/>
        <v>119.85325999999999</v>
      </c>
      <c r="P470" s="35">
        <f t="shared" si="29"/>
        <v>0.14674000000000831</v>
      </c>
      <c r="Q470" s="36">
        <f t="shared" si="30"/>
        <v>0.8</v>
      </c>
      <c r="R470" s="37">
        <f t="shared" si="31"/>
        <v>8033.9000000000133</v>
      </c>
      <c r="S470" s="38">
        <f t="shared" si="32"/>
        <v>14324.443700000023</v>
      </c>
      <c r="T470" s="38"/>
      <c r="U470" s="38"/>
      <c r="V470" s="39">
        <f t="shared" si="33"/>
        <v>62389.42</v>
      </c>
      <c r="W470" s="39">
        <f t="shared" si="34"/>
        <v>76713.863700000016</v>
      </c>
      <c r="X470" s="1">
        <f t="shared" si="35"/>
        <v>64035</v>
      </c>
      <c r="Y470" s="37">
        <f t="shared" si="36"/>
        <v>12678.863700000016</v>
      </c>
      <c r="Z470" s="183">
        <f t="shared" si="37"/>
        <v>0.19799896462871902</v>
      </c>
      <c r="AA470" s="183">
        <f t="shared" si="38"/>
        <v>7.7047993412656979</v>
      </c>
      <c r="AB470" s="183">
        <f>SUM($C$2:C470)*D470/SUM($B$2:B470)-1</f>
        <v>0.31496883454360947</v>
      </c>
      <c r="AC470" s="183">
        <f t="shared" si="39"/>
        <v>-0.11696986991489045</v>
      </c>
      <c r="AD470" s="40">
        <f t="shared" si="40"/>
        <v>0.23290128333333335</v>
      </c>
    </row>
    <row r="471" spans="1:30">
      <c r="A471" s="31" t="s">
        <v>1887</v>
      </c>
      <c r="B471" s="2">
        <v>120</v>
      </c>
      <c r="C471" s="175">
        <v>67.38</v>
      </c>
      <c r="D471" s="176">
        <v>1.7788999999999999</v>
      </c>
      <c r="E471" s="32">
        <f t="shared" si="21"/>
        <v>0.21000000000000002</v>
      </c>
      <c r="F471" s="13">
        <f t="shared" si="22"/>
        <v>-2.0575550000000102E-2</v>
      </c>
      <c r="H471" s="5">
        <f t="shared" si="23"/>
        <v>-2.4690660000000122</v>
      </c>
      <c r="I471" s="2" t="s">
        <v>66</v>
      </c>
      <c r="J471" s="33" t="s">
        <v>1888</v>
      </c>
      <c r="K471" s="34">
        <f t="shared" si="24"/>
        <v>44173</v>
      </c>
      <c r="L471" s="34" t="str">
        <f t="shared" ca="1" si="25"/>
        <v>2021-02-22</v>
      </c>
      <c r="M471" s="18">
        <f t="shared" ca="1" si="26"/>
        <v>9240</v>
      </c>
      <c r="N471" s="19">
        <f t="shared" ca="1" si="27"/>
        <v>-9.7533451298701779E-2</v>
      </c>
      <c r="O471" s="35">
        <f t="shared" si="28"/>
        <v>119.86228199999999</v>
      </c>
      <c r="P471" s="35">
        <f t="shared" si="29"/>
        <v>0.13771800000000667</v>
      </c>
      <c r="Q471" s="36">
        <f t="shared" si="30"/>
        <v>0.8</v>
      </c>
      <c r="R471" s="37">
        <f t="shared" si="31"/>
        <v>8101.2800000000134</v>
      </c>
      <c r="S471" s="38">
        <f t="shared" si="32"/>
        <v>14411.366992000023</v>
      </c>
      <c r="T471" s="38"/>
      <c r="U471" s="38"/>
      <c r="V471" s="39">
        <f t="shared" si="33"/>
        <v>62389.42</v>
      </c>
      <c r="W471" s="39">
        <f t="shared" si="34"/>
        <v>76800.786992000023</v>
      </c>
      <c r="X471" s="1">
        <f t="shared" si="35"/>
        <v>64155</v>
      </c>
      <c r="Y471" s="37">
        <f t="shared" si="36"/>
        <v>12645.786992000023</v>
      </c>
      <c r="Z471" s="183">
        <f t="shared" si="37"/>
        <v>0.1971130386096176</v>
      </c>
      <c r="AA471" s="183">
        <f t="shared" si="38"/>
        <v>7.1623981875644311</v>
      </c>
      <c r="AB471" s="183">
        <f>SUM($C$2:C471)*D471/SUM($B$2:B471)-1</f>
        <v>0.31135943945132905</v>
      </c>
      <c r="AC471" s="183">
        <f t="shared" si="39"/>
        <v>-0.11424640084171145</v>
      </c>
      <c r="AD471" s="40">
        <f t="shared" si="40"/>
        <v>0.23057555000000013</v>
      </c>
    </row>
    <row r="472" spans="1:30">
      <c r="A472" s="31" t="s">
        <v>1889</v>
      </c>
      <c r="B472" s="2">
        <v>120</v>
      </c>
      <c r="C472" s="175">
        <v>68.239999999999995</v>
      </c>
      <c r="D472" s="176">
        <v>1.7565</v>
      </c>
      <c r="E472" s="32">
        <f t="shared" si="21"/>
        <v>0.21000000000000002</v>
      </c>
      <c r="F472" s="13">
        <f t="shared" si="22"/>
        <v>-8.0747333333334829E-3</v>
      </c>
      <c r="H472" s="5">
        <f t="shared" si="23"/>
        <v>-0.96896800000001804</v>
      </c>
      <c r="I472" s="2" t="s">
        <v>66</v>
      </c>
      <c r="J472" s="33" t="s">
        <v>1890</v>
      </c>
      <c r="K472" s="34">
        <f t="shared" si="24"/>
        <v>44174</v>
      </c>
      <c r="L472" s="34" t="str">
        <f t="shared" ca="1" si="25"/>
        <v>2021-02-22</v>
      </c>
      <c r="M472" s="18">
        <f t="shared" ca="1" si="26"/>
        <v>9120</v>
      </c>
      <c r="N472" s="19">
        <f t="shared" ca="1" si="27"/>
        <v>-3.8779969298246335E-2</v>
      </c>
      <c r="O472" s="35">
        <f t="shared" si="28"/>
        <v>119.86355999999999</v>
      </c>
      <c r="P472" s="35">
        <f t="shared" si="29"/>
        <v>0.13644000000000744</v>
      </c>
      <c r="Q472" s="36">
        <f t="shared" si="30"/>
        <v>0.8</v>
      </c>
      <c r="R472" s="37">
        <f t="shared" si="31"/>
        <v>8169.5200000000132</v>
      </c>
      <c r="S472" s="38">
        <f t="shared" si="32"/>
        <v>14349.761880000022</v>
      </c>
      <c r="T472" s="38"/>
      <c r="U472" s="38"/>
      <c r="V472" s="39">
        <f t="shared" si="33"/>
        <v>62389.42</v>
      </c>
      <c r="W472" s="39">
        <f t="shared" si="34"/>
        <v>76739.181880000018</v>
      </c>
      <c r="X472" s="1">
        <f t="shared" si="35"/>
        <v>64275</v>
      </c>
      <c r="Y472" s="37">
        <f t="shared" si="36"/>
        <v>12464.181880000018</v>
      </c>
      <c r="Z472" s="183">
        <f t="shared" si="37"/>
        <v>0.19391959362115929</v>
      </c>
      <c r="AA472" s="183">
        <f t="shared" si="38"/>
        <v>6.6102641521441727</v>
      </c>
      <c r="AB472" s="183">
        <f>SUM($C$2:C472)*D472/SUM($B$2:B472)-1</f>
        <v>0.29429413908984836</v>
      </c>
      <c r="AC472" s="183">
        <f t="shared" si="39"/>
        <v>-0.10037454546868907</v>
      </c>
      <c r="AD472" s="40">
        <f t="shared" si="40"/>
        <v>0.21807473333333349</v>
      </c>
    </row>
    <row r="473" spans="1:30">
      <c r="A473" s="31" t="s">
        <v>1891</v>
      </c>
      <c r="B473" s="2">
        <v>135</v>
      </c>
      <c r="C473" s="175">
        <v>76.81</v>
      </c>
      <c r="D473" s="176">
        <v>1.7556</v>
      </c>
      <c r="E473" s="32">
        <f t="shared" si="21"/>
        <v>0.22000000000000003</v>
      </c>
      <c r="F473" s="13">
        <f t="shared" si="22"/>
        <v>-7.5579037037037458E-3</v>
      </c>
      <c r="H473" s="5">
        <f t="shared" si="23"/>
        <v>-1.0203170000000057</v>
      </c>
      <c r="I473" s="2" t="s">
        <v>66</v>
      </c>
      <c r="J473" s="33" t="s">
        <v>1892</v>
      </c>
      <c r="K473" s="34">
        <f t="shared" si="24"/>
        <v>44175</v>
      </c>
      <c r="L473" s="34" t="str">
        <f t="shared" ca="1" si="25"/>
        <v>2021-02-22</v>
      </c>
      <c r="M473" s="18">
        <f t="shared" ca="1" si="26"/>
        <v>10125</v>
      </c>
      <c r="N473" s="19">
        <f t="shared" ca="1" si="27"/>
        <v>-3.6781798024691566E-2</v>
      </c>
      <c r="O473" s="35">
        <f t="shared" si="28"/>
        <v>134.84763599999999</v>
      </c>
      <c r="P473" s="35">
        <f t="shared" si="29"/>
        <v>0.15236400000000572</v>
      </c>
      <c r="Q473" s="36">
        <f t="shared" si="30"/>
        <v>0.9</v>
      </c>
      <c r="R473" s="37">
        <f t="shared" si="31"/>
        <v>8246.3300000000127</v>
      </c>
      <c r="S473" s="38">
        <f t="shared" si="32"/>
        <v>14477.256948000022</v>
      </c>
      <c r="T473" s="38"/>
      <c r="U473" s="38"/>
      <c r="V473" s="39">
        <f t="shared" si="33"/>
        <v>62389.42</v>
      </c>
      <c r="W473" s="39">
        <f t="shared" si="34"/>
        <v>76866.676948000022</v>
      </c>
      <c r="X473" s="1">
        <f t="shared" si="35"/>
        <v>64410</v>
      </c>
      <c r="Y473" s="37">
        <f t="shared" si="36"/>
        <v>12456.676948000022</v>
      </c>
      <c r="Z473" s="183">
        <f t="shared" si="37"/>
        <v>0.19339663015059805</v>
      </c>
      <c r="AA473" s="183">
        <f t="shared" si="38"/>
        <v>6.1649016361638784</v>
      </c>
      <c r="AB473" s="183">
        <f>SUM($C$2:C473)*D473/SUM($B$2:B473)-1</f>
        <v>0.29301316460177018</v>
      </c>
      <c r="AC473" s="183">
        <f t="shared" si="39"/>
        <v>-9.9616534451172134E-2</v>
      </c>
      <c r="AD473" s="40">
        <f t="shared" si="40"/>
        <v>0.22755790370370377</v>
      </c>
    </row>
    <row r="474" spans="1:30">
      <c r="A474" s="31" t="s">
        <v>1893</v>
      </c>
      <c r="B474" s="2">
        <v>135</v>
      </c>
      <c r="C474" s="175">
        <v>77.599999999999994</v>
      </c>
      <c r="D474" s="176">
        <v>1.7377</v>
      </c>
      <c r="E474" s="32">
        <f t="shared" si="21"/>
        <v>0.22000000000000003</v>
      </c>
      <c r="F474" s="13">
        <f t="shared" si="22"/>
        <v>2.6494814814813912E-3</v>
      </c>
      <c r="H474" s="5">
        <f t="shared" si="23"/>
        <v>0.35767999999998779</v>
      </c>
      <c r="I474" s="2" t="s">
        <v>66</v>
      </c>
      <c r="J474" s="33" t="s">
        <v>1894</v>
      </c>
      <c r="K474" s="34">
        <f t="shared" si="24"/>
        <v>44176</v>
      </c>
      <c r="L474" s="34" t="str">
        <f t="shared" ca="1" si="25"/>
        <v>2021-02-22</v>
      </c>
      <c r="M474" s="18">
        <f t="shared" ca="1" si="26"/>
        <v>9990</v>
      </c>
      <c r="N474" s="19">
        <f t="shared" ca="1" si="27"/>
        <v>1.3068388388387942E-2</v>
      </c>
      <c r="O474" s="35">
        <f t="shared" si="28"/>
        <v>134.84551999999999</v>
      </c>
      <c r="P474" s="35">
        <f t="shared" si="29"/>
        <v>0.15448000000000661</v>
      </c>
      <c r="Q474" s="36">
        <f t="shared" si="30"/>
        <v>0.9</v>
      </c>
      <c r="R474" s="37">
        <f t="shared" si="31"/>
        <v>8323.930000000013</v>
      </c>
      <c r="S474" s="38">
        <f t="shared" si="32"/>
        <v>14464.493161000022</v>
      </c>
      <c r="T474" s="38"/>
      <c r="U474" s="38"/>
      <c r="V474" s="39">
        <f t="shared" si="33"/>
        <v>62389.42</v>
      </c>
      <c r="W474" s="39">
        <f t="shared" si="34"/>
        <v>76853.913161000019</v>
      </c>
      <c r="X474" s="1">
        <f t="shared" si="35"/>
        <v>64545</v>
      </c>
      <c r="Y474" s="37">
        <f t="shared" si="36"/>
        <v>12308.913161000019</v>
      </c>
      <c r="Z474" s="183">
        <f t="shared" si="37"/>
        <v>0.19070281448601789</v>
      </c>
      <c r="AA474" s="183">
        <f t="shared" si="38"/>
        <v>5.7102557831302994</v>
      </c>
      <c r="AB474" s="183">
        <f>SUM($C$2:C474)*D474/SUM($B$2:B474)-1</f>
        <v>0.27924199920985382</v>
      </c>
      <c r="AC474" s="183">
        <f t="shared" si="39"/>
        <v>-8.8539184723835929E-2</v>
      </c>
      <c r="AD474" s="40">
        <f t="shared" si="40"/>
        <v>0.21735051851851864</v>
      </c>
    </row>
    <row r="475" spans="1:30">
      <c r="A475" s="31" t="s">
        <v>1912</v>
      </c>
      <c r="B475" s="2">
        <v>135</v>
      </c>
      <c r="C475" s="175">
        <v>76.930000000000007</v>
      </c>
      <c r="D475" s="176">
        <v>1.7526999999999999</v>
      </c>
      <c r="E475" s="32">
        <f t="shared" si="21"/>
        <v>0.22000000000000003</v>
      </c>
      <c r="F475" s="13">
        <f t="shared" si="22"/>
        <v>-6.0074148148148484E-3</v>
      </c>
      <c r="H475" s="5">
        <f t="shared" si="23"/>
        <v>-0.81100100000000452</v>
      </c>
      <c r="I475" s="2" t="s">
        <v>66</v>
      </c>
      <c r="J475" s="33" t="s">
        <v>1913</v>
      </c>
      <c r="K475" s="34">
        <f t="shared" si="24"/>
        <v>44179</v>
      </c>
      <c r="L475" s="34" t="str">
        <f t="shared" ca="1" si="25"/>
        <v>2021-02-22</v>
      </c>
      <c r="M475" s="18">
        <f t="shared" ca="1" si="26"/>
        <v>9585</v>
      </c>
      <c r="N475" s="19">
        <f t="shared" ca="1" si="27"/>
        <v>-3.088318883672422E-2</v>
      </c>
      <c r="O475" s="35">
        <f t="shared" si="28"/>
        <v>134.83521100000002</v>
      </c>
      <c r="P475" s="35">
        <f t="shared" si="29"/>
        <v>0.16478899999998475</v>
      </c>
      <c r="Q475" s="36">
        <f t="shared" si="30"/>
        <v>0.9</v>
      </c>
      <c r="R475" s="37">
        <f t="shared" si="31"/>
        <v>8400.8600000000133</v>
      </c>
      <c r="S475" s="38">
        <f t="shared" si="32"/>
        <v>14724.187322000023</v>
      </c>
      <c r="T475" s="38"/>
      <c r="U475" s="38"/>
      <c r="V475" s="39">
        <f t="shared" si="33"/>
        <v>62389.42</v>
      </c>
      <c r="W475" s="39">
        <f t="shared" si="34"/>
        <v>77113.607322000025</v>
      </c>
      <c r="X475" s="1">
        <f t="shared" si="35"/>
        <v>64680</v>
      </c>
      <c r="Y475" s="37">
        <f t="shared" si="36"/>
        <v>12433.607322000025</v>
      </c>
      <c r="Z475" s="183">
        <f t="shared" si="37"/>
        <v>0.19223264257885009</v>
      </c>
      <c r="AA475" s="183">
        <f t="shared" si="38"/>
        <v>5.4281480332492258</v>
      </c>
      <c r="AB475" s="183">
        <f>SUM($C$2:C475)*D475/SUM($B$2:B475)-1</f>
        <v>0.28967611471861487</v>
      </c>
      <c r="AC475" s="183">
        <f t="shared" si="39"/>
        <v>-9.7443472139764786E-2</v>
      </c>
      <c r="AD475" s="40">
        <f t="shared" si="40"/>
        <v>0.22600741481481487</v>
      </c>
    </row>
    <row r="476" spans="1:30">
      <c r="A476" s="31" t="s">
        <v>1914</v>
      </c>
      <c r="B476" s="2">
        <v>135</v>
      </c>
      <c r="C476" s="175">
        <v>76.77</v>
      </c>
      <c r="D476" s="176">
        <v>1.7564</v>
      </c>
      <c r="E476" s="32">
        <f t="shared" si="21"/>
        <v>0.22000000000000003</v>
      </c>
      <c r="F476" s="13">
        <f t="shared" si="22"/>
        <v>-8.0747333333333789E-3</v>
      </c>
      <c r="H476" s="5">
        <f t="shared" si="23"/>
        <v>-1.0900890000000061</v>
      </c>
      <c r="I476" s="2" t="s">
        <v>66</v>
      </c>
      <c r="J476" s="33" t="s">
        <v>1915</v>
      </c>
      <c r="K476" s="34">
        <f t="shared" si="24"/>
        <v>44180</v>
      </c>
      <c r="L476" s="34" t="str">
        <f t="shared" ca="1" si="25"/>
        <v>2021-02-22</v>
      </c>
      <c r="M476" s="18">
        <f t="shared" ca="1" si="26"/>
        <v>9450</v>
      </c>
      <c r="N476" s="19">
        <f t="shared" ca="1" si="27"/>
        <v>-4.2103966666666902E-2</v>
      </c>
      <c r="O476" s="35">
        <f t="shared" si="28"/>
        <v>134.83882799999998</v>
      </c>
      <c r="P476" s="35">
        <f t="shared" si="29"/>
        <v>0.16117200000002185</v>
      </c>
      <c r="Q476" s="36">
        <f t="shared" si="30"/>
        <v>0.9</v>
      </c>
      <c r="R476" s="37">
        <f t="shared" si="31"/>
        <v>8477.6300000000138</v>
      </c>
      <c r="S476" s="38">
        <f t="shared" si="32"/>
        <v>14890.109332000024</v>
      </c>
      <c r="T476" s="38"/>
      <c r="U476" s="38"/>
      <c r="V476" s="39">
        <f t="shared" si="33"/>
        <v>62389.42</v>
      </c>
      <c r="W476" s="39">
        <f t="shared" si="34"/>
        <v>77279.52933200002</v>
      </c>
      <c r="X476" s="1">
        <f t="shared" si="35"/>
        <v>64815</v>
      </c>
      <c r="Y476" s="37">
        <f t="shared" si="36"/>
        <v>12464.52933200002</v>
      </c>
      <c r="Z476" s="183">
        <f t="shared" si="37"/>
        <v>0.19230933166705277</v>
      </c>
      <c r="AA476" s="183">
        <f t="shared" si="38"/>
        <v>5.1387830259154565</v>
      </c>
      <c r="AB476" s="183">
        <f>SUM($C$2:C476)*D476/SUM($B$2:B476)-1</f>
        <v>0.29178714846871867</v>
      </c>
      <c r="AC476" s="183">
        <f t="shared" si="39"/>
        <v>-9.9477816801665897E-2</v>
      </c>
      <c r="AD476" s="40">
        <f t="shared" si="40"/>
        <v>0.22807473333333342</v>
      </c>
    </row>
    <row r="477" spans="1:30">
      <c r="A477" s="31" t="s">
        <v>1916</v>
      </c>
      <c r="B477" s="2">
        <v>135</v>
      </c>
      <c r="C477" s="175">
        <v>76.62</v>
      </c>
      <c r="D477" s="176">
        <v>1.7588999999999999</v>
      </c>
      <c r="E477" s="32">
        <f t="shared" si="21"/>
        <v>0.22000000000000003</v>
      </c>
      <c r="F477" s="13">
        <f t="shared" si="22"/>
        <v>-1.0012844444444394E-2</v>
      </c>
      <c r="H477" s="5">
        <f t="shared" si="23"/>
        <v>-1.3517339999999933</v>
      </c>
      <c r="I477" s="2" t="s">
        <v>66</v>
      </c>
      <c r="J477" s="33" t="s">
        <v>1917</v>
      </c>
      <c r="K477" s="34">
        <f t="shared" si="24"/>
        <v>44181</v>
      </c>
      <c r="L477" s="34" t="str">
        <f t="shared" ca="1" si="25"/>
        <v>2021-02-22</v>
      </c>
      <c r="M477" s="18">
        <f t="shared" ca="1" si="26"/>
        <v>9315</v>
      </c>
      <c r="N477" s="19">
        <f t="shared" ca="1" si="27"/>
        <v>-5.2966495974234841E-2</v>
      </c>
      <c r="O477" s="35">
        <f t="shared" si="28"/>
        <v>134.766918</v>
      </c>
      <c r="P477" s="35">
        <f t="shared" si="29"/>
        <v>0.23308199999999601</v>
      </c>
      <c r="Q477" s="36">
        <f t="shared" si="30"/>
        <v>0.9</v>
      </c>
      <c r="R477" s="37">
        <f t="shared" si="31"/>
        <v>8554.2500000000146</v>
      </c>
      <c r="S477" s="38">
        <f t="shared" si="32"/>
        <v>15046.070325000024</v>
      </c>
      <c r="T477" s="38"/>
      <c r="U477" s="38"/>
      <c r="V477" s="39">
        <f t="shared" si="33"/>
        <v>62389.42</v>
      </c>
      <c r="W477" s="39">
        <f t="shared" si="34"/>
        <v>77435.490325000021</v>
      </c>
      <c r="X477" s="1">
        <f t="shared" si="35"/>
        <v>64950</v>
      </c>
      <c r="Y477" s="37">
        <f t="shared" si="36"/>
        <v>12485.490325000021</v>
      </c>
      <c r="Z477" s="183">
        <f t="shared" si="37"/>
        <v>0.1922323375673598</v>
      </c>
      <c r="AA477" s="183">
        <f t="shared" si="38"/>
        <v>4.8760399304063977</v>
      </c>
      <c r="AB477" s="183">
        <f>SUM($C$2:C477)*D477/SUM($B$2:B477)-1</f>
        <v>0.29301193796766745</v>
      </c>
      <c r="AC477" s="183">
        <f t="shared" si="39"/>
        <v>-0.10077960040030765</v>
      </c>
      <c r="AD477" s="40">
        <f t="shared" si="40"/>
        <v>0.23001284444444442</v>
      </c>
    </row>
    <row r="478" spans="1:30">
      <c r="A478" s="31" t="s">
        <v>1918</v>
      </c>
      <c r="B478" s="2">
        <v>135</v>
      </c>
      <c r="C478" s="175">
        <v>75.7</v>
      </c>
      <c r="D478" s="176">
        <v>1.7811999999999999</v>
      </c>
      <c r="E478" s="32">
        <f t="shared" si="21"/>
        <v>0.22000000000000003</v>
      </c>
      <c r="F478" s="13">
        <f t="shared" si="22"/>
        <v>-2.1899925925925944E-2</v>
      </c>
      <c r="H478" s="5">
        <f t="shared" si="23"/>
        <v>-2.9564900000000023</v>
      </c>
      <c r="I478" s="2" t="s">
        <v>66</v>
      </c>
      <c r="J478" s="33" t="s">
        <v>1919</v>
      </c>
      <c r="K478" s="34">
        <f t="shared" si="24"/>
        <v>44182</v>
      </c>
      <c r="L478" s="34" t="str">
        <f t="shared" ca="1" si="25"/>
        <v>2021-02-22</v>
      </c>
      <c r="M478" s="18">
        <f t="shared" ca="1" si="26"/>
        <v>9180</v>
      </c>
      <c r="N478" s="19">
        <f t="shared" ca="1" si="27"/>
        <v>-0.11755107298474954</v>
      </c>
      <c r="O478" s="35">
        <f t="shared" si="28"/>
        <v>134.83684</v>
      </c>
      <c r="P478" s="35">
        <f t="shared" si="29"/>
        <v>0.16316000000000486</v>
      </c>
      <c r="Q478" s="36">
        <f t="shared" si="30"/>
        <v>0.9</v>
      </c>
      <c r="R478" s="37">
        <f t="shared" si="31"/>
        <v>8629.9500000000153</v>
      </c>
      <c r="S478" s="38">
        <f t="shared" si="32"/>
        <v>15371.666940000026</v>
      </c>
      <c r="T478" s="38"/>
      <c r="U478" s="38"/>
      <c r="V478" s="39">
        <f t="shared" si="33"/>
        <v>62389.42</v>
      </c>
      <c r="W478" s="39">
        <f t="shared" si="34"/>
        <v>77761.086940000023</v>
      </c>
      <c r="X478" s="1">
        <f t="shared" si="35"/>
        <v>65085</v>
      </c>
      <c r="Y478" s="37">
        <f t="shared" si="36"/>
        <v>12676.086940000023</v>
      </c>
      <c r="Z478" s="183">
        <f t="shared" si="37"/>
        <v>0.19476203334101605</v>
      </c>
      <c r="AA478" s="183">
        <f t="shared" si="38"/>
        <v>4.7025452555665259</v>
      </c>
      <c r="AB478" s="183">
        <f>SUM($C$2:C478)*D478/SUM($B$2:B478)-1</f>
        <v>0.30876095425981398</v>
      </c>
      <c r="AC478" s="183">
        <f t="shared" si="39"/>
        <v>-0.11399892091879793</v>
      </c>
      <c r="AD478" s="40">
        <f t="shared" si="40"/>
        <v>0.24189992592592596</v>
      </c>
    </row>
    <row r="479" spans="1:30">
      <c r="A479" s="31" t="s">
        <v>1920</v>
      </c>
      <c r="B479" s="2">
        <v>120</v>
      </c>
      <c r="C479" s="175">
        <v>67.510000000000005</v>
      </c>
      <c r="D479" s="176">
        <v>1.7754000000000001</v>
      </c>
      <c r="E479" s="32">
        <f t="shared" si="21"/>
        <v>0.21000000000000002</v>
      </c>
      <c r="F479" s="13">
        <f t="shared" si="22"/>
        <v>-1.8685891666666638E-2</v>
      </c>
      <c r="H479" s="5">
        <f t="shared" si="23"/>
        <v>-2.2423069999999967</v>
      </c>
      <c r="I479" s="2" t="s">
        <v>66</v>
      </c>
      <c r="J479" s="33" t="s">
        <v>1921</v>
      </c>
      <c r="K479" s="34">
        <f t="shared" si="24"/>
        <v>44183</v>
      </c>
      <c r="L479" s="34" t="str">
        <f t="shared" ca="1" si="25"/>
        <v>2021-02-22</v>
      </c>
      <c r="M479" s="18">
        <f t="shared" ca="1" si="26"/>
        <v>8040</v>
      </c>
      <c r="N479" s="19">
        <f t="shared" ca="1" si="27"/>
        <v>-0.1017962754975123</v>
      </c>
      <c r="O479" s="35">
        <f t="shared" si="28"/>
        <v>119.85725400000001</v>
      </c>
      <c r="P479" s="35">
        <f t="shared" si="29"/>
        <v>0.14274599999998827</v>
      </c>
      <c r="Q479" s="36">
        <f t="shared" si="30"/>
        <v>0.8</v>
      </c>
      <c r="R479" s="37">
        <f t="shared" si="31"/>
        <v>8697.4600000000155</v>
      </c>
      <c r="S479" s="38">
        <f t="shared" si="32"/>
        <v>15441.470484000029</v>
      </c>
      <c r="T479" s="38"/>
      <c r="U479" s="38"/>
      <c r="V479" s="39">
        <f t="shared" si="33"/>
        <v>62389.42</v>
      </c>
      <c r="W479" s="39">
        <f t="shared" si="34"/>
        <v>77830.890484000032</v>
      </c>
      <c r="X479" s="1">
        <f t="shared" si="35"/>
        <v>65205</v>
      </c>
      <c r="Y479" s="37">
        <f t="shared" si="36"/>
        <v>12625.890484000032</v>
      </c>
      <c r="Z479" s="183">
        <f t="shared" si="37"/>
        <v>0.19363377783912328</v>
      </c>
      <c r="AA479" s="183">
        <f t="shared" si="38"/>
        <v>4.4842947044658716</v>
      </c>
      <c r="AB479" s="183">
        <f>SUM($C$2:C479)*D479/SUM($B$2:B479)-1</f>
        <v>0.30393675086266403</v>
      </c>
      <c r="AC479" s="183">
        <f t="shared" si="39"/>
        <v>-0.11030297302354075</v>
      </c>
      <c r="AD479" s="40">
        <f t="shared" si="40"/>
        <v>0.22868589166666667</v>
      </c>
    </row>
    <row r="480" spans="1:30">
      <c r="A480" s="31" t="s">
        <v>1922</v>
      </c>
      <c r="B480" s="2">
        <v>120</v>
      </c>
      <c r="C480" s="175">
        <v>66.91</v>
      </c>
      <c r="D480" s="176">
        <v>1.7912999999999999</v>
      </c>
      <c r="E480" s="32">
        <f t="shared" si="21"/>
        <v>0.21000000000000002</v>
      </c>
      <c r="F480" s="13">
        <f t="shared" si="22"/>
        <v>-2.7407391666666687E-2</v>
      </c>
      <c r="H480" s="5">
        <f t="shared" si="23"/>
        <v>-3.2888870000000026</v>
      </c>
      <c r="I480" s="2" t="s">
        <v>66</v>
      </c>
      <c r="J480" s="33" t="s">
        <v>1923</v>
      </c>
      <c r="K480" s="34">
        <f t="shared" si="24"/>
        <v>44186</v>
      </c>
      <c r="L480" s="34" t="str">
        <f t="shared" ca="1" si="25"/>
        <v>2021-02-22</v>
      </c>
      <c r="M480" s="18">
        <f t="shared" ca="1" si="26"/>
        <v>7680</v>
      </c>
      <c r="N480" s="19">
        <f t="shared" ca="1" si="27"/>
        <v>-0.15630778059895845</v>
      </c>
      <c r="O480" s="35">
        <f t="shared" si="28"/>
        <v>119.85588299999999</v>
      </c>
      <c r="P480" s="35">
        <f t="shared" si="29"/>
        <v>0.14411700000000849</v>
      </c>
      <c r="Q480" s="36">
        <f t="shared" si="30"/>
        <v>0.8</v>
      </c>
      <c r="R480" s="37">
        <f t="shared" si="31"/>
        <v>8764.3700000000154</v>
      </c>
      <c r="S480" s="38">
        <f t="shared" si="32"/>
        <v>15699.615981000026</v>
      </c>
      <c r="T480" s="38"/>
      <c r="U480" s="38"/>
      <c r="V480" s="39">
        <f t="shared" si="33"/>
        <v>62389.42</v>
      </c>
      <c r="W480" s="39">
        <f t="shared" si="34"/>
        <v>78089.035981000023</v>
      </c>
      <c r="X480" s="1">
        <f t="shared" si="35"/>
        <v>65325</v>
      </c>
      <c r="Y480" s="37">
        <f t="shared" si="36"/>
        <v>12764.035981000023</v>
      </c>
      <c r="Z480" s="183">
        <f t="shared" si="37"/>
        <v>0.19539282022196747</v>
      </c>
      <c r="AA480" s="183">
        <f t="shared" si="38"/>
        <v>4.3480456948882393</v>
      </c>
      <c r="AB480" s="183">
        <f>SUM($C$2:C480)*D480/SUM($B$2:B480)-1</f>
        <v>0.31503247398392675</v>
      </c>
      <c r="AC480" s="183">
        <f t="shared" si="39"/>
        <v>-0.11963965376195929</v>
      </c>
      <c r="AD480" s="40">
        <f t="shared" si="40"/>
        <v>0.23740739166666672</v>
      </c>
    </row>
    <row r="481" spans="1:30">
      <c r="A481" s="31" t="s">
        <v>1924</v>
      </c>
      <c r="B481" s="2">
        <v>120</v>
      </c>
      <c r="C481" s="175">
        <v>67.95</v>
      </c>
      <c r="D481" s="176">
        <v>1.764</v>
      </c>
      <c r="E481" s="32">
        <f t="shared" si="21"/>
        <v>0.21000000000000002</v>
      </c>
      <c r="F481" s="13">
        <f t="shared" si="22"/>
        <v>-1.2290124999999937E-2</v>
      </c>
      <c r="H481" s="5">
        <f t="shared" si="23"/>
        <v>-1.4748149999999924</v>
      </c>
      <c r="I481" s="2" t="s">
        <v>66</v>
      </c>
      <c r="J481" s="33" t="s">
        <v>1925</v>
      </c>
      <c r="K481" s="34">
        <f t="shared" si="24"/>
        <v>44187</v>
      </c>
      <c r="L481" s="34" t="str">
        <f t="shared" ca="1" si="25"/>
        <v>2021-02-22</v>
      </c>
      <c r="M481" s="18">
        <f t="shared" ca="1" si="26"/>
        <v>7560</v>
      </c>
      <c r="N481" s="19">
        <f t="shared" ca="1" si="27"/>
        <v>-7.1204692460317104E-2</v>
      </c>
      <c r="O481" s="35">
        <f t="shared" si="28"/>
        <v>119.86380000000001</v>
      </c>
      <c r="P481" s="35">
        <f t="shared" si="29"/>
        <v>0.13619999999998811</v>
      </c>
      <c r="Q481" s="36">
        <f t="shared" si="30"/>
        <v>0.8</v>
      </c>
      <c r="R481" s="37">
        <f t="shared" si="31"/>
        <v>8832.3200000000161</v>
      </c>
      <c r="S481" s="38">
        <f t="shared" si="32"/>
        <v>15580.212480000029</v>
      </c>
      <c r="T481" s="38"/>
      <c r="U481" s="38"/>
      <c r="V481" s="39">
        <f t="shared" si="33"/>
        <v>62389.42</v>
      </c>
      <c r="W481" s="39">
        <f t="shared" si="34"/>
        <v>77969.632480000029</v>
      </c>
      <c r="X481" s="1">
        <f t="shared" si="35"/>
        <v>65445</v>
      </c>
      <c r="Y481" s="37">
        <f t="shared" si="36"/>
        <v>12524.632480000029</v>
      </c>
      <c r="Z481" s="183">
        <f t="shared" si="37"/>
        <v>0.19137646084498483</v>
      </c>
      <c r="AA481" s="183">
        <f t="shared" si="38"/>
        <v>4.0989378383154822</v>
      </c>
      <c r="AB481" s="183">
        <f>SUM($C$2:C481)*D481/SUM($B$2:B481)-1</f>
        <v>0.29444797066238859</v>
      </c>
      <c r="AC481" s="183">
        <f t="shared" si="39"/>
        <v>-0.10307150981740376</v>
      </c>
      <c r="AD481" s="40">
        <f t="shared" si="40"/>
        <v>0.22229012499999995</v>
      </c>
    </row>
    <row r="482" spans="1:30">
      <c r="A482" s="31" t="s">
        <v>1926</v>
      </c>
      <c r="B482" s="2">
        <v>135</v>
      </c>
      <c r="C482" s="175">
        <v>75.83</v>
      </c>
      <c r="D482" s="176">
        <v>1.7782</v>
      </c>
      <c r="E482" s="32">
        <f t="shared" si="21"/>
        <v>0.22000000000000003</v>
      </c>
      <c r="F482" s="13">
        <f t="shared" si="22"/>
        <v>-2.0220229629629743E-2</v>
      </c>
      <c r="H482" s="5">
        <f t="shared" si="23"/>
        <v>-2.7297310000000152</v>
      </c>
      <c r="I482" s="2" t="s">
        <v>66</v>
      </c>
      <c r="J482" s="33" t="s">
        <v>1927</v>
      </c>
      <c r="K482" s="34">
        <f t="shared" si="24"/>
        <v>44188</v>
      </c>
      <c r="L482" s="34" t="str">
        <f t="shared" ca="1" si="25"/>
        <v>2021-02-22</v>
      </c>
      <c r="M482" s="18">
        <f t="shared" ca="1" si="26"/>
        <v>8370</v>
      </c>
      <c r="N482" s="19">
        <f t="shared" ca="1" si="27"/>
        <v>-0.11903844862604605</v>
      </c>
      <c r="O482" s="35">
        <f t="shared" si="28"/>
        <v>134.84090599999999</v>
      </c>
      <c r="P482" s="35">
        <f t="shared" si="29"/>
        <v>0.15909400000001028</v>
      </c>
      <c r="Q482" s="36">
        <f t="shared" si="30"/>
        <v>0.9</v>
      </c>
      <c r="R482" s="37">
        <f t="shared" si="31"/>
        <v>8908.150000000016</v>
      </c>
      <c r="S482" s="38">
        <f t="shared" si="32"/>
        <v>15840.472330000028</v>
      </c>
      <c r="T482" s="38"/>
      <c r="U482" s="38"/>
      <c r="V482" s="39">
        <f t="shared" si="33"/>
        <v>62389.42</v>
      </c>
      <c r="W482" s="39">
        <f t="shared" si="34"/>
        <v>78229.892330000032</v>
      </c>
      <c r="X482" s="1">
        <f t="shared" si="35"/>
        <v>65580</v>
      </c>
      <c r="Y482" s="37">
        <f t="shared" si="36"/>
        <v>12649.892330000032</v>
      </c>
      <c r="Z482" s="183">
        <f t="shared" si="37"/>
        <v>0.19289253324184252</v>
      </c>
      <c r="AA482" s="183">
        <f t="shared" si="38"/>
        <v>3.964762623096747</v>
      </c>
      <c r="AB482" s="183">
        <f>SUM($C$2:C482)*D482/SUM($B$2:B482)-1</f>
        <v>0.30423811646843557</v>
      </c>
      <c r="AC482" s="183">
        <f t="shared" si="39"/>
        <v>-0.11134558322659305</v>
      </c>
      <c r="AD482" s="40">
        <f t="shared" si="40"/>
        <v>0.24022022962962977</v>
      </c>
    </row>
    <row r="483" spans="1:30">
      <c r="A483" s="31" t="s">
        <v>1928</v>
      </c>
      <c r="B483" s="2">
        <v>120</v>
      </c>
      <c r="C483" s="175">
        <v>67.489999999999995</v>
      </c>
      <c r="D483" s="176">
        <v>1.7759</v>
      </c>
      <c r="E483" s="32">
        <f t="shared" si="21"/>
        <v>0.21000000000000002</v>
      </c>
      <c r="F483" s="13">
        <f t="shared" si="22"/>
        <v>-1.8976608333333426E-2</v>
      </c>
      <c r="H483" s="5">
        <f t="shared" si="23"/>
        <v>-2.2771930000000111</v>
      </c>
      <c r="I483" s="2" t="s">
        <v>66</v>
      </c>
      <c r="J483" s="33" t="s">
        <v>1929</v>
      </c>
      <c r="K483" s="34">
        <f t="shared" si="24"/>
        <v>44189</v>
      </c>
      <c r="L483" s="34" t="str">
        <f t="shared" ca="1" si="25"/>
        <v>2021-02-22</v>
      </c>
      <c r="M483" s="18">
        <f t="shared" ca="1" si="26"/>
        <v>7320</v>
      </c>
      <c r="N483" s="19">
        <f t="shared" ca="1" si="27"/>
        <v>-0.11354855806010984</v>
      </c>
      <c r="O483" s="35">
        <f t="shared" si="28"/>
        <v>119.85549099999999</v>
      </c>
      <c r="P483" s="35">
        <f t="shared" si="29"/>
        <v>0.14450900000001354</v>
      </c>
      <c r="Q483" s="36">
        <f t="shared" si="30"/>
        <v>0.8</v>
      </c>
      <c r="R483" s="37">
        <f t="shared" si="31"/>
        <v>8975.6400000000158</v>
      </c>
      <c r="S483" s="38">
        <f t="shared" si="32"/>
        <v>15939.839076000027</v>
      </c>
      <c r="T483" s="38"/>
      <c r="U483" s="38"/>
      <c r="V483" s="39">
        <f t="shared" si="33"/>
        <v>62389.42</v>
      </c>
      <c r="W483" s="39">
        <f t="shared" si="34"/>
        <v>78329.259076000031</v>
      </c>
      <c r="X483" s="1">
        <f t="shared" si="35"/>
        <v>65700</v>
      </c>
      <c r="Y483" s="37">
        <f t="shared" si="36"/>
        <v>12629.259076000031</v>
      </c>
      <c r="Z483" s="183">
        <f t="shared" si="37"/>
        <v>0.19222616554033523</v>
      </c>
      <c r="AA483" s="183">
        <f t="shared" si="38"/>
        <v>3.8148176682031609</v>
      </c>
      <c r="AB483" s="183">
        <f>SUM($C$2:C483)*D483/SUM($B$2:B483)-1</f>
        <v>0.3019963546727551</v>
      </c>
      <c r="AC483" s="183">
        <f t="shared" si="39"/>
        <v>-0.10977018913241987</v>
      </c>
      <c r="AD483" s="40">
        <f t="shared" si="40"/>
        <v>0.22897660833333344</v>
      </c>
    </row>
    <row r="484" spans="1:30">
      <c r="A484" s="31" t="s">
        <v>1930</v>
      </c>
      <c r="B484" s="2">
        <v>135</v>
      </c>
      <c r="C484" s="175">
        <v>75.33</v>
      </c>
      <c r="D484" s="176">
        <v>1.7901</v>
      </c>
      <c r="E484" s="32">
        <f t="shared" si="21"/>
        <v>0.22000000000000003</v>
      </c>
      <c r="F484" s="13">
        <f t="shared" si="22"/>
        <v>-2.668059999999994E-2</v>
      </c>
      <c r="H484" s="5">
        <f t="shared" si="23"/>
        <v>-3.6018809999999917</v>
      </c>
      <c r="I484" s="2" t="s">
        <v>66</v>
      </c>
      <c r="J484" s="33" t="s">
        <v>1931</v>
      </c>
      <c r="K484" s="34">
        <f t="shared" si="24"/>
        <v>44190</v>
      </c>
      <c r="L484" s="34" t="str">
        <f t="shared" ca="1" si="25"/>
        <v>2021-02-22</v>
      </c>
      <c r="M484" s="18">
        <f t="shared" ca="1" si="26"/>
        <v>8100</v>
      </c>
      <c r="N484" s="19">
        <f t="shared" ca="1" si="27"/>
        <v>-0.16230698333333296</v>
      </c>
      <c r="O484" s="35">
        <f t="shared" si="28"/>
        <v>134.84823299999999</v>
      </c>
      <c r="P484" s="35">
        <f t="shared" si="29"/>
        <v>0.15176700000000665</v>
      </c>
      <c r="Q484" s="36">
        <f t="shared" si="30"/>
        <v>0.9</v>
      </c>
      <c r="R484" s="37">
        <f t="shared" si="31"/>
        <v>9050.9700000000157</v>
      </c>
      <c r="S484" s="38">
        <f t="shared" si="32"/>
        <v>16202.141397000029</v>
      </c>
      <c r="T484" s="38"/>
      <c r="U484" s="38"/>
      <c r="V484" s="39">
        <f t="shared" si="33"/>
        <v>62389.42</v>
      </c>
      <c r="W484" s="39">
        <f t="shared" si="34"/>
        <v>78591.561397000027</v>
      </c>
      <c r="X484" s="1">
        <f t="shared" si="35"/>
        <v>65835</v>
      </c>
      <c r="Y484" s="37">
        <f t="shared" si="36"/>
        <v>12756.561397000027</v>
      </c>
      <c r="Z484" s="183">
        <f t="shared" si="37"/>
        <v>0.19376564740639513</v>
      </c>
      <c r="AA484" s="183">
        <f t="shared" si="38"/>
        <v>3.7022972611287566</v>
      </c>
      <c r="AB484" s="183">
        <f>SUM($C$2:C484)*D484/SUM($B$2:B484)-1</f>
        <v>0.31176412563226275</v>
      </c>
      <c r="AC484" s="183">
        <f t="shared" si="39"/>
        <v>-0.11799847822586762</v>
      </c>
      <c r="AD484" s="40">
        <f t="shared" si="40"/>
        <v>0.24668059999999997</v>
      </c>
    </row>
    <row r="485" spans="1:30">
      <c r="A485" s="31" t="s">
        <v>1932</v>
      </c>
      <c r="B485" s="2">
        <v>120</v>
      </c>
      <c r="C485" s="175">
        <v>66.67</v>
      </c>
      <c r="D485" s="176">
        <v>1.7977000000000001</v>
      </c>
      <c r="E485" s="32">
        <f t="shared" si="21"/>
        <v>0.21000000000000002</v>
      </c>
      <c r="F485" s="13">
        <f t="shared" si="22"/>
        <v>-3.0895991666666709E-2</v>
      </c>
      <c r="H485" s="5">
        <f t="shared" si="23"/>
        <v>-3.7075190000000049</v>
      </c>
      <c r="I485" s="2" t="s">
        <v>66</v>
      </c>
      <c r="J485" s="33" t="s">
        <v>1933</v>
      </c>
      <c r="K485" s="34">
        <f t="shared" si="24"/>
        <v>44193</v>
      </c>
      <c r="L485" s="34" t="str">
        <f t="shared" ca="1" si="25"/>
        <v>2021-02-22</v>
      </c>
      <c r="M485" s="18">
        <f t="shared" ca="1" si="26"/>
        <v>6840</v>
      </c>
      <c r="N485" s="19">
        <f t="shared" ca="1" si="27"/>
        <v>-0.197842753654971</v>
      </c>
      <c r="O485" s="35">
        <f t="shared" si="28"/>
        <v>119.852659</v>
      </c>
      <c r="P485" s="35">
        <f t="shared" si="29"/>
        <v>0.14734099999999728</v>
      </c>
      <c r="Q485" s="36">
        <f t="shared" si="30"/>
        <v>0.8</v>
      </c>
      <c r="R485" s="37">
        <f t="shared" si="31"/>
        <v>9117.6400000000158</v>
      </c>
      <c r="S485" s="38">
        <f t="shared" si="32"/>
        <v>16390.781428000028</v>
      </c>
      <c r="T485" s="38"/>
      <c r="U485" s="38"/>
      <c r="V485" s="39">
        <f t="shared" si="33"/>
        <v>62389.42</v>
      </c>
      <c r="W485" s="39">
        <f t="shared" si="34"/>
        <v>78780.201428000029</v>
      </c>
      <c r="X485" s="1">
        <f t="shared" si="35"/>
        <v>65955</v>
      </c>
      <c r="Y485" s="37">
        <f t="shared" si="36"/>
        <v>12825.201428000029</v>
      </c>
      <c r="Z485" s="183">
        <f t="shared" si="37"/>
        <v>0.19445381590478394</v>
      </c>
      <c r="AA485" s="183">
        <f t="shared" si="38"/>
        <v>3.5969467598539424</v>
      </c>
      <c r="AB485" s="183">
        <f>SUM($C$2:C485)*D485/SUM($B$2:B485)-1</f>
        <v>0.31675371853536527</v>
      </c>
      <c r="AC485" s="183">
        <f t="shared" si="39"/>
        <v>-0.12229990263058133</v>
      </c>
      <c r="AD485" s="40">
        <f t="shared" si="40"/>
        <v>0.24089599166666673</v>
      </c>
    </row>
    <row r="486" spans="1:30">
      <c r="A486" s="31" t="s">
        <v>1934</v>
      </c>
      <c r="B486" s="2">
        <v>120</v>
      </c>
      <c r="C486" s="175">
        <v>66.94</v>
      </c>
      <c r="D486" s="176">
        <v>1.7906</v>
      </c>
      <c r="E486" s="32">
        <f t="shared" si="21"/>
        <v>0.21000000000000002</v>
      </c>
      <c r="F486" s="13">
        <f t="shared" si="22"/>
        <v>-2.6971316666666686E-2</v>
      </c>
      <c r="H486" s="5">
        <f t="shared" si="23"/>
        <v>-3.2365580000000023</v>
      </c>
      <c r="I486" s="2" t="s">
        <v>66</v>
      </c>
      <c r="J486" s="33" t="s">
        <v>1935</v>
      </c>
      <c r="K486" s="34">
        <f t="shared" si="24"/>
        <v>44194</v>
      </c>
      <c r="L486" s="34" t="str">
        <f t="shared" ca="1" si="25"/>
        <v>2021-02-22</v>
      </c>
      <c r="M486" s="18">
        <f t="shared" ca="1" si="26"/>
        <v>6720</v>
      </c>
      <c r="N486" s="19">
        <f t="shared" ca="1" si="27"/>
        <v>-0.17579518898809537</v>
      </c>
      <c r="O486" s="35">
        <f t="shared" si="28"/>
        <v>119.862764</v>
      </c>
      <c r="P486" s="35">
        <f t="shared" si="29"/>
        <v>0.13723600000000147</v>
      </c>
      <c r="Q486" s="36">
        <f t="shared" si="30"/>
        <v>0.8</v>
      </c>
      <c r="R486" s="37">
        <f t="shared" si="31"/>
        <v>9184.5800000000163</v>
      </c>
      <c r="S486" s="38">
        <f t="shared" si="32"/>
        <v>16445.908948000029</v>
      </c>
      <c r="T486" s="38"/>
      <c r="U486" s="38"/>
      <c r="V486" s="39">
        <f t="shared" si="33"/>
        <v>62389.42</v>
      </c>
      <c r="W486" s="39">
        <f t="shared" si="34"/>
        <v>78835.328948000024</v>
      </c>
      <c r="X486" s="1">
        <f t="shared" si="35"/>
        <v>66075</v>
      </c>
      <c r="Y486" s="37">
        <f t="shared" si="36"/>
        <v>12760.328948000024</v>
      </c>
      <c r="Z486" s="183">
        <f t="shared" si="37"/>
        <v>0.19311886413923607</v>
      </c>
      <c r="AA486" s="183">
        <f t="shared" si="38"/>
        <v>3.4622308966295732</v>
      </c>
      <c r="AB486" s="183">
        <f>SUM($C$2:C486)*D486/SUM($B$2:B486)-1</f>
        <v>0.31098531716988287</v>
      </c>
      <c r="AC486" s="183">
        <f t="shared" si="39"/>
        <v>-0.1178664530306468</v>
      </c>
      <c r="AD486" s="40">
        <f t="shared" si="40"/>
        <v>0.23697131666666671</v>
      </c>
    </row>
    <row r="487" spans="1:30">
      <c r="A487" s="31" t="s">
        <v>1936</v>
      </c>
      <c r="B487" s="2">
        <v>120</v>
      </c>
      <c r="C487" s="175">
        <v>66.06</v>
      </c>
      <c r="D487" s="176">
        <v>1.8145</v>
      </c>
      <c r="E487" s="32">
        <f t="shared" si="21"/>
        <v>0.21000000000000002</v>
      </c>
      <c r="F487" s="13">
        <f t="shared" si="22"/>
        <v>-3.9762849999999975E-2</v>
      </c>
      <c r="H487" s="5">
        <f t="shared" si="23"/>
        <v>-4.7715419999999966</v>
      </c>
      <c r="I487" s="2" t="s">
        <v>66</v>
      </c>
      <c r="J487" s="33" t="s">
        <v>1937</v>
      </c>
      <c r="K487" s="34">
        <f t="shared" si="24"/>
        <v>44195</v>
      </c>
      <c r="L487" s="34" t="str">
        <f t="shared" ca="1" si="25"/>
        <v>2021-02-22</v>
      </c>
      <c r="M487" s="18">
        <f t="shared" ca="1" si="26"/>
        <v>6600</v>
      </c>
      <c r="N487" s="19">
        <f t="shared" ca="1" si="27"/>
        <v>-0.26388073181818161</v>
      </c>
      <c r="O487" s="35">
        <f t="shared" si="28"/>
        <v>119.86587</v>
      </c>
      <c r="P487" s="35">
        <f t="shared" si="29"/>
        <v>0.13412999999999897</v>
      </c>
      <c r="Q487" s="36">
        <f t="shared" si="30"/>
        <v>0.8</v>
      </c>
      <c r="R487" s="37">
        <f t="shared" si="31"/>
        <v>9250.6400000000158</v>
      </c>
      <c r="S487" s="38">
        <f t="shared" si="32"/>
        <v>16785.286280000029</v>
      </c>
      <c r="T487" s="38"/>
      <c r="U487" s="38"/>
      <c r="V487" s="39">
        <f t="shared" si="33"/>
        <v>62389.42</v>
      </c>
      <c r="W487" s="39">
        <f t="shared" si="34"/>
        <v>79174.706280000028</v>
      </c>
      <c r="X487" s="1">
        <f t="shared" si="35"/>
        <v>66195</v>
      </c>
      <c r="Y487" s="37">
        <f t="shared" si="36"/>
        <v>12979.706280000028</v>
      </c>
      <c r="Z487" s="183">
        <f t="shared" si="37"/>
        <v>0.1960828805801047</v>
      </c>
      <c r="AA487" s="183">
        <f t="shared" si="38"/>
        <v>3.4107038296396404</v>
      </c>
      <c r="AB487" s="183">
        <f>SUM($C$2:C487)*D487/SUM($B$2:B487)-1</f>
        <v>0.32788615922652786</v>
      </c>
      <c r="AC487" s="183">
        <f t="shared" si="39"/>
        <v>-0.13180327864642316</v>
      </c>
      <c r="AD487" s="40">
        <f t="shared" si="40"/>
        <v>0.24976284999999998</v>
      </c>
    </row>
    <row r="488" spans="1:30">
      <c r="A488" s="31" t="s">
        <v>1938</v>
      </c>
      <c r="B488" s="2">
        <v>16</v>
      </c>
      <c r="C488" s="175">
        <v>8.65</v>
      </c>
      <c r="D488" s="176">
        <v>1.8472999999999999</v>
      </c>
      <c r="E488" s="32">
        <f t="shared" si="21"/>
        <v>0.14066666666666666</v>
      </c>
      <c r="F488" s="13">
        <f t="shared" si="22"/>
        <v>-5.6987812499999957E-2</v>
      </c>
      <c r="H488" s="5">
        <f t="shared" si="23"/>
        <v>-0.91180499999999931</v>
      </c>
      <c r="I488" s="2" t="s">
        <v>66</v>
      </c>
      <c r="J488" s="33" t="s">
        <v>1939</v>
      </c>
      <c r="K488" s="34">
        <f t="shared" si="24"/>
        <v>44196</v>
      </c>
      <c r="L488" s="34" t="str">
        <f t="shared" ca="1" si="25"/>
        <v>2021-02-22</v>
      </c>
      <c r="M488" s="18">
        <f t="shared" ca="1" si="26"/>
        <v>864</v>
      </c>
      <c r="N488" s="19">
        <f t="shared" ca="1" si="27"/>
        <v>-0.3851953993055553</v>
      </c>
      <c r="O488" s="35">
        <f t="shared" si="28"/>
        <v>15.979145000000001</v>
      </c>
      <c r="P488" s="35">
        <f t="shared" si="29"/>
        <v>2.085499999999918E-2</v>
      </c>
      <c r="Q488" s="36">
        <f t="shared" si="30"/>
        <v>0.10666666666666667</v>
      </c>
      <c r="R488" s="37">
        <f t="shared" si="31"/>
        <v>9168.9700000000157</v>
      </c>
      <c r="S488" s="38">
        <f t="shared" si="32"/>
        <v>16937.838281000029</v>
      </c>
      <c r="T488" s="38">
        <v>90.32</v>
      </c>
      <c r="U488" s="38">
        <v>166.02</v>
      </c>
      <c r="V488" s="39">
        <f t="shared" si="33"/>
        <v>62555.439999999995</v>
      </c>
      <c r="W488" s="39">
        <f t="shared" si="34"/>
        <v>79493.278281000021</v>
      </c>
      <c r="X488" s="1">
        <f t="shared" si="35"/>
        <v>66211</v>
      </c>
      <c r="Y488" s="37">
        <f t="shared" si="36"/>
        <v>13282.278281000021</v>
      </c>
      <c r="Z488" s="183">
        <f t="shared" si="37"/>
        <v>0.20060531151923433</v>
      </c>
      <c r="AA488" s="183">
        <f t="shared" si="38"/>
        <v>3.6334455681208917</v>
      </c>
      <c r="AB488" s="183">
        <f>SUM($C$2:C488)*D488/SUM($B$2:B488)-1</f>
        <v>0.35180448322786262</v>
      </c>
      <c r="AC488" s="183">
        <f t="shared" si="39"/>
        <v>-0.15119917170862829</v>
      </c>
      <c r="AD488" s="40">
        <f t="shared" si="40"/>
        <v>0.19765447916666662</v>
      </c>
    </row>
    <row r="489" spans="1:30">
      <c r="A489" s="31" t="s">
        <v>1965</v>
      </c>
      <c r="B489" s="2">
        <v>10</v>
      </c>
      <c r="C489" s="175">
        <v>5.35</v>
      </c>
      <c r="D489" s="176">
        <v>1.8664000000000001</v>
      </c>
      <c r="E489" s="32">
        <f t="shared" si="21"/>
        <v>0.13666666666666666</v>
      </c>
      <c r="F489" s="13">
        <f t="shared" si="22"/>
        <v>-6.6799500000000123E-2</v>
      </c>
      <c r="H489" s="5">
        <f t="shared" si="23"/>
        <v>-0.66799500000000123</v>
      </c>
      <c r="I489" s="2" t="s">
        <v>66</v>
      </c>
      <c r="J489" s="33" t="s">
        <v>1966</v>
      </c>
      <c r="K489" s="34">
        <f t="shared" si="24"/>
        <v>43834</v>
      </c>
      <c r="L489" s="34" t="str">
        <f t="shared" ca="1" si="25"/>
        <v>2021-02-22</v>
      </c>
      <c r="M489" s="18">
        <f t="shared" ca="1" si="26"/>
        <v>4160</v>
      </c>
      <c r="N489" s="19">
        <f t="shared" ca="1" si="27"/>
        <v>-5.8610138221153955E-2</v>
      </c>
      <c r="O489" s="35">
        <f t="shared" si="28"/>
        <v>9.9852399999999992</v>
      </c>
      <c r="P489" s="35">
        <f t="shared" si="29"/>
        <v>1.4760000000000773E-2</v>
      </c>
      <c r="Q489" s="36">
        <f t="shared" si="30"/>
        <v>6.6666666666666666E-2</v>
      </c>
      <c r="R489" s="37">
        <f t="shared" si="31"/>
        <v>9174.3200000000161</v>
      </c>
      <c r="S489" s="38">
        <f t="shared" si="32"/>
        <v>17122.95084800003</v>
      </c>
      <c r="T489" s="38"/>
      <c r="U489" s="38"/>
      <c r="V489" s="39">
        <f t="shared" si="33"/>
        <v>62555.439999999995</v>
      </c>
      <c r="W489" s="39">
        <f t="shared" si="34"/>
        <v>79678.390848000025</v>
      </c>
      <c r="X489" s="1">
        <f t="shared" si="35"/>
        <v>66221</v>
      </c>
      <c r="Y489" s="37">
        <f t="shared" si="36"/>
        <v>13457.390848000025</v>
      </c>
      <c r="Z489" s="183">
        <f t="shared" si="37"/>
        <v>0.20321938430407305</v>
      </c>
      <c r="AA489" s="183">
        <f t="shared" si="38"/>
        <v>3.6713055707722715</v>
      </c>
      <c r="AB489" s="183">
        <f>SUM($C$2:C489)*D489/SUM($B$2:B489)-1</f>
        <v>0.36572589045771009</v>
      </c>
      <c r="AC489" s="183">
        <f t="shared" si="39"/>
        <v>-0.16250650615363704</v>
      </c>
      <c r="AD489" s="40">
        <f t="shared" si="40"/>
        <v>0.20346616666666678</v>
      </c>
    </row>
    <row r="490" spans="1:30">
      <c r="A490" s="31" t="s">
        <v>1967</v>
      </c>
      <c r="B490" s="2">
        <v>10</v>
      </c>
      <c r="C490" s="175">
        <v>5.26</v>
      </c>
      <c r="D490" s="176">
        <v>1.8997999999999999</v>
      </c>
      <c r="E490" s="32">
        <f t="shared" si="21"/>
        <v>0.13666666666666666</v>
      </c>
      <c r="F490" s="13">
        <f t="shared" si="22"/>
        <v>-8.2498200000000035E-2</v>
      </c>
      <c r="H490" s="5">
        <f t="shared" si="23"/>
        <v>-0.82498200000000033</v>
      </c>
      <c r="I490" s="2" t="s">
        <v>66</v>
      </c>
      <c r="J490" s="33" t="s">
        <v>1968</v>
      </c>
      <c r="K490" s="34">
        <f t="shared" si="24"/>
        <v>43835</v>
      </c>
      <c r="L490" s="34" t="str">
        <f t="shared" ca="1" si="25"/>
        <v>2021-02-22</v>
      </c>
      <c r="M490" s="18">
        <f t="shared" ca="1" si="26"/>
        <v>4150</v>
      </c>
      <c r="N490" s="19">
        <f t="shared" ca="1" si="27"/>
        <v>-7.2558657831325327E-2</v>
      </c>
      <c r="O490" s="35">
        <f t="shared" si="28"/>
        <v>9.9929479999999984</v>
      </c>
      <c r="P490" s="35">
        <f t="shared" si="29"/>
        <v>7.0520000000016125E-3</v>
      </c>
      <c r="Q490" s="36">
        <f t="shared" si="30"/>
        <v>6.6666666666666666E-2</v>
      </c>
      <c r="R490" s="37">
        <f t="shared" si="31"/>
        <v>9004.1000000000167</v>
      </c>
      <c r="S490" s="38">
        <f t="shared" si="32"/>
        <v>17105.98918000003</v>
      </c>
      <c r="T490" s="38">
        <v>175.48</v>
      </c>
      <c r="U490" s="38">
        <v>331.71</v>
      </c>
      <c r="V490" s="39">
        <f t="shared" si="33"/>
        <v>62887.149999999994</v>
      </c>
      <c r="W490" s="39">
        <f t="shared" si="34"/>
        <v>79993.139180000027</v>
      </c>
      <c r="X490" s="1">
        <f t="shared" si="35"/>
        <v>66231</v>
      </c>
      <c r="Y490" s="37">
        <f t="shared" si="36"/>
        <v>13762.139180000027</v>
      </c>
      <c r="Z490" s="183">
        <f t="shared" si="37"/>
        <v>0.20778999531941267</v>
      </c>
      <c r="AA490" s="183">
        <f t="shared" si="38"/>
        <v>4.1156568566173721</v>
      </c>
      <c r="AB490" s="183">
        <f>SUM($C$2:C490)*D490/SUM($B$2:B490)-1</f>
        <v>0.39010710380335523</v>
      </c>
      <c r="AC490" s="183">
        <f t="shared" si="39"/>
        <v>-0.18231710848394256</v>
      </c>
      <c r="AD490" s="40">
        <f t="shared" si="40"/>
        <v>0.21916486666666668</v>
      </c>
    </row>
    <row r="491" spans="1:30">
      <c r="A491" s="31" t="s">
        <v>1969</v>
      </c>
      <c r="B491" s="2">
        <v>10</v>
      </c>
      <c r="C491" s="175">
        <v>5.21</v>
      </c>
      <c r="D491" s="176">
        <v>1.9158999999999999</v>
      </c>
      <c r="E491" s="32">
        <f t="shared" si="21"/>
        <v>0.13666666666666666</v>
      </c>
      <c r="F491" s="13">
        <f t="shared" si="22"/>
        <v>-9.1219700000000084E-2</v>
      </c>
      <c r="H491" s="5">
        <f t="shared" si="23"/>
        <v>-0.91219700000000081</v>
      </c>
      <c r="I491" s="2" t="s">
        <v>66</v>
      </c>
      <c r="J491" s="33" t="s">
        <v>1970</v>
      </c>
      <c r="K491" s="34">
        <f t="shared" si="24"/>
        <v>43836</v>
      </c>
      <c r="L491" s="34" t="str">
        <f t="shared" ca="1" si="25"/>
        <v>2021-02-22</v>
      </c>
      <c r="M491" s="18">
        <f t="shared" ca="1" si="26"/>
        <v>4140</v>
      </c>
      <c r="N491" s="19">
        <f t="shared" ca="1" si="27"/>
        <v>-8.0423165458937268E-2</v>
      </c>
      <c r="O491" s="35">
        <f t="shared" si="28"/>
        <v>9.981838999999999</v>
      </c>
      <c r="P491" s="35">
        <f t="shared" si="29"/>
        <v>1.8161000000000982E-2</v>
      </c>
      <c r="Q491" s="36">
        <f t="shared" si="30"/>
        <v>6.6666666666666666E-2</v>
      </c>
      <c r="R491" s="37">
        <f t="shared" si="31"/>
        <v>9009.3100000000159</v>
      </c>
      <c r="S491" s="38">
        <f t="shared" si="32"/>
        <v>17260.93702900003</v>
      </c>
      <c r="T491" s="38"/>
      <c r="U491" s="38"/>
      <c r="V491" s="39">
        <f t="shared" si="33"/>
        <v>62887.149999999994</v>
      </c>
      <c r="W491" s="39">
        <f t="shared" si="34"/>
        <v>80148.087029000017</v>
      </c>
      <c r="X491" s="1">
        <f t="shared" si="35"/>
        <v>66241</v>
      </c>
      <c r="Y491" s="37">
        <f t="shared" si="36"/>
        <v>13907.087029000017</v>
      </c>
      <c r="Z491" s="183">
        <f t="shared" si="37"/>
        <v>0.20994681585422947</v>
      </c>
      <c r="AA491" s="183">
        <f t="shared" si="38"/>
        <v>4.1466037625415568</v>
      </c>
      <c r="AB491" s="183">
        <f>SUM($C$2:C491)*D491/SUM($B$2:B491)-1</f>
        <v>0.40182672778188744</v>
      </c>
      <c r="AC491" s="183">
        <f t="shared" si="39"/>
        <v>-0.19187991192765796</v>
      </c>
      <c r="AD491" s="40">
        <f t="shared" si="40"/>
        <v>0.22788636666666673</v>
      </c>
    </row>
    <row r="492" spans="1:30">
      <c r="A492" s="31" t="s">
        <v>1971</v>
      </c>
      <c r="B492" s="2">
        <v>10</v>
      </c>
      <c r="C492" s="175">
        <v>5.13</v>
      </c>
      <c r="D492" s="176">
        <v>1.9479</v>
      </c>
      <c r="E492" s="32">
        <f t="shared" si="21"/>
        <v>0.13666666666666666</v>
      </c>
      <c r="F492" s="13">
        <f t="shared" si="22"/>
        <v>-0.10517409999999998</v>
      </c>
      <c r="H492" s="5">
        <f t="shared" si="23"/>
        <v>-1.0517409999999998</v>
      </c>
      <c r="I492" s="2" t="s">
        <v>66</v>
      </c>
      <c r="J492" s="33" t="s">
        <v>1972</v>
      </c>
      <c r="K492" s="34">
        <f t="shared" si="24"/>
        <v>43837</v>
      </c>
      <c r="L492" s="34" t="str">
        <f t="shared" ca="1" si="25"/>
        <v>2021-02-22</v>
      </c>
      <c r="M492" s="18">
        <f t="shared" ca="1" si="26"/>
        <v>4130</v>
      </c>
      <c r="N492" s="19">
        <f t="shared" ca="1" si="27"/>
        <v>-9.2950475786924919E-2</v>
      </c>
      <c r="O492" s="35">
        <f t="shared" si="28"/>
        <v>9.9927270000000004</v>
      </c>
      <c r="P492" s="35">
        <f t="shared" si="29"/>
        <v>7.2729999999996409E-3</v>
      </c>
      <c r="Q492" s="36">
        <f t="shared" si="30"/>
        <v>6.6666666666666666E-2</v>
      </c>
      <c r="R492" s="37">
        <f t="shared" si="31"/>
        <v>8864.1000000000149</v>
      </c>
      <c r="S492" s="38">
        <f t="shared" si="32"/>
        <v>17266.380390000028</v>
      </c>
      <c r="T492" s="38">
        <v>150.34</v>
      </c>
      <c r="U492" s="38">
        <v>1.9479</v>
      </c>
      <c r="V492" s="39">
        <f t="shared" si="33"/>
        <v>62889.097899999993</v>
      </c>
      <c r="W492" s="39">
        <f t="shared" si="34"/>
        <v>80155.478290000028</v>
      </c>
      <c r="X492" s="1">
        <f t="shared" si="35"/>
        <v>66251</v>
      </c>
      <c r="Y492" s="37">
        <f t="shared" si="36"/>
        <v>13904.478290000028</v>
      </c>
      <c r="Z492" s="183">
        <f t="shared" si="37"/>
        <v>0.20987574964906242</v>
      </c>
      <c r="AA492" s="183">
        <f t="shared" si="38"/>
        <v>4.1358962505184174</v>
      </c>
      <c r="AB492" s="183">
        <f>SUM($C$2:C492)*D492/SUM($B$2:B492)-1</f>
        <v>0.42517620869118966</v>
      </c>
      <c r="AC492" s="183">
        <f t="shared" si="39"/>
        <v>-0.21530045904212725</v>
      </c>
      <c r="AD492" s="40">
        <f t="shared" si="40"/>
        <v>0.24184076666666665</v>
      </c>
    </row>
    <row r="493" spans="1:30">
      <c r="A493" s="31" t="s">
        <v>1973</v>
      </c>
      <c r="B493" s="2">
        <v>10</v>
      </c>
      <c r="C493" s="175">
        <v>5.14</v>
      </c>
      <c r="D493" s="176">
        <v>1.9419999999999999</v>
      </c>
      <c r="E493" s="32">
        <f t="shared" si="21"/>
        <v>0.13666666666666666</v>
      </c>
      <c r="F493" s="13">
        <f t="shared" si="22"/>
        <v>-0.10342980000000015</v>
      </c>
      <c r="H493" s="5">
        <f t="shared" si="23"/>
        <v>-1.0342980000000015</v>
      </c>
      <c r="I493" s="2" t="s">
        <v>66</v>
      </c>
      <c r="J493" s="33" t="s">
        <v>1974</v>
      </c>
      <c r="K493" s="34">
        <f t="shared" si="24"/>
        <v>43838</v>
      </c>
      <c r="L493" s="34" t="str">
        <f t="shared" ca="1" si="25"/>
        <v>2021-02-22</v>
      </c>
      <c r="M493" s="18">
        <f t="shared" ca="1" si="26"/>
        <v>4120</v>
      </c>
      <c r="N493" s="19">
        <f t="shared" ca="1" si="27"/>
        <v>-9.1630769417475846E-2</v>
      </c>
      <c r="O493" s="35">
        <f t="shared" si="28"/>
        <v>9.9818799999999985</v>
      </c>
      <c r="P493" s="35">
        <f t="shared" si="29"/>
        <v>1.8120000000001468E-2</v>
      </c>
      <c r="Q493" s="36">
        <f t="shared" si="30"/>
        <v>6.6666666666666666E-2</v>
      </c>
      <c r="R493" s="37">
        <f t="shared" si="31"/>
        <v>8869.2400000000143</v>
      </c>
      <c r="S493" s="38">
        <f t="shared" si="32"/>
        <v>17224.064080000026</v>
      </c>
      <c r="T493" s="38"/>
      <c r="U493" s="38"/>
      <c r="V493" s="39">
        <f t="shared" si="33"/>
        <v>62889.097899999993</v>
      </c>
      <c r="W493" s="39">
        <f t="shared" si="34"/>
        <v>80113.161980000019</v>
      </c>
      <c r="X493" s="1">
        <f t="shared" si="35"/>
        <v>66261</v>
      </c>
      <c r="Y493" s="37">
        <f t="shared" si="36"/>
        <v>13852.161980000019</v>
      </c>
      <c r="Z493" s="183">
        <f t="shared" si="37"/>
        <v>0.20905452649371448</v>
      </c>
      <c r="AA493" s="183">
        <f t="shared" si="38"/>
        <v>4.1081151140182843</v>
      </c>
      <c r="AB493" s="183">
        <f>SUM($C$2:C493)*D493/SUM($B$2:B493)-1</f>
        <v>0.42079569943103778</v>
      </c>
      <c r="AC493" s="183">
        <f t="shared" si="39"/>
        <v>-0.21174117293732331</v>
      </c>
      <c r="AD493" s="40">
        <f t="shared" si="40"/>
        <v>0.24009646666666681</v>
      </c>
    </row>
    <row r="494" spans="1:30">
      <c r="A494" s="31" t="s">
        <v>1975</v>
      </c>
      <c r="B494" s="2">
        <v>10</v>
      </c>
      <c r="C494" s="175">
        <v>5.19</v>
      </c>
      <c r="D494" s="176">
        <v>1.9237</v>
      </c>
      <c r="E494" s="32">
        <f t="shared" ref="E494:E504" si="41">10%*Q494+13%</f>
        <v>0.13666666666666666</v>
      </c>
      <c r="F494" s="13">
        <f t="shared" ref="F494:F504" si="42">IF(G494="",($F$1*C494-B494)/B494,H494/B494)</f>
        <v>-9.4708299999999926E-2</v>
      </c>
      <c r="H494" s="5">
        <f t="shared" ref="H494:H504" si="43">IF(G494="",$F$1*C494-B494,G494-B494)</f>
        <v>-0.94708299999999923</v>
      </c>
      <c r="I494" s="2" t="s">
        <v>66</v>
      </c>
      <c r="J494" s="33" t="s">
        <v>1976</v>
      </c>
      <c r="K494" s="34">
        <f t="shared" ref="K494:K504" si="44">DATE(MID(J494,1,4),MID(J494,5,2),MID(J494,7,2))</f>
        <v>43841</v>
      </c>
      <c r="L494" s="34" t="str">
        <f t="shared" ref="L494:L504" ca="1" si="45">IF(LEN(J494) &gt; 15,DATE(MID(J494,12,4),MID(J494,16,2),MID(J494,18,2)),TEXT(TODAY(),"yyyy-mm-dd"))</f>
        <v>2021-02-22</v>
      </c>
      <c r="M494" s="18">
        <f t="shared" ref="M494:M504" ca="1" si="46">(L494-K494+1)*B494</f>
        <v>4090</v>
      </c>
      <c r="N494" s="19">
        <f t="shared" ref="N494:N504" ca="1" si="47">H494/M494*365</f>
        <v>-8.4519632029339792E-2</v>
      </c>
      <c r="O494" s="35">
        <f t="shared" ref="O494:O504" si="48">D494*C494</f>
        <v>9.9840030000000013</v>
      </c>
      <c r="P494" s="35">
        <f t="shared" ref="P494:P504" si="49">B494-O494</f>
        <v>1.5996999999998707E-2</v>
      </c>
      <c r="Q494" s="36">
        <f t="shared" ref="Q494:Q504" si="50">B494/150</f>
        <v>6.6666666666666666E-2</v>
      </c>
      <c r="R494" s="37">
        <f t="shared" ref="R494:R504" si="51">R493+C494-T494</f>
        <v>8874.4300000000148</v>
      </c>
      <c r="S494" s="38">
        <f t="shared" ref="S494:S504" si="52">R494*D494</f>
        <v>17071.740991000028</v>
      </c>
      <c r="T494" s="38"/>
      <c r="U494" s="38"/>
      <c r="V494" s="39">
        <f t="shared" ref="V494:V504" si="53">V493+U494</f>
        <v>62889.097899999993</v>
      </c>
      <c r="W494" s="39">
        <f t="shared" ref="W494:W504" si="54">V494+S494</f>
        <v>79960.838891000021</v>
      </c>
      <c r="X494" s="1">
        <f t="shared" ref="X494:X504" si="55">X493+B494</f>
        <v>66271</v>
      </c>
      <c r="Y494" s="37">
        <f t="shared" ref="Y494:Y504" si="56">W494-X494</f>
        <v>13689.838891000021</v>
      </c>
      <c r="Z494" s="183">
        <f t="shared" ref="Z494:Z504" si="57">W494/X494-1</f>
        <v>0.20657359766715477</v>
      </c>
      <c r="AA494" s="183">
        <f t="shared" ref="AA494:AA504" si="58">S494/(X494-V494)-1</f>
        <v>4.0479701913902222</v>
      </c>
      <c r="AB494" s="183">
        <f>SUM($C$2:C494)*D494/SUM($B$2:B494)-1</f>
        <v>0.40734543355313813</v>
      </c>
      <c r="AC494" s="183">
        <f t="shared" ref="AC494:AC504" si="59">Z494-AB494</f>
        <v>-0.20077183588598335</v>
      </c>
      <c r="AD494" s="40">
        <f t="shared" ref="AD494:AD504" si="60">IF(E494-F494&lt;0,"达成",E494-F494)</f>
        <v>0.23137496666666657</v>
      </c>
    </row>
    <row r="495" spans="1:30">
      <c r="A495" s="31" t="s">
        <v>1977</v>
      </c>
      <c r="B495" s="2">
        <v>10</v>
      </c>
      <c r="C495" s="175">
        <v>5.0599999999999996</v>
      </c>
      <c r="D495" s="176">
        <v>1.9751000000000001</v>
      </c>
      <c r="E495" s="32">
        <f t="shared" si="41"/>
        <v>0.13666666666666666</v>
      </c>
      <c r="F495" s="13">
        <f t="shared" si="42"/>
        <v>-0.11738420000000005</v>
      </c>
      <c r="H495" s="5">
        <f t="shared" si="43"/>
        <v>-1.1738420000000005</v>
      </c>
      <c r="I495" s="2" t="s">
        <v>66</v>
      </c>
      <c r="J495" s="33" t="s">
        <v>1978</v>
      </c>
      <c r="K495" s="34">
        <f t="shared" si="44"/>
        <v>43842</v>
      </c>
      <c r="L495" s="34" t="str">
        <f t="shared" ca="1" si="45"/>
        <v>2021-02-22</v>
      </c>
      <c r="M495" s="18">
        <f t="shared" ca="1" si="46"/>
        <v>4080</v>
      </c>
      <c r="N495" s="19">
        <f t="shared" ca="1" si="47"/>
        <v>-0.1050128259803922</v>
      </c>
      <c r="O495" s="35">
        <f t="shared" si="48"/>
        <v>9.9940059999999988</v>
      </c>
      <c r="P495" s="35">
        <f t="shared" si="49"/>
        <v>5.9940000000011651E-3</v>
      </c>
      <c r="Q495" s="36">
        <f t="shared" si="50"/>
        <v>6.6666666666666666E-2</v>
      </c>
      <c r="R495" s="37">
        <f t="shared" si="51"/>
        <v>8627.8500000000149</v>
      </c>
      <c r="S495" s="38">
        <f t="shared" si="52"/>
        <v>17040.86653500003</v>
      </c>
      <c r="T495" s="38">
        <v>251.64</v>
      </c>
      <c r="U495" s="38">
        <v>494.52</v>
      </c>
      <c r="V495" s="39">
        <f t="shared" si="53"/>
        <v>63383.61789999999</v>
      </c>
      <c r="W495" s="39">
        <f t="shared" si="54"/>
        <v>80424.48443500002</v>
      </c>
      <c r="X495" s="1">
        <f t="shared" si="55"/>
        <v>66281</v>
      </c>
      <c r="Y495" s="37">
        <f t="shared" si="56"/>
        <v>14143.48443500002</v>
      </c>
      <c r="Z495" s="183">
        <f t="shared" si="57"/>
        <v>0.21338670863445053</v>
      </c>
      <c r="AA495" s="183">
        <f t="shared" si="58"/>
        <v>4.8814702192713799</v>
      </c>
      <c r="AB495" s="183">
        <f>SUM($C$2:C495)*D495/SUM($B$2:B495)-1</f>
        <v>0.4448815577163896</v>
      </c>
      <c r="AC495" s="183">
        <f t="shared" si="59"/>
        <v>-0.23149484908193907</v>
      </c>
      <c r="AD495" s="40">
        <f t="shared" si="60"/>
        <v>0.25405086666666671</v>
      </c>
    </row>
    <row r="496" spans="1:30">
      <c r="A496" s="31" t="s">
        <v>1979</v>
      </c>
      <c r="B496" s="2">
        <v>10</v>
      </c>
      <c r="C496" s="175">
        <v>5.07</v>
      </c>
      <c r="D496" s="176">
        <v>1.9690000000000001</v>
      </c>
      <c r="E496" s="32">
        <f t="shared" si="41"/>
        <v>0.13666666666666666</v>
      </c>
      <c r="F496" s="13">
        <f t="shared" si="42"/>
        <v>-0.11563990000000005</v>
      </c>
      <c r="H496" s="5">
        <f t="shared" si="43"/>
        <v>-1.1563990000000004</v>
      </c>
      <c r="I496" s="2" t="s">
        <v>66</v>
      </c>
      <c r="J496" s="33" t="s">
        <v>1980</v>
      </c>
      <c r="K496" s="34">
        <f t="shared" si="44"/>
        <v>43843</v>
      </c>
      <c r="L496" s="34" t="str">
        <f t="shared" ca="1" si="45"/>
        <v>2021-02-22</v>
      </c>
      <c r="M496" s="18">
        <f t="shared" ca="1" si="46"/>
        <v>4070</v>
      </c>
      <c r="N496" s="19">
        <f t="shared" ca="1" si="47"/>
        <v>-0.10370654422604426</v>
      </c>
      <c r="O496" s="35">
        <f t="shared" si="48"/>
        <v>9.9828300000000016</v>
      </c>
      <c r="P496" s="35">
        <f t="shared" si="49"/>
        <v>1.7169999999998353E-2</v>
      </c>
      <c r="Q496" s="36">
        <f t="shared" si="50"/>
        <v>6.6666666666666666E-2</v>
      </c>
      <c r="R496" s="37">
        <f t="shared" si="51"/>
        <v>8632.9200000000146</v>
      </c>
      <c r="S496" s="38">
        <f t="shared" si="52"/>
        <v>16998.219480000029</v>
      </c>
      <c r="T496" s="38"/>
      <c r="U496" s="38"/>
      <c r="V496" s="39">
        <f t="shared" si="53"/>
        <v>63383.61789999999</v>
      </c>
      <c r="W496" s="39">
        <f t="shared" si="54"/>
        <v>80381.837380000012</v>
      </c>
      <c r="X496" s="1">
        <f t="shared" si="55"/>
        <v>66291</v>
      </c>
      <c r="Y496" s="37">
        <f t="shared" si="56"/>
        <v>14090.837380000012</v>
      </c>
      <c r="Z496" s="183">
        <f t="shared" si="57"/>
        <v>0.2125603382057899</v>
      </c>
      <c r="AA496" s="183">
        <f t="shared" si="58"/>
        <v>4.8465722410549237</v>
      </c>
      <c r="AB496" s="183">
        <f>SUM($C$2:C496)*D496/SUM($B$2:B496)-1</f>
        <v>0.44035241525999025</v>
      </c>
      <c r="AC496" s="183">
        <f t="shared" si="59"/>
        <v>-0.22779207705420035</v>
      </c>
      <c r="AD496" s="40">
        <f t="shared" si="60"/>
        <v>0.25230656666666673</v>
      </c>
    </row>
    <row r="497" spans="1:30">
      <c r="A497" s="31" t="s">
        <v>1981</v>
      </c>
      <c r="B497" s="2">
        <v>10</v>
      </c>
      <c r="C497" s="175">
        <v>5.17</v>
      </c>
      <c r="D497" s="176">
        <v>1.9337</v>
      </c>
      <c r="E497" s="32">
        <f t="shared" si="41"/>
        <v>0.13666666666666666</v>
      </c>
      <c r="F497" s="13">
        <f t="shared" si="42"/>
        <v>-9.8196900000000115E-2</v>
      </c>
      <c r="H497" s="5">
        <f t="shared" si="43"/>
        <v>-0.9819690000000012</v>
      </c>
      <c r="I497" s="2" t="s">
        <v>66</v>
      </c>
      <c r="J497" s="33" t="s">
        <v>1982</v>
      </c>
      <c r="K497" s="34">
        <f t="shared" si="44"/>
        <v>43844</v>
      </c>
      <c r="L497" s="34" t="str">
        <f t="shared" ca="1" si="45"/>
        <v>2021-02-22</v>
      </c>
      <c r="M497" s="18">
        <f t="shared" ca="1" si="46"/>
        <v>4060</v>
      </c>
      <c r="N497" s="19">
        <f t="shared" ca="1" si="47"/>
        <v>-8.8280464285714386E-2</v>
      </c>
      <c r="O497" s="35">
        <f t="shared" si="48"/>
        <v>9.997228999999999</v>
      </c>
      <c r="P497" s="35">
        <f t="shared" si="49"/>
        <v>2.7710000000009671E-3</v>
      </c>
      <c r="Q497" s="36">
        <f t="shared" si="50"/>
        <v>6.6666666666666666E-2</v>
      </c>
      <c r="R497" s="37">
        <f t="shared" si="51"/>
        <v>8638.0900000000147</v>
      </c>
      <c r="S497" s="38">
        <f t="shared" si="52"/>
        <v>16703.474633000027</v>
      </c>
      <c r="T497" s="38"/>
      <c r="U497" s="38"/>
      <c r="V497" s="39">
        <f t="shared" si="53"/>
        <v>63383.61789999999</v>
      </c>
      <c r="W497" s="39">
        <f t="shared" si="54"/>
        <v>80087.092533000017</v>
      </c>
      <c r="X497" s="1">
        <f t="shared" si="55"/>
        <v>66301</v>
      </c>
      <c r="Y497" s="37">
        <f t="shared" si="56"/>
        <v>13786.092533000017</v>
      </c>
      <c r="Z497" s="183">
        <f t="shared" si="57"/>
        <v>0.20793189443598159</v>
      </c>
      <c r="AA497" s="183">
        <f t="shared" si="58"/>
        <v>4.7255011720953419</v>
      </c>
      <c r="AB497" s="183">
        <f>SUM($C$2:C497)*D497/SUM($B$2:B497)-1</f>
        <v>0.41446738264882876</v>
      </c>
      <c r="AC497" s="183">
        <f t="shared" si="59"/>
        <v>-0.20653548821284717</v>
      </c>
      <c r="AD497" s="40">
        <f t="shared" si="60"/>
        <v>0.23486356666666677</v>
      </c>
    </row>
    <row r="498" spans="1:30">
      <c r="A498" s="31" t="s">
        <v>1983</v>
      </c>
      <c r="B498" s="2">
        <v>10</v>
      </c>
      <c r="C498" s="175">
        <v>5.18</v>
      </c>
      <c r="D498" s="176">
        <v>1.9295</v>
      </c>
      <c r="E498" s="32">
        <f t="shared" si="41"/>
        <v>0.13666666666666666</v>
      </c>
      <c r="F498" s="13">
        <f t="shared" si="42"/>
        <v>-9.645260000000011E-2</v>
      </c>
      <c r="H498" s="5">
        <f t="shared" si="43"/>
        <v>-0.9645260000000011</v>
      </c>
      <c r="I498" s="2" t="s">
        <v>66</v>
      </c>
      <c r="J498" s="33" t="s">
        <v>1984</v>
      </c>
      <c r="K498" s="34">
        <f t="shared" si="44"/>
        <v>43845</v>
      </c>
      <c r="L498" s="34" t="str">
        <f t="shared" ca="1" si="45"/>
        <v>2021-02-22</v>
      </c>
      <c r="M498" s="18">
        <f t="shared" ca="1" si="46"/>
        <v>4050</v>
      </c>
      <c r="N498" s="19">
        <f t="shared" ca="1" si="47"/>
        <v>-8.6926417283950716E-2</v>
      </c>
      <c r="O498" s="35">
        <f t="shared" si="48"/>
        <v>9.9948099999999993</v>
      </c>
      <c r="P498" s="35">
        <f t="shared" si="49"/>
        <v>5.1900000000006941E-3</v>
      </c>
      <c r="Q498" s="36">
        <f t="shared" si="50"/>
        <v>6.6666666666666666E-2</v>
      </c>
      <c r="R498" s="37">
        <f t="shared" si="51"/>
        <v>8643.270000000015</v>
      </c>
      <c r="S498" s="38">
        <f t="shared" si="52"/>
        <v>16677.189465000029</v>
      </c>
      <c r="T498" s="38"/>
      <c r="U498" s="38"/>
      <c r="V498" s="39">
        <f t="shared" si="53"/>
        <v>63383.61789999999</v>
      </c>
      <c r="W498" s="39">
        <f t="shared" si="54"/>
        <v>80060.807365000015</v>
      </c>
      <c r="X498" s="1">
        <f t="shared" si="55"/>
        <v>66311</v>
      </c>
      <c r="Y498" s="37">
        <f t="shared" si="56"/>
        <v>13749.807365000015</v>
      </c>
      <c r="Z498" s="183">
        <f t="shared" si="57"/>
        <v>0.20735334054681753</v>
      </c>
      <c r="AA498" s="183">
        <f t="shared" si="58"/>
        <v>4.6969636676400981</v>
      </c>
      <c r="AB498" s="183">
        <f>SUM($C$2:C498)*D498/SUM($B$2:B498)-1</f>
        <v>0.41133303833451462</v>
      </c>
      <c r="AC498" s="183">
        <f t="shared" si="59"/>
        <v>-0.20397969778769709</v>
      </c>
      <c r="AD498" s="40">
        <f t="shared" si="60"/>
        <v>0.23311926666666677</v>
      </c>
    </row>
    <row r="499" spans="1:30">
      <c r="A499" s="31" t="s">
        <v>1985</v>
      </c>
      <c r="B499" s="2">
        <v>10</v>
      </c>
      <c r="C499" s="175">
        <v>5.12</v>
      </c>
      <c r="D499" s="176">
        <v>1.95</v>
      </c>
      <c r="E499" s="32">
        <f t="shared" si="41"/>
        <v>0.13666666666666666</v>
      </c>
      <c r="F499" s="13">
        <f t="shared" si="42"/>
        <v>-0.1069184</v>
      </c>
      <c r="H499" s="5">
        <f t="shared" si="43"/>
        <v>-1.0691839999999999</v>
      </c>
      <c r="I499" s="2" t="s">
        <v>66</v>
      </c>
      <c r="J499" s="33" t="s">
        <v>1986</v>
      </c>
      <c r="K499" s="34">
        <f t="shared" si="44"/>
        <v>43848</v>
      </c>
      <c r="L499" s="34" t="str">
        <f t="shared" ca="1" si="45"/>
        <v>2021-02-22</v>
      </c>
      <c r="M499" s="18">
        <f t="shared" ca="1" si="46"/>
        <v>4020</v>
      </c>
      <c r="N499" s="19">
        <f t="shared" ca="1" si="47"/>
        <v>-9.7077651741293527E-2</v>
      </c>
      <c r="O499" s="35">
        <f t="shared" si="48"/>
        <v>9.984</v>
      </c>
      <c r="P499" s="35">
        <f t="shared" si="49"/>
        <v>1.6000000000000014E-2</v>
      </c>
      <c r="Q499" s="36">
        <f t="shared" si="50"/>
        <v>6.6666666666666666E-2</v>
      </c>
      <c r="R499" s="37">
        <f t="shared" si="51"/>
        <v>8648.3900000000158</v>
      </c>
      <c r="S499" s="38">
        <f t="shared" si="52"/>
        <v>16864.360500000032</v>
      </c>
      <c r="T499" s="38"/>
      <c r="U499" s="38"/>
      <c r="V499" s="39">
        <f t="shared" si="53"/>
        <v>63383.61789999999</v>
      </c>
      <c r="W499" s="39">
        <f t="shared" si="54"/>
        <v>80247.978400000022</v>
      </c>
      <c r="X499" s="1">
        <f t="shared" si="55"/>
        <v>66321</v>
      </c>
      <c r="Y499" s="37">
        <f t="shared" si="56"/>
        <v>13926.978400000022</v>
      </c>
      <c r="Z499" s="183">
        <f t="shared" si="57"/>
        <v>0.20999349225735475</v>
      </c>
      <c r="AA499" s="183">
        <f t="shared" si="58"/>
        <v>4.741289326982681</v>
      </c>
      <c r="AB499" s="183">
        <f>SUM($C$2:C499)*D499/SUM($B$2:B499)-1</f>
        <v>0.42626324241190594</v>
      </c>
      <c r="AC499" s="183">
        <f t="shared" si="59"/>
        <v>-0.21626975015455119</v>
      </c>
      <c r="AD499" s="40">
        <f t="shared" si="60"/>
        <v>0.24358506666666666</v>
      </c>
    </row>
    <row r="500" spans="1:30">
      <c r="A500" s="31" t="s">
        <v>1987</v>
      </c>
      <c r="B500" s="2">
        <v>10</v>
      </c>
      <c r="C500" s="175">
        <v>5.2</v>
      </c>
      <c r="D500" s="176">
        <v>1.923</v>
      </c>
      <c r="E500" s="32">
        <f t="shared" si="41"/>
        <v>0.13666666666666666</v>
      </c>
      <c r="F500" s="13">
        <f t="shared" si="42"/>
        <v>-9.2963999999999908E-2</v>
      </c>
      <c r="H500" s="5">
        <f t="shared" si="43"/>
        <v>-0.92963999999999913</v>
      </c>
      <c r="I500" s="2" t="s">
        <v>66</v>
      </c>
      <c r="J500" s="33" t="s">
        <v>1988</v>
      </c>
      <c r="K500" s="34">
        <f t="shared" si="44"/>
        <v>43849</v>
      </c>
      <c r="L500" s="34" t="str">
        <f t="shared" ca="1" si="45"/>
        <v>2021-02-22</v>
      </c>
      <c r="M500" s="18">
        <f t="shared" ca="1" si="46"/>
        <v>4010</v>
      </c>
      <c r="N500" s="19">
        <f t="shared" ca="1" si="47"/>
        <v>-8.4618104738154537E-2</v>
      </c>
      <c r="O500" s="35">
        <f t="shared" si="48"/>
        <v>9.9996000000000009</v>
      </c>
      <c r="P500" s="35">
        <f t="shared" si="49"/>
        <v>3.9999999999906777E-4</v>
      </c>
      <c r="Q500" s="36">
        <f t="shared" si="50"/>
        <v>6.6666666666666666E-2</v>
      </c>
      <c r="R500" s="37">
        <f t="shared" si="51"/>
        <v>8653.5900000000165</v>
      </c>
      <c r="S500" s="38">
        <f t="shared" si="52"/>
        <v>16640.853570000032</v>
      </c>
      <c r="T500" s="38"/>
      <c r="U500" s="38"/>
      <c r="V500" s="39">
        <f t="shared" si="53"/>
        <v>63383.61789999999</v>
      </c>
      <c r="W500" s="39">
        <f t="shared" si="54"/>
        <v>80024.471470000019</v>
      </c>
      <c r="X500" s="1">
        <f t="shared" si="55"/>
        <v>66331</v>
      </c>
      <c r="Y500" s="37">
        <f t="shared" si="56"/>
        <v>13693.471470000019</v>
      </c>
      <c r="Z500" s="183">
        <f t="shared" si="57"/>
        <v>0.20644150502781522</v>
      </c>
      <c r="AA500" s="183">
        <f t="shared" si="58"/>
        <v>4.6459776864356934</v>
      </c>
      <c r="AB500" s="183">
        <f>SUM($C$2:C500)*D500/SUM($B$2:B500)-1</f>
        <v>0.40645369028056266</v>
      </c>
      <c r="AC500" s="183">
        <f t="shared" si="59"/>
        <v>-0.20001218525274744</v>
      </c>
      <c r="AD500" s="40">
        <f t="shared" si="60"/>
        <v>0.22963066666666657</v>
      </c>
    </row>
    <row r="501" spans="1:30">
      <c r="A501" s="31" t="s">
        <v>1989</v>
      </c>
      <c r="B501" s="2">
        <v>10</v>
      </c>
      <c r="C501" s="175">
        <v>5.16</v>
      </c>
      <c r="D501" s="176">
        <v>1.9359</v>
      </c>
      <c r="E501" s="32">
        <f t="shared" si="41"/>
        <v>0.13666666666666666</v>
      </c>
      <c r="F501" s="13">
        <f t="shared" si="42"/>
        <v>-9.9941199999999952E-2</v>
      </c>
      <c r="H501" s="5">
        <f t="shared" si="43"/>
        <v>-0.99941199999999952</v>
      </c>
      <c r="I501" s="2" t="s">
        <v>66</v>
      </c>
      <c r="J501" s="33" t="s">
        <v>1990</v>
      </c>
      <c r="K501" s="34">
        <f t="shared" si="44"/>
        <v>43850</v>
      </c>
      <c r="L501" s="34" t="str">
        <f t="shared" ca="1" si="45"/>
        <v>2021-02-22</v>
      </c>
      <c r="M501" s="18">
        <f t="shared" ca="1" si="46"/>
        <v>4000</v>
      </c>
      <c r="N501" s="19">
        <f t="shared" ca="1" si="47"/>
        <v>-9.1196344999999943E-2</v>
      </c>
      <c r="O501" s="35">
        <f t="shared" si="48"/>
        <v>9.9892439999999993</v>
      </c>
      <c r="P501" s="35">
        <f t="shared" si="49"/>
        <v>1.0756000000000654E-2</v>
      </c>
      <c r="Q501" s="36">
        <f t="shared" si="50"/>
        <v>6.6666666666666666E-2</v>
      </c>
      <c r="R501" s="37">
        <f t="shared" si="51"/>
        <v>8658.7500000000164</v>
      </c>
      <c r="S501" s="38">
        <f t="shared" si="52"/>
        <v>16762.47412500003</v>
      </c>
      <c r="T501" s="38"/>
      <c r="U501" s="38"/>
      <c r="V501" s="39">
        <f t="shared" si="53"/>
        <v>63383.61789999999</v>
      </c>
      <c r="W501" s="39">
        <f t="shared" si="54"/>
        <v>80146.09202500002</v>
      </c>
      <c r="X501" s="1">
        <f t="shared" si="55"/>
        <v>66341</v>
      </c>
      <c r="Y501" s="37">
        <f t="shared" si="56"/>
        <v>13805.09202500002</v>
      </c>
      <c r="Z501" s="183">
        <f t="shared" si="57"/>
        <v>0.20809291426116605</v>
      </c>
      <c r="AA501" s="183">
        <f t="shared" si="58"/>
        <v>4.6680109496165461</v>
      </c>
      <c r="AB501" s="183">
        <f>SUM($C$2:C501)*D501/SUM($B$2:B501)-1</f>
        <v>0.4158257073755296</v>
      </c>
      <c r="AC501" s="183">
        <f t="shared" si="59"/>
        <v>-0.20773279311436355</v>
      </c>
      <c r="AD501" s="40">
        <f t="shared" si="60"/>
        <v>0.23660786666666661</v>
      </c>
    </row>
    <row r="502" spans="1:30">
      <c r="A502" s="31" t="s">
        <v>1991</v>
      </c>
      <c r="B502" s="2">
        <v>10</v>
      </c>
      <c r="C502" s="175">
        <v>5.08</v>
      </c>
      <c r="D502" s="176">
        <v>1.9655</v>
      </c>
      <c r="E502" s="32">
        <f t="shared" si="41"/>
        <v>0.13666666666666666</v>
      </c>
      <c r="F502" s="13">
        <f t="shared" si="42"/>
        <v>-0.11389560000000003</v>
      </c>
      <c r="H502" s="5">
        <f t="shared" si="43"/>
        <v>-1.1389560000000003</v>
      </c>
      <c r="I502" s="2" t="s">
        <v>66</v>
      </c>
      <c r="J502" s="33" t="s">
        <v>1992</v>
      </c>
      <c r="K502" s="34">
        <f t="shared" si="44"/>
        <v>43851</v>
      </c>
      <c r="L502" s="34" t="str">
        <f t="shared" ca="1" si="45"/>
        <v>2021-02-22</v>
      </c>
      <c r="M502" s="18">
        <f t="shared" ca="1" si="46"/>
        <v>3990</v>
      </c>
      <c r="N502" s="19">
        <f t="shared" ca="1" si="47"/>
        <v>-0.10419021052631582</v>
      </c>
      <c r="O502" s="35">
        <f t="shared" si="48"/>
        <v>9.9847400000000004</v>
      </c>
      <c r="P502" s="35">
        <f t="shared" si="49"/>
        <v>1.5259999999999607E-2</v>
      </c>
      <c r="Q502" s="36">
        <f t="shared" si="50"/>
        <v>6.6666666666666666E-2</v>
      </c>
      <c r="R502" s="37">
        <f t="shared" si="51"/>
        <v>8663.8300000000163</v>
      </c>
      <c r="S502" s="38">
        <f t="shared" si="52"/>
        <v>17028.757865000032</v>
      </c>
      <c r="T502" s="38"/>
      <c r="U502" s="38"/>
      <c r="V502" s="39">
        <f t="shared" si="53"/>
        <v>63383.61789999999</v>
      </c>
      <c r="W502" s="39">
        <f t="shared" si="54"/>
        <v>80412.375765000019</v>
      </c>
      <c r="X502" s="1">
        <f t="shared" si="55"/>
        <v>66351</v>
      </c>
      <c r="Y502" s="37">
        <f t="shared" si="56"/>
        <v>14061.375765000019</v>
      </c>
      <c r="Z502" s="183">
        <f t="shared" si="57"/>
        <v>0.21192409707464877</v>
      </c>
      <c r="AA502" s="183">
        <f t="shared" si="58"/>
        <v>4.738646824418054</v>
      </c>
      <c r="AB502" s="183">
        <f>SUM($C$2:C502)*D502/SUM($B$2:B502)-1</f>
        <v>0.43740758428659743</v>
      </c>
      <c r="AC502" s="183">
        <f t="shared" si="59"/>
        <v>-0.22548348721194866</v>
      </c>
      <c r="AD502" s="40">
        <f t="shared" si="60"/>
        <v>0.2505622666666667</v>
      </c>
    </row>
    <row r="503" spans="1:30">
      <c r="A503" s="31" t="s">
        <v>1993</v>
      </c>
      <c r="B503" s="2">
        <v>10</v>
      </c>
      <c r="C503" s="175">
        <v>5.08</v>
      </c>
      <c r="D503" s="176">
        <v>1.9673</v>
      </c>
      <c r="E503" s="32">
        <f t="shared" si="41"/>
        <v>0.13666666666666666</v>
      </c>
      <c r="F503" s="13">
        <f t="shared" si="42"/>
        <v>-0.11389560000000003</v>
      </c>
      <c r="H503" s="5">
        <f t="shared" si="43"/>
        <v>-1.1389560000000003</v>
      </c>
      <c r="I503" s="2" t="s">
        <v>66</v>
      </c>
      <c r="J503" s="33" t="s">
        <v>1994</v>
      </c>
      <c r="K503" s="34">
        <f t="shared" si="44"/>
        <v>43852</v>
      </c>
      <c r="L503" s="34" t="str">
        <f t="shared" ca="1" si="45"/>
        <v>2021-02-22</v>
      </c>
      <c r="M503" s="18">
        <f t="shared" ca="1" si="46"/>
        <v>3980</v>
      </c>
      <c r="N503" s="19">
        <f t="shared" ca="1" si="47"/>
        <v>-0.10445199497487441</v>
      </c>
      <c r="O503" s="35">
        <f t="shared" si="48"/>
        <v>9.9938839999999995</v>
      </c>
      <c r="P503" s="35">
        <f t="shared" si="49"/>
        <v>6.1160000000004544E-3</v>
      </c>
      <c r="Q503" s="36">
        <f t="shared" si="50"/>
        <v>6.6666666666666666E-2</v>
      </c>
      <c r="R503" s="37">
        <f t="shared" si="51"/>
        <v>8668.9100000000162</v>
      </c>
      <c r="S503" s="38">
        <f t="shared" si="52"/>
        <v>17054.346643000034</v>
      </c>
      <c r="T503" s="38"/>
      <c r="U503" s="38"/>
      <c r="V503" s="39">
        <f t="shared" si="53"/>
        <v>63383.61789999999</v>
      </c>
      <c r="W503" s="39">
        <f t="shared" si="54"/>
        <v>80437.964543000024</v>
      </c>
      <c r="X503" s="1">
        <f t="shared" si="55"/>
        <v>66361</v>
      </c>
      <c r="Y503" s="37">
        <f t="shared" si="56"/>
        <v>14076.964543000024</v>
      </c>
      <c r="Z503" s="183">
        <f t="shared" si="57"/>
        <v>0.21212707076445536</v>
      </c>
      <c r="AA503" s="183">
        <f t="shared" si="58"/>
        <v>4.7279670765132824</v>
      </c>
      <c r="AB503" s="183">
        <f>SUM($C$2:C503)*D503/SUM($B$2:B503)-1</f>
        <v>0.43865775469025503</v>
      </c>
      <c r="AC503" s="183">
        <f t="shared" si="59"/>
        <v>-0.22653068392579967</v>
      </c>
      <c r="AD503" s="40">
        <f t="shared" si="60"/>
        <v>0.2505622666666667</v>
      </c>
    </row>
    <row r="504" spans="1:30">
      <c r="A504" s="227" t="s">
        <v>2026</v>
      </c>
      <c r="B504" s="2">
        <v>10</v>
      </c>
      <c r="C504" s="175">
        <v>5.08</v>
      </c>
      <c r="D504" s="176">
        <v>1.9673</v>
      </c>
      <c r="E504" s="32">
        <f t="shared" si="41"/>
        <v>0.13666666666666666</v>
      </c>
      <c r="F504" s="13">
        <f t="shared" si="42"/>
        <v>-0.11389560000000003</v>
      </c>
      <c r="H504" s="5">
        <f t="shared" si="43"/>
        <v>-1.1389560000000003</v>
      </c>
      <c r="I504" s="2" t="s">
        <v>66</v>
      </c>
      <c r="J504" s="33" t="s">
        <v>2027</v>
      </c>
      <c r="K504" s="34">
        <f t="shared" si="44"/>
        <v>43855</v>
      </c>
      <c r="L504" s="34" t="str">
        <f t="shared" ca="1" si="45"/>
        <v>2021-02-22</v>
      </c>
      <c r="M504" s="18">
        <f t="shared" ca="1" si="46"/>
        <v>3950</v>
      </c>
      <c r="N504" s="19">
        <f t="shared" ca="1" si="47"/>
        <v>-0.10524530126582281</v>
      </c>
      <c r="O504" s="35">
        <f t="shared" si="48"/>
        <v>9.9938839999999995</v>
      </c>
      <c r="P504" s="35">
        <f t="shared" si="49"/>
        <v>6.1160000000004544E-3</v>
      </c>
      <c r="Q504" s="36">
        <f t="shared" si="50"/>
        <v>6.6666666666666666E-2</v>
      </c>
      <c r="R504" s="37">
        <f t="shared" si="51"/>
        <v>8673.9900000000162</v>
      </c>
      <c r="S504" s="38">
        <f t="shared" si="52"/>
        <v>17064.340527000033</v>
      </c>
      <c r="T504" s="38"/>
      <c r="U504" s="38"/>
      <c r="V504" s="39">
        <f t="shared" si="53"/>
        <v>63383.61789999999</v>
      </c>
      <c r="W504" s="39">
        <f t="shared" si="54"/>
        <v>80447.95842700002</v>
      </c>
      <c r="X504" s="1">
        <f t="shared" si="55"/>
        <v>66371</v>
      </c>
      <c r="Y504" s="37">
        <f t="shared" si="56"/>
        <v>14076.95842700002</v>
      </c>
      <c r="Z504" s="183">
        <f t="shared" si="57"/>
        <v>0.2120950178089831</v>
      </c>
      <c r="AA504" s="183">
        <f t="shared" si="58"/>
        <v>4.7121385734352419</v>
      </c>
      <c r="AB504" s="183">
        <f>SUM($C$2:C504)*D504/SUM($B$2:B504)-1</f>
        <v>0.43859157076132682</v>
      </c>
      <c r="AC504" s="183">
        <f t="shared" si="59"/>
        <v>-0.22649655295234372</v>
      </c>
      <c r="AD504" s="40">
        <f t="shared" si="60"/>
        <v>0.2505622666666667</v>
      </c>
    </row>
  </sheetData>
  <autoFilter ref="A1:AD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245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AA246:AA274 AA354:AA504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{BA88E0D2-0EB4-477D-8CCF-4BCCBD1CA18A}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conditionalFormatting sqref="AA275:AA35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{A485911A-5226-4DE8-92E1-3AC439C67233}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BA88E0D2-0EB4-477D-8CCF-4BCCBD1CA18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AA246:AA274 AA354:AA504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  <x14:conditionalFormatting xmlns:xm="http://schemas.microsoft.com/office/excel/2006/main">
          <x14:cfRule type="dataBar" id="{A485911A-5226-4DE8-92E1-3AC439C6723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AA275:AA353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504"/>
  <sheetViews>
    <sheetView zoomScale="80" zoomScaleNormal="80" workbookViewId="0">
      <pane xSplit="1" ySplit="1" topLeftCell="B344" activePane="bottomRight" state="frozen"/>
      <selection activeCell="G436" sqref="G436"/>
      <selection pane="topRight" activeCell="G436" sqref="G436"/>
      <selection pane="bottomLeft" activeCell="G436" sqref="G436"/>
      <selection pane="bottomRight" activeCell="A275" sqref="A275:AD353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11.125" style="185" bestFit="1" customWidth="1"/>
    <col min="28" max="28" width="7.25" style="185" customWidth="1"/>
    <col min="29" max="29" width="7.875" style="185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318</v>
      </c>
      <c r="H1" s="135" t="str">
        <f>ROUND(SUM(H2:H19862),2)&amp;"盈利"</f>
        <v>12896.37盈利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31.52% 
年化</v>
      </c>
      <c r="O1" s="132" t="s">
        <v>11</v>
      </c>
      <c r="P1" s="132" t="s">
        <v>12</v>
      </c>
      <c r="Q1" s="126" t="s">
        <v>319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320</v>
      </c>
      <c r="Z1" s="140" t="s">
        <v>22</v>
      </c>
      <c r="AA1" s="186" t="s">
        <v>23</v>
      </c>
      <c r="AB1" s="186" t="s">
        <v>24</v>
      </c>
      <c r="AC1" s="186" t="s">
        <v>25</v>
      </c>
      <c r="AD1" s="141" t="s">
        <v>26</v>
      </c>
      <c r="AE1" s="14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  <c r="AMK1" s="131"/>
    </row>
    <row r="2" spans="1:1025">
      <c r="A2" s="10" t="s">
        <v>321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322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v>2.1920000000008599E-5</v>
      </c>
      <c r="AB2" s="183">
        <f>SUM($C$2:C2)*D2/SUM($B$2:B2)-1</f>
        <v>2.1920000000008599E-5</v>
      </c>
      <c r="AC2" s="183">
        <f t="shared" ref="AC2:AC34" si="0">Z2-AB2</f>
        <v>0</v>
      </c>
      <c r="AD2" s="53" t="s">
        <v>29</v>
      </c>
      <c r="AE2" s="53"/>
    </row>
    <row r="3" spans="1:1025">
      <c r="A3" s="10" t="s">
        <v>323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324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v>-2.1311666666665699E-3</v>
      </c>
      <c r="AB3" s="183">
        <f>SUM($C$2:C3)*D3/SUM($B$2:B3)-1</f>
        <v>-2.131166666666573E-3</v>
      </c>
      <c r="AC3" s="183">
        <f t="shared" si="0"/>
        <v>0</v>
      </c>
      <c r="AD3" s="53" t="s">
        <v>29</v>
      </c>
      <c r="AE3" s="53"/>
    </row>
    <row r="4" spans="1:1025">
      <c r="A4" s="10" t="s">
        <v>325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326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v>1.34084400000001E-2</v>
      </c>
      <c r="AB4" s="183">
        <f>SUM($C$2:C4)*D4/SUM($B$2:B4)-1</f>
        <v>1.3408440000000077E-2</v>
      </c>
      <c r="AC4" s="183">
        <f t="shared" si="0"/>
        <v>2.2551405187698492E-17</v>
      </c>
      <c r="AD4" s="53" t="s">
        <v>29</v>
      </c>
      <c r="AE4" s="53"/>
    </row>
    <row r="5" spans="1:1025">
      <c r="A5" s="10" t="s">
        <v>327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v>2.30217200000002E-2</v>
      </c>
      <c r="AB5" s="183">
        <f>SUM($C$2:C5)*D5/SUM($B$2:B5)-1</f>
        <v>2.3021720000000245E-2</v>
      </c>
      <c r="AC5" s="183">
        <f t="shared" si="0"/>
        <v>-4.5102810375396984E-17</v>
      </c>
      <c r="AD5" s="53" t="s">
        <v>29</v>
      </c>
      <c r="AE5" s="53"/>
    </row>
    <row r="6" spans="1:1025">
      <c r="A6" s="10" t="s">
        <v>328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329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v>1.6456183999999902E-2</v>
      </c>
      <c r="AB6" s="183">
        <f>SUM($C$2:C6)*D6/SUM($B$2:B6)-1</f>
        <v>1.6456183999999929E-2</v>
      </c>
      <c r="AC6" s="183">
        <f t="shared" si="0"/>
        <v>-2.7755575615628914E-17</v>
      </c>
      <c r="AD6" s="53" t="s">
        <v>29</v>
      </c>
      <c r="AE6" s="53"/>
    </row>
    <row r="7" spans="1:1025">
      <c r="A7" s="10" t="s">
        <v>330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331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v>1.5976288888888801E-2</v>
      </c>
      <c r="AB7" s="183">
        <f>SUM($C$2:C7)*D7/SUM($B$2:B7)-1</f>
        <v>1.5976288888888801E-2</v>
      </c>
      <c r="AC7" s="183">
        <f t="shared" si="0"/>
        <v>0</v>
      </c>
      <c r="AD7" s="53" t="s">
        <v>29</v>
      </c>
      <c r="AE7" s="53"/>
    </row>
    <row r="8" spans="1:1025">
      <c r="A8" s="10" t="s">
        <v>332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v>1.2305590476190601E-2</v>
      </c>
      <c r="AB8" s="183">
        <f>SUM($C$2:C8)*D8/SUM($B$2:B8)-1</f>
        <v>1.230559047619062E-2</v>
      </c>
      <c r="AC8" s="183">
        <f t="shared" si="0"/>
        <v>-1.9081958235744878E-17</v>
      </c>
      <c r="AD8" s="53" t="s">
        <v>29</v>
      </c>
      <c r="AE8" s="53"/>
    </row>
    <row r="9" spans="1:1025">
      <c r="A9" s="10" t="s">
        <v>333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334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v>1.7260365000000302E-2</v>
      </c>
      <c r="AB9" s="183">
        <f>SUM($C$2:C9)*D9/SUM($B$2:B9)-1</f>
        <v>1.7260365000000277E-2</v>
      </c>
      <c r="AC9" s="183">
        <f t="shared" si="0"/>
        <v>0</v>
      </c>
      <c r="AD9" s="53" t="s">
        <v>29</v>
      </c>
      <c r="AE9" s="53"/>
    </row>
    <row r="10" spans="1:1025">
      <c r="A10" s="10" t="s">
        <v>335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v>9.5989555555557899E-3</v>
      </c>
      <c r="AB10" s="183">
        <f>SUM($C$2:C10)*D10/SUM($B$2:B10)-1</f>
        <v>9.5989555555557882E-3</v>
      </c>
      <c r="AC10" s="183">
        <f t="shared" si="0"/>
        <v>0</v>
      </c>
      <c r="AD10" s="53" t="s">
        <v>29</v>
      </c>
      <c r="AE10" s="53"/>
    </row>
    <row r="11" spans="1:1025">
      <c r="A11" s="10" t="s">
        <v>336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337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v>2.0861206666666701E-2</v>
      </c>
      <c r="AB11" s="183">
        <f>SUM($C$2:C11)*D11/SUM($B$2:B11)-1</f>
        <v>2.0861206666666687E-2</v>
      </c>
      <c r="AC11" s="183">
        <f t="shared" si="0"/>
        <v>0</v>
      </c>
      <c r="AD11" s="53" t="s">
        <v>29</v>
      </c>
      <c r="AE11" s="53"/>
    </row>
    <row r="12" spans="1:1025">
      <c r="A12" s="10" t="s">
        <v>338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339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v>1.6771253333333298E-2</v>
      </c>
      <c r="AB12" s="183">
        <f>SUM($C$2:C12)*D12/SUM($B$2:B12)-1</f>
        <v>1.6771253333333291E-2</v>
      </c>
      <c r="AC12" s="183">
        <f t="shared" si="0"/>
        <v>0</v>
      </c>
      <c r="AD12" s="53" t="s">
        <v>29</v>
      </c>
      <c r="AE12" s="53"/>
    </row>
    <row r="13" spans="1:1025">
      <c r="A13" s="10" t="s">
        <v>340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341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v>8.7435355555554005E-3</v>
      </c>
      <c r="AB13" s="183">
        <f>SUM($C$2:C13)*D13/SUM($B$2:B13)-1</f>
        <v>8.743535555555404E-3</v>
      </c>
      <c r="AC13" s="183">
        <f t="shared" si="0"/>
        <v>0</v>
      </c>
      <c r="AD13" s="53" t="s">
        <v>29</v>
      </c>
      <c r="AE13" s="53"/>
    </row>
    <row r="14" spans="1:1025">
      <c r="A14" s="10" t="s">
        <v>342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343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v>1.7087203076922901E-2</v>
      </c>
      <c r="AB14" s="183">
        <f>SUM($C$2:C14)*D14/SUM($B$2:B14)-1</f>
        <v>1.7087203076922908E-2</v>
      </c>
      <c r="AC14" s="183">
        <f t="shared" si="0"/>
        <v>0</v>
      </c>
      <c r="AD14" s="53" t="s">
        <v>29</v>
      </c>
      <c r="AE14" s="53"/>
    </row>
    <row r="15" spans="1:1025">
      <c r="A15" s="10" t="s">
        <v>344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345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v>2.1203969523809499E-2</v>
      </c>
      <c r="AB15" s="183">
        <f>SUM($C$2:C15)*D15/SUM($B$2:B15)-1</f>
        <v>2.120396952380954E-2</v>
      </c>
      <c r="AC15" s="183">
        <f t="shared" si="0"/>
        <v>-4.163336342344337E-17</v>
      </c>
      <c r="AD15" s="53" t="s">
        <v>29</v>
      </c>
      <c r="AE15" s="53"/>
    </row>
    <row r="16" spans="1:1025">
      <c r="A16" s="10" t="s">
        <v>346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347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v>6.3412675555556399E-3</v>
      </c>
      <c r="AB16" s="183">
        <f>SUM($C$2:C16)*D16/SUM($B$2:B16)-1</f>
        <v>6.3412675555556408E-3</v>
      </c>
      <c r="AC16" s="183">
        <f t="shared" si="0"/>
        <v>0</v>
      </c>
      <c r="AD16" s="53" t="s">
        <v>29</v>
      </c>
      <c r="AE16" s="53"/>
    </row>
    <row r="17" spans="1:31">
      <c r="A17" s="10" t="s">
        <v>348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349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v>7.57060583333336E-3</v>
      </c>
      <c r="AB17" s="183">
        <f>SUM($C$2:C17)*D17/SUM($B$2:B17)-1</f>
        <v>7.5706058333333548E-3</v>
      </c>
      <c r="AC17" s="183">
        <f t="shared" si="0"/>
        <v>0</v>
      </c>
      <c r="AD17" s="53" t="s">
        <v>29</v>
      </c>
      <c r="AE17" s="53"/>
    </row>
    <row r="18" spans="1:31">
      <c r="A18" s="10" t="s">
        <v>350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351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v>1.18935870588235E-2</v>
      </c>
      <c r="AB18" s="183">
        <f>SUM($C$2:C18)*D18/SUM($B$2:B18)-1</f>
        <v>1.1893587058823485E-2</v>
      </c>
      <c r="AC18" s="183">
        <f t="shared" si="0"/>
        <v>1.5612511283791264E-17</v>
      </c>
      <c r="AD18" s="53" t="s">
        <v>29</v>
      </c>
      <c r="AE18" s="53"/>
    </row>
    <row r="19" spans="1:31">
      <c r="A19" s="10" t="s">
        <v>352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353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v>7.3344377777777598E-3</v>
      </c>
      <c r="AB19" s="183">
        <f>SUM($C$2:C19)*D19/SUM($B$2:B19)-1</f>
        <v>7.3344377777777581E-3</v>
      </c>
      <c r="AC19" s="183">
        <f t="shared" si="0"/>
        <v>0</v>
      </c>
      <c r="AD19" s="53" t="s">
        <v>29</v>
      </c>
      <c r="AE19" s="53"/>
    </row>
    <row r="20" spans="1:31">
      <c r="A20" s="10" t="s">
        <v>354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355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v>4.3684818181817199E-3</v>
      </c>
      <c r="AB20" s="183">
        <f>SUM($C$2:C20)*D20/SUM($B$2:B20)-1</f>
        <v>4.3684818181817242E-3</v>
      </c>
      <c r="AC20" s="183">
        <f t="shared" si="0"/>
        <v>0</v>
      </c>
      <c r="AD20" s="53" t="s">
        <v>29</v>
      </c>
      <c r="AE20" s="53"/>
    </row>
    <row r="21" spans="1:31">
      <c r="A21" s="10" t="s">
        <v>356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357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v>-6.6089012345679201E-3</v>
      </c>
      <c r="AB21" s="183">
        <f>SUM($C$2:C21)*D21/SUM($B$2:B21)-1</f>
        <v>-6.608901234567921E-3</v>
      </c>
      <c r="AC21" s="183">
        <f t="shared" si="0"/>
        <v>0</v>
      </c>
      <c r="AD21" s="53" t="s">
        <v>29</v>
      </c>
      <c r="AE21" s="53"/>
    </row>
    <row r="22" spans="1:31">
      <c r="A22" s="10" t="s">
        <v>358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359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v>-1.4581764387464301E-2</v>
      </c>
      <c r="AB22" s="183">
        <f>SUM($C$2:C22)*D22/SUM($B$2:B22)-1</f>
        <v>-1.458176438746428E-2</v>
      </c>
      <c r="AC22" s="183">
        <f t="shared" si="0"/>
        <v>-2.0816681711721685E-17</v>
      </c>
      <c r="AD22" s="53" t="s">
        <v>29</v>
      </c>
      <c r="AE22" s="53"/>
    </row>
    <row r="23" spans="1:31">
      <c r="A23" s="10" t="s">
        <v>360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361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v>-2.0720528835978701E-2</v>
      </c>
      <c r="AB23" s="183">
        <f>SUM($C$2:C23)*D23/SUM($B$2:B23)-1</f>
        <v>-2.0720528835978747E-2</v>
      </c>
      <c r="AC23" s="183">
        <f t="shared" si="0"/>
        <v>4.5102810375396984E-17</v>
      </c>
      <c r="AD23" s="53" t="s">
        <v>29</v>
      </c>
      <c r="AE23" s="53"/>
    </row>
    <row r="24" spans="1:31">
      <c r="A24" s="10" t="s">
        <v>362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363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v>4.71728345679034E-3</v>
      </c>
      <c r="AB24" s="183">
        <f>SUM($C$2:C24)*D24/SUM($B$2:B24)-1</f>
        <v>4.7172834567903443E-3</v>
      </c>
      <c r="AC24" s="183">
        <f t="shared" si="0"/>
        <v>0</v>
      </c>
      <c r="AD24" s="53" t="s">
        <v>29</v>
      </c>
      <c r="AE24" s="53"/>
    </row>
    <row r="25" spans="1:31">
      <c r="A25" s="10" t="s">
        <v>364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365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v>2.6450175462963101E-2</v>
      </c>
      <c r="AB25" s="183">
        <f>SUM($C$2:C25)*D25/SUM($B$2:B25)-1</f>
        <v>2.6450175462963132E-2</v>
      </c>
      <c r="AC25" s="183">
        <f t="shared" si="0"/>
        <v>-3.1225022567582528E-17</v>
      </c>
      <c r="AD25" s="53" t="s">
        <v>29</v>
      </c>
      <c r="AE25" s="53"/>
    </row>
    <row r="26" spans="1:31">
      <c r="A26" s="10" t="s">
        <v>366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367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v>3.3645198423423603E-2</v>
      </c>
      <c r="AB26" s="183">
        <f>SUM($C$2:C26)*D26/SUM($B$2:B26)-1</f>
        <v>3.3645198423423617E-2</v>
      </c>
      <c r="AC26" s="183">
        <f t="shared" si="0"/>
        <v>0</v>
      </c>
      <c r="AD26" s="53" t="s">
        <v>29</v>
      </c>
      <c r="AE26" s="53"/>
    </row>
    <row r="27" spans="1:31">
      <c r="A27" s="10" t="s">
        <v>368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369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v>4.8317989035087799E-2</v>
      </c>
      <c r="AB27" s="183">
        <f>SUM($C$2:C27)*D27/SUM($B$2:B27)-1</f>
        <v>4.8317989035087772E-2</v>
      </c>
      <c r="AC27" s="183">
        <f t="shared" si="0"/>
        <v>0</v>
      </c>
      <c r="AD27" s="53" t="s">
        <v>29</v>
      </c>
      <c r="AE27" s="53"/>
    </row>
    <row r="28" spans="1:31">
      <c r="A28" s="10" t="s">
        <v>370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371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v>5.1354744444444399E-2</v>
      </c>
      <c r="AB28" s="183">
        <f>SUM($C$2:C28)*D28/SUM($B$2:B28)-1</f>
        <v>5.1354744444444433E-2</v>
      </c>
      <c r="AC28" s="183">
        <f t="shared" si="0"/>
        <v>0</v>
      </c>
      <c r="AD28" s="53" t="s">
        <v>29</v>
      </c>
      <c r="AE28" s="53"/>
    </row>
    <row r="29" spans="1:31">
      <c r="A29" s="10" t="s">
        <v>372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373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v>4.3596968750000201E-2</v>
      </c>
      <c r="AB29" s="183">
        <f>SUM($C$2:C29)*D29/SUM($B$2:B29)-1</f>
        <v>4.3596968750000187E-2</v>
      </c>
      <c r="AC29" s="183">
        <f t="shared" si="0"/>
        <v>0</v>
      </c>
      <c r="AD29" s="53" t="s">
        <v>29</v>
      </c>
      <c r="AE29" s="53"/>
    </row>
    <row r="30" spans="1:31">
      <c r="A30" s="10" t="s">
        <v>374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375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v>7.6446217886178905E-2</v>
      </c>
      <c r="AB30" s="183">
        <f>SUM($C$2:C30)*D30/SUM($B$2:B30)-1</f>
        <v>7.6446217886178891E-2</v>
      </c>
      <c r="AC30" s="183">
        <f t="shared" si="0"/>
        <v>0</v>
      </c>
      <c r="AD30" s="53" t="s">
        <v>29</v>
      </c>
      <c r="AE30" s="53"/>
    </row>
    <row r="31" spans="1:31">
      <c r="A31" s="10" t="s">
        <v>376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377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v>7.5886829850746504E-2</v>
      </c>
      <c r="AB31" s="183">
        <f>SUM($C$2:C31)*D31/SUM($B$2:B31)-1</f>
        <v>7.5886829850746462E-2</v>
      </c>
      <c r="AC31" s="183">
        <f t="shared" si="0"/>
        <v>0</v>
      </c>
      <c r="AD31" s="53" t="s">
        <v>29</v>
      </c>
      <c r="AE31" s="53"/>
    </row>
    <row r="32" spans="1:31">
      <c r="A32" s="10" t="s">
        <v>378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379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v>7.4463092202729397E-2</v>
      </c>
      <c r="AB32" s="183">
        <f>SUM($C$2:C32)*D32/SUM($B$2:B32)-1</f>
        <v>7.4463092202729397E-2</v>
      </c>
      <c r="AC32" s="183">
        <f t="shared" si="0"/>
        <v>0</v>
      </c>
      <c r="AD32" s="53" t="s">
        <v>29</v>
      </c>
      <c r="AE32" s="53"/>
    </row>
    <row r="33" spans="1:31">
      <c r="A33" s="10" t="s">
        <v>380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381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v>7.1157588347660297E-2</v>
      </c>
      <c r="AB33" s="183">
        <f>SUM($C$2:C33)*D33/SUM($B$2:B33)-1</f>
        <v>7.1157588347660283E-2</v>
      </c>
      <c r="AC33" s="183">
        <f t="shared" si="0"/>
        <v>0</v>
      </c>
      <c r="AD33" s="53" t="s">
        <v>29</v>
      </c>
      <c r="AE33" s="53"/>
    </row>
    <row r="34" spans="1:31">
      <c r="A34" s="10" t="s">
        <v>382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383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v>9.4707961797753107E-2</v>
      </c>
      <c r="AB34" s="183">
        <f>SUM($C$2:C34)*D34/SUM($B$2:B34)-1</f>
        <v>9.4707961797753093E-2</v>
      </c>
      <c r="AC34" s="183">
        <f t="shared" si="0"/>
        <v>0</v>
      </c>
      <c r="AD34" s="53" t="s">
        <v>29</v>
      </c>
      <c r="AE34" s="53"/>
    </row>
    <row r="35" spans="1:31">
      <c r="A35" s="10" t="s">
        <v>384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739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0.27624764172669802</v>
      </c>
      <c r="AB35" s="183">
        <v>0.261166790580319</v>
      </c>
      <c r="AC35" s="183">
        <v>-8.9566433978129894E-3</v>
      </c>
      <c r="AD35" s="55" t="s">
        <v>29</v>
      </c>
      <c r="AE35" s="53"/>
    </row>
    <row r="36" spans="1:31">
      <c r="A36" s="10" t="s">
        <v>385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386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0.27018054352357002</v>
      </c>
      <c r="AB36" s="183">
        <v>0.25572774846727397</v>
      </c>
      <c r="AC36" s="183">
        <v>-8.7061768019880102E-3</v>
      </c>
      <c r="AD36" s="55" t="s">
        <v>29</v>
      </c>
      <c r="AE36" s="40"/>
    </row>
    <row r="37" spans="1:31">
      <c r="A37" s="10" t="s">
        <v>387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388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0.26093676730210302</v>
      </c>
      <c r="AB37" s="183">
        <v>0.24711231102040801</v>
      </c>
      <c r="AC37" s="183">
        <v>-8.2135175510199797E-3</v>
      </c>
      <c r="AD37" s="55" t="s">
        <v>29</v>
      </c>
      <c r="AE37" s="40"/>
    </row>
    <row r="38" spans="1:31">
      <c r="A38" s="10" t="s">
        <v>389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390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0.25834896344138902</v>
      </c>
      <c r="AB38" s="183">
        <v>0.24505360450522901</v>
      </c>
      <c r="AC38" s="183">
        <v>-8.2080873692679801E-3</v>
      </c>
      <c r="AD38" s="55" t="s">
        <v>29</v>
      </c>
      <c r="AE38" s="40"/>
    </row>
    <row r="39" spans="1:31">
      <c r="A39" s="10" t="s">
        <v>391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392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0.26406322027748502</v>
      </c>
      <c r="AB39" s="183">
        <v>0.25119745075337002</v>
      </c>
      <c r="AC39" s="183">
        <v>-8.7995601903249898E-3</v>
      </c>
      <c r="AD39" s="55" t="s">
        <v>29</v>
      </c>
      <c r="AE39" s="40"/>
    </row>
    <row r="40" spans="1:31">
      <c r="A40" s="144" t="s">
        <v>393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957</v>
      </c>
      <c r="J40" s="152" t="s">
        <v>1126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0.27895288500177284</v>
      </c>
      <c r="AB40" s="184">
        <v>0.26666702857142921</v>
      </c>
      <c r="AC40" s="184">
        <v>-1.0121337267081421E-2</v>
      </c>
      <c r="AD40" s="55" t="s">
        <v>29</v>
      </c>
      <c r="AE40" s="40"/>
    </row>
    <row r="41" spans="1:31">
      <c r="A41" s="144" t="s">
        <v>394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957</v>
      </c>
      <c r="J41" s="152" t="s">
        <v>1211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0.32416468141900667</v>
      </c>
      <c r="AB41" s="184">
        <v>0.29223553825095139</v>
      </c>
      <c r="AC41" s="184">
        <v>-2.1465093840305149E-2</v>
      </c>
      <c r="AD41" s="55" t="s">
        <v>29</v>
      </c>
      <c r="AE41" s="40"/>
    </row>
    <row r="42" spans="1:31">
      <c r="A42" s="144" t="s">
        <v>395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957</v>
      </c>
      <c r="J42" s="152" t="s">
        <v>1212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0.45028252380081257</v>
      </c>
      <c r="AB42" s="184">
        <v>0.30716872101341353</v>
      </c>
      <c r="AC42" s="184">
        <v>-5.4048876005962088E-2</v>
      </c>
      <c r="AD42" s="55" t="s">
        <v>29</v>
      </c>
      <c r="AE42" s="40"/>
    </row>
    <row r="43" spans="1:31">
      <c r="A43" s="144" t="s">
        <v>396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957</v>
      </c>
      <c r="J43" s="152" t="s">
        <v>1391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0.58220583874088216</v>
      </c>
      <c r="AB43" s="184">
        <v>0.3168664061358657</v>
      </c>
      <c r="AC43" s="184">
        <v>-7.5949715120526173E-2</v>
      </c>
      <c r="AD43" s="55" t="s">
        <v>29</v>
      </c>
      <c r="AE43" s="40"/>
    </row>
    <row r="44" spans="1:31">
      <c r="A44" s="144" t="s">
        <v>397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957</v>
      </c>
      <c r="J44" s="152" t="s">
        <v>1213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0.50381560560209748</v>
      </c>
      <c r="AB44" s="184">
        <v>0.26636411762177681</v>
      </c>
      <c r="AC44" s="184">
        <v>-5.2173192550143632E-2</v>
      </c>
      <c r="AD44" s="55" t="s">
        <v>29</v>
      </c>
      <c r="AE44" s="40"/>
    </row>
    <row r="45" spans="1:31">
      <c r="A45" s="144" t="s">
        <v>398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957</v>
      </c>
      <c r="J45" s="152" t="s">
        <v>1392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0.53475893710152556</v>
      </c>
      <c r="AB45" s="184">
        <v>0.30697803232607179</v>
      </c>
      <c r="AC45" s="184">
        <v>-7.3799084750527433E-2</v>
      </c>
      <c r="AD45" s="55" t="s">
        <v>29</v>
      </c>
      <c r="AE45" s="40"/>
    </row>
    <row r="46" spans="1:31">
      <c r="A46" s="144" t="s">
        <v>399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957</v>
      </c>
      <c r="J46" s="152" t="s">
        <v>1393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0.53619930099522439</v>
      </c>
      <c r="AB46" s="184">
        <v>0.321972914896552</v>
      </c>
      <c r="AC46" s="184">
        <v>-8.2535150896551945E-2</v>
      </c>
      <c r="AD46" s="55" t="s">
        <v>29</v>
      </c>
      <c r="AE46" s="40"/>
    </row>
    <row r="47" spans="1:31">
      <c r="A47" s="144" t="s">
        <v>400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957</v>
      </c>
      <c r="J47" s="152" t="s">
        <v>1394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0.48267057281628234</v>
      </c>
      <c r="AB47" s="184">
        <v>0.28787769803656094</v>
      </c>
      <c r="AC47" s="184">
        <v>-6.7459661475965271E-2</v>
      </c>
      <c r="AD47" s="55" t="s">
        <v>29</v>
      </c>
      <c r="AE47" s="40"/>
    </row>
    <row r="48" spans="1:31">
      <c r="A48" s="144" t="s">
        <v>401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957</v>
      </c>
      <c r="J48" s="152" t="s">
        <v>1214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0.43282265457054381</v>
      </c>
      <c r="AB48" s="184">
        <v>0.2549745579787237</v>
      </c>
      <c r="AC48" s="184">
        <v>-5.3098474468085577E-2</v>
      </c>
      <c r="AD48" s="55" t="s">
        <v>29</v>
      </c>
      <c r="AE48" s="40"/>
    </row>
    <row r="49" spans="1:32">
      <c r="A49" s="144" t="s">
        <v>402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957</v>
      </c>
      <c r="J49" s="152" t="s">
        <v>1215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0.43141505466086105</v>
      </c>
      <c r="AB49" s="184">
        <v>0.26356039190071878</v>
      </c>
      <c r="AC49" s="184">
        <v>-5.8281217504899008E-2</v>
      </c>
      <c r="AD49" s="55" t="s">
        <v>29</v>
      </c>
      <c r="AE49" s="40"/>
    </row>
    <row r="50" spans="1:32">
      <c r="A50" s="144" t="s">
        <v>403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28</v>
      </c>
      <c r="J50" s="152" t="s">
        <v>1395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0.4504867567095352</v>
      </c>
      <c r="AB50" s="184">
        <v>0.29002637894736893</v>
      </c>
      <c r="AC50" s="184">
        <v>-7.1580203851091539E-2</v>
      </c>
      <c r="AD50" s="55" t="s">
        <v>29</v>
      </c>
      <c r="AE50" s="40"/>
    </row>
    <row r="51" spans="1:32">
      <c r="A51" s="144" t="s">
        <v>404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957</v>
      </c>
      <c r="J51" s="152" t="s">
        <v>1396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0.4665907283616213</v>
      </c>
      <c r="AB51" s="184">
        <v>0.28965094006309178</v>
      </c>
      <c r="AC51" s="184">
        <v>-7.642103785488974E-2</v>
      </c>
      <c r="AD51" s="55" t="s">
        <v>29</v>
      </c>
      <c r="AE51" s="40"/>
    </row>
    <row r="52" spans="1:32">
      <c r="A52" s="144" t="s">
        <v>405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957</v>
      </c>
      <c r="J52" s="152" t="s">
        <v>1397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0.44793503057212591</v>
      </c>
      <c r="AB52" s="184">
        <v>0.28311301898263053</v>
      </c>
      <c r="AC52" s="184">
        <v>-7.4334724937965557E-2</v>
      </c>
      <c r="AD52" s="55" t="s">
        <v>29</v>
      </c>
      <c r="AE52" s="40"/>
    </row>
    <row r="53" spans="1:32">
      <c r="A53" s="144" t="s">
        <v>406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957</v>
      </c>
      <c r="J53" s="152" t="s">
        <v>1398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0.50125901269892825</v>
      </c>
      <c r="AB53" s="184">
        <v>0.29493280463697413</v>
      </c>
      <c r="AC53" s="184">
        <v>-8.7575499450885053E-2</v>
      </c>
      <c r="AD53" s="55" t="s">
        <v>29</v>
      </c>
      <c r="AE53" s="40"/>
    </row>
    <row r="54" spans="1:32">
      <c r="A54" s="144" t="s">
        <v>407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957</v>
      </c>
      <c r="J54" s="152" t="s">
        <v>1399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0.4898706673664206</v>
      </c>
      <c r="AB54" s="184">
        <v>0.29705142496998849</v>
      </c>
      <c r="AC54" s="184">
        <v>-8.9750272989196134E-2</v>
      </c>
      <c r="AD54" s="55" t="s">
        <v>29</v>
      </c>
      <c r="AE54" s="40"/>
    </row>
    <row r="55" spans="1:32">
      <c r="A55" s="144" t="s">
        <v>408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957</v>
      </c>
      <c r="J55" s="152" t="s">
        <v>1400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0.45444187237879263</v>
      </c>
      <c r="AB55" s="184">
        <v>0.27688081382161855</v>
      </c>
      <c r="AC55" s="184">
        <v>-8.0391744122858766E-2</v>
      </c>
      <c r="AD55" s="55" t="s">
        <v>29</v>
      </c>
      <c r="AE55" s="40"/>
      <c r="AF55" s="37"/>
    </row>
    <row r="56" spans="1:32">
      <c r="A56" s="144" t="s">
        <v>409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957</v>
      </c>
      <c r="J56" s="152" t="s">
        <v>1216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0.4011707165913494</v>
      </c>
      <c r="AB56" s="184">
        <v>0.23929440697674442</v>
      </c>
      <c r="AC56" s="184">
        <v>-6.2263833953488446E-2</v>
      </c>
      <c r="AD56" s="55" t="s">
        <v>29</v>
      </c>
      <c r="AE56" s="40"/>
    </row>
    <row r="57" spans="1:32">
      <c r="A57" s="144" t="s">
        <v>410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28</v>
      </c>
      <c r="J57" s="152" t="s">
        <v>1401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0.39953865854124038</v>
      </c>
      <c r="AB57" s="184">
        <v>0.24655761911848928</v>
      </c>
      <c r="AC57" s="184">
        <v>-6.6797240755581022E-2</v>
      </c>
      <c r="AD57" s="55" t="s">
        <v>29</v>
      </c>
      <c r="AE57" s="40"/>
    </row>
    <row r="58" spans="1:32">
      <c r="A58" s="144" t="s">
        <v>411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957</v>
      </c>
      <c r="J58" s="152" t="s">
        <v>1217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0.36823871785094942</v>
      </c>
      <c r="AB58" s="184">
        <v>0.22645246899661808</v>
      </c>
      <c r="AC58" s="184">
        <v>-5.769161217587393E-2</v>
      </c>
      <c r="AD58" s="55" t="s">
        <v>29</v>
      </c>
      <c r="AE58" s="40"/>
    </row>
    <row r="59" spans="1:32">
      <c r="A59" s="144" t="s">
        <v>412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957</v>
      </c>
      <c r="J59" s="152" t="s">
        <v>1402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0.39804610707015442</v>
      </c>
      <c r="AB59" s="184">
        <v>0.26105287284841783</v>
      </c>
      <c r="AC59" s="184">
        <v>-7.539895258189877E-2</v>
      </c>
      <c r="AD59" s="164" t="s">
        <v>29</v>
      </c>
      <c r="AE59" s="40"/>
    </row>
    <row r="60" spans="1:32">
      <c r="A60" s="144" t="s">
        <v>413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957</v>
      </c>
      <c r="J60" s="152" t="s">
        <v>1469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0.70185421318257379</v>
      </c>
      <c r="AB60" s="184">
        <v>0.30219846817129681</v>
      </c>
      <c r="AC60" s="184">
        <v>-0.1199206322850821</v>
      </c>
      <c r="AD60" s="164" t="s">
        <v>29</v>
      </c>
      <c r="AE60" s="40"/>
    </row>
    <row r="61" spans="1:32">
      <c r="A61" s="144" t="s">
        <v>414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957</v>
      </c>
      <c r="J61" s="152" t="s">
        <v>1470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0.66889065506987655</v>
      </c>
      <c r="AB61" s="184">
        <v>0.30138711840455867</v>
      </c>
      <c r="AC61" s="184">
        <v>-0.1204628335528064</v>
      </c>
      <c r="AD61" s="164" t="s">
        <v>29</v>
      </c>
      <c r="AE61" s="40"/>
    </row>
    <row r="62" spans="1:32">
      <c r="A62" s="144" t="s">
        <v>415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957</v>
      </c>
      <c r="J62" s="152" t="s">
        <v>1471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0.68190303824892085</v>
      </c>
      <c r="AB62" s="184">
        <v>0.31010995210792647</v>
      </c>
      <c r="AC62" s="184">
        <v>-0.12852777392804327</v>
      </c>
      <c r="AD62" s="164" t="s">
        <v>29</v>
      </c>
      <c r="AE62" s="40"/>
    </row>
    <row r="63" spans="1:32">
      <c r="A63" s="144" t="s">
        <v>416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957</v>
      </c>
      <c r="J63" s="152" t="s">
        <v>1472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0.74628485828209623</v>
      </c>
      <c r="AB63" s="184">
        <v>0.31351432811980073</v>
      </c>
      <c r="AC63" s="184">
        <v>-0.13569382312768274</v>
      </c>
      <c r="AD63" s="164" t="s">
        <v>29</v>
      </c>
      <c r="AE63" s="40"/>
    </row>
    <row r="64" spans="1:32">
      <c r="A64" s="144" t="s">
        <v>417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957</v>
      </c>
      <c r="J64" s="152" t="s">
        <v>1473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0.70209568109652509</v>
      </c>
      <c r="AB64" s="184">
        <v>0.30418889282977601</v>
      </c>
      <c r="AC64" s="184">
        <v>-0.1302367633020125</v>
      </c>
      <c r="AD64" s="164" t="s">
        <v>29</v>
      </c>
      <c r="AE64" s="40"/>
    </row>
    <row r="65" spans="1:31">
      <c r="A65" s="144" t="s">
        <v>418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957</v>
      </c>
      <c r="J65" s="152" t="s">
        <v>1474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0.67108269609681126</v>
      </c>
      <c r="AB65" s="184">
        <v>0.3023138843868185</v>
      </c>
      <c r="AC65" s="184">
        <v>-0.12983565640116979</v>
      </c>
      <c r="AD65" s="164" t="s">
        <v>29</v>
      </c>
      <c r="AE65" s="40"/>
    </row>
    <row r="66" spans="1:31">
      <c r="A66" s="144" t="s">
        <v>419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957</v>
      </c>
      <c r="J66" s="152" t="s">
        <v>1475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0.63870135125876493</v>
      </c>
      <c r="AB66" s="184">
        <v>0.29706004160000044</v>
      </c>
      <c r="AC66" s="184">
        <v>-0.12713767035949375</v>
      </c>
      <c r="AD66" s="164" t="s">
        <v>29</v>
      </c>
      <c r="AE66" s="40"/>
    </row>
    <row r="67" spans="1:31">
      <c r="A67" s="144" t="s">
        <v>420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957</v>
      </c>
      <c r="J67" s="152" t="s">
        <v>1403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0.57937122795011708</v>
      </c>
      <c r="AB67" s="184">
        <v>0.26862131565782921</v>
      </c>
      <c r="AC67" s="184">
        <v>-0.10937798899449747</v>
      </c>
      <c r="AD67" s="164" t="s">
        <v>29</v>
      </c>
      <c r="AE67" s="40"/>
    </row>
    <row r="68" spans="1:31">
      <c r="A68" s="144" t="s">
        <v>421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957</v>
      </c>
      <c r="J68" s="152" t="s">
        <v>1404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0.54877789555128498</v>
      </c>
      <c r="AB68" s="184">
        <v>0.26217829960513361</v>
      </c>
      <c r="AC68" s="184">
        <v>-0.10604042448173745</v>
      </c>
      <c r="AD68" s="164" t="s">
        <v>29</v>
      </c>
      <c r="AE68" s="40"/>
    </row>
    <row r="69" spans="1:31">
      <c r="A69" s="144" t="s">
        <v>422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957</v>
      </c>
      <c r="J69" s="152" t="s">
        <v>1405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0.50917087015027351</v>
      </c>
      <c r="AB69" s="184">
        <v>0.24606882864101332</v>
      </c>
      <c r="AC69" s="184">
        <v>-9.6408802727715459E-2</v>
      </c>
      <c r="AD69" s="164" t="s">
        <v>29</v>
      </c>
      <c r="AE69" s="40"/>
    </row>
    <row r="70" spans="1:31">
      <c r="A70" s="144" t="s">
        <v>423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957</v>
      </c>
      <c r="J70" s="152" t="s">
        <v>1476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0.51660086035696007</v>
      </c>
      <c r="AB70" s="184">
        <v>0.26628861444444496</v>
      </c>
      <c r="AC70" s="184">
        <v>-0.10970987405982924</v>
      </c>
      <c r="AD70" s="164" t="s">
        <v>29</v>
      </c>
      <c r="AE70" s="40"/>
    </row>
    <row r="71" spans="1:31">
      <c r="A71" s="144" t="s">
        <v>424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957</v>
      </c>
      <c r="J71" s="152" t="s">
        <v>1442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0.50479110348452783</v>
      </c>
      <c r="AB71" s="184">
        <v>0.27085159058935404</v>
      </c>
      <c r="AC71" s="184">
        <v>-0.11383948479087458</v>
      </c>
      <c r="AD71" s="164" t="s">
        <v>29</v>
      </c>
      <c r="AE71" s="40"/>
    </row>
    <row r="72" spans="1:31">
      <c r="A72" s="144" t="s">
        <v>425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957</v>
      </c>
      <c r="J72" s="152" t="s">
        <v>1406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0.47919505686608699</v>
      </c>
      <c r="AB72" s="184">
        <v>0.26110569624060198</v>
      </c>
      <c r="AC72" s="184">
        <v>-0.1083316466165416</v>
      </c>
      <c r="AD72" s="164" t="s">
        <v>29</v>
      </c>
      <c r="AE72" s="40"/>
    </row>
    <row r="73" spans="1:31">
      <c r="A73" s="144" t="s">
        <v>426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957</v>
      </c>
      <c r="J73" s="152" t="s">
        <v>1477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0.47109900973184837</v>
      </c>
      <c r="AB73" s="184">
        <v>0.26353772046783663</v>
      </c>
      <c r="AC73" s="184">
        <v>-0.10976592492880277</v>
      </c>
      <c r="AD73" s="164" t="s">
        <v>29</v>
      </c>
      <c r="AE73" s="40"/>
    </row>
    <row r="74" spans="1:31">
      <c r="A74" s="144" t="s">
        <v>427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957</v>
      </c>
      <c r="J74" s="152" t="s">
        <v>1407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0.43512895093304937</v>
      </c>
      <c r="AB74" s="184">
        <v>0.24455423648897079</v>
      </c>
      <c r="AC74" s="184">
        <v>-9.9290755514705786E-2</v>
      </c>
      <c r="AD74" s="164" t="s">
        <v>29</v>
      </c>
      <c r="AE74" s="40"/>
    </row>
    <row r="75" spans="1:31">
      <c r="A75" s="144" t="s">
        <v>428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957</v>
      </c>
      <c r="J75" s="152" t="s">
        <v>1408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0.3982572481272475</v>
      </c>
      <c r="AB75" s="184">
        <v>0.22266162868815265</v>
      </c>
      <c r="AC75" s="184">
        <v>-8.6455842033590358E-2</v>
      </c>
      <c r="AD75" s="164" t="s">
        <v>29</v>
      </c>
      <c r="AE75" s="40"/>
    </row>
    <row r="76" spans="1:31">
      <c r="A76" s="144" t="s">
        <v>429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957</v>
      </c>
      <c r="J76" s="152" t="s">
        <v>1409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0.39637795283662047</v>
      </c>
      <c r="AB76" s="184">
        <v>0.23062013632287037</v>
      </c>
      <c r="AC76" s="184">
        <v>-9.1899228699551694E-2</v>
      </c>
      <c r="AD76" s="164" t="s">
        <v>29</v>
      </c>
      <c r="AE76" s="40"/>
    </row>
    <row r="77" spans="1:31">
      <c r="A77" s="144" t="s">
        <v>430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28</v>
      </c>
      <c r="J77" s="152" t="s">
        <v>1410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0.3326507859446457</v>
      </c>
      <c r="AB77" s="184">
        <v>0.18239973947718258</v>
      </c>
      <c r="AC77" s="184">
        <v>-6.3394768276473279E-2</v>
      </c>
      <c r="AD77" s="164" t="s">
        <v>954</v>
      </c>
      <c r="AE77" s="40"/>
    </row>
    <row r="78" spans="1:31">
      <c r="A78" s="144" t="s">
        <v>431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957</v>
      </c>
      <c r="J78" s="152" t="s">
        <v>1151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0.31101881702131817</v>
      </c>
      <c r="AB78" s="184">
        <v>0.17040309352014038</v>
      </c>
      <c r="AC78" s="184">
        <v>-5.6775555166374669E-2</v>
      </c>
      <c r="AD78" s="164" t="s">
        <v>954</v>
      </c>
      <c r="AE78" s="40"/>
    </row>
    <row r="79" spans="1:31">
      <c r="A79" s="144" t="s">
        <v>432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957</v>
      </c>
      <c r="J79" s="152" t="s">
        <v>1152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0.269403210453244</v>
      </c>
      <c r="AB79" s="184">
        <v>0.13939355776720053</v>
      </c>
      <c r="AC79" s="184">
        <v>-3.8972257897014195E-2</v>
      </c>
      <c r="AD79" s="164" t="s">
        <v>954</v>
      </c>
      <c r="AE79" s="40"/>
    </row>
    <row r="80" spans="1:31">
      <c r="A80" s="144" t="s">
        <v>433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957</v>
      </c>
      <c r="J80" s="152" t="s">
        <v>1153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0.27021635323197279</v>
      </c>
      <c r="AB80" s="184">
        <v>0.14602590932420911</v>
      </c>
      <c r="AC80" s="184">
        <v>-4.3344157399486827E-2</v>
      </c>
      <c r="AD80" s="164" t="s">
        <v>954</v>
      </c>
      <c r="AE80" s="40"/>
    </row>
    <row r="81" spans="1:31">
      <c r="A81" s="144" t="s">
        <v>434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28</v>
      </c>
      <c r="J81" s="152" t="s">
        <v>779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0.17431536273426099</v>
      </c>
      <c r="AB81" s="184">
        <v>6.3555412431289801E-2</v>
      </c>
      <c r="AC81" s="184">
        <v>3.9179737843555397E-3</v>
      </c>
      <c r="AD81" s="164" t="s">
        <v>954</v>
      </c>
      <c r="AE81" s="40"/>
    </row>
    <row r="82" spans="1:31">
      <c r="A82" s="144" t="s">
        <v>435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28</v>
      </c>
      <c r="J82" s="152" t="s">
        <v>780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0.18556298578585001</v>
      </c>
      <c r="AB82" s="184">
        <v>7.6469543936214898E-2</v>
      </c>
      <c r="AC82" s="184">
        <v>-3.7833621485519101E-3</v>
      </c>
      <c r="AD82" s="164" t="s">
        <v>954</v>
      </c>
      <c r="AE82" s="40"/>
    </row>
    <row r="83" spans="1:31">
      <c r="A83" s="144" t="s">
        <v>436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28</v>
      </c>
      <c r="J83" s="152" t="s">
        <v>781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0.17718299202468801</v>
      </c>
      <c r="AB83" s="184">
        <v>7.1428616909621004E-2</v>
      </c>
      <c r="AC83" s="184">
        <v>-1.2169229487708499E-3</v>
      </c>
      <c r="AD83" s="164" t="s">
        <v>954</v>
      </c>
      <c r="AE83" s="40"/>
    </row>
    <row r="84" spans="1:31">
      <c r="A84" s="144" t="s">
        <v>437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28</v>
      </c>
      <c r="J84" s="152" t="s">
        <v>782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0.161040272488335</v>
      </c>
      <c r="AB84" s="184">
        <v>5.9070352046300303E-2</v>
      </c>
      <c r="AC84" s="184">
        <v>5.4679851178176496E-3</v>
      </c>
      <c r="AD84" s="164" t="s">
        <v>954</v>
      </c>
      <c r="AE84" s="40"/>
    </row>
    <row r="85" spans="1:31">
      <c r="A85" s="144" t="s">
        <v>438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28</v>
      </c>
      <c r="J85" s="152" t="s">
        <v>1001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0.19666369263425801</v>
      </c>
      <c r="AB85" s="184">
        <v>9.4199739844070596E-2</v>
      </c>
      <c r="AC85" s="184">
        <v>-1.4514549035699299E-2</v>
      </c>
      <c r="AD85" s="164" t="s">
        <v>954</v>
      </c>
      <c r="AE85" s="40"/>
    </row>
    <row r="86" spans="1:31">
      <c r="A86" s="144" t="s">
        <v>439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957</v>
      </c>
      <c r="J86" s="152" t="s">
        <v>1002</v>
      </c>
      <c r="K86" s="153">
        <v>43598</v>
      </c>
      <c r="L86" s="154" t="s">
        <v>974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0.17863063219365238</v>
      </c>
      <c r="AB86" s="184">
        <v>8.1282493506493747E-2</v>
      </c>
      <c r="AC86" s="184">
        <v>-7.7397402597405573E-3</v>
      </c>
      <c r="AD86" s="164" t="s">
        <v>954</v>
      </c>
      <c r="AE86" s="40"/>
    </row>
    <row r="87" spans="1:31">
      <c r="A87" s="144" t="s">
        <v>440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957</v>
      </c>
      <c r="J87" s="152" t="s">
        <v>1033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0.1658888573085624</v>
      </c>
      <c r="AB87" s="184">
        <v>7.2851739863508902E-2</v>
      </c>
      <c r="AC87" s="184">
        <v>-3.4970116419110742E-3</v>
      </c>
      <c r="AD87" s="164" t="s">
        <v>954</v>
      </c>
      <c r="AE87" s="40"/>
    </row>
    <row r="88" spans="1:31">
      <c r="A88" s="144" t="s">
        <v>441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957</v>
      </c>
      <c r="J88" s="152" t="s">
        <v>1046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0.18590486430633169</v>
      </c>
      <c r="AB88" s="184">
        <v>9.4685265131056573E-2</v>
      </c>
      <c r="AC88" s="184">
        <v>-1.5802243050039966E-2</v>
      </c>
      <c r="AD88" s="164" t="s">
        <v>954</v>
      </c>
      <c r="AE88" s="40"/>
    </row>
    <row r="89" spans="1:31">
      <c r="A89" s="144" t="s">
        <v>442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957</v>
      </c>
      <c r="J89" s="152" t="s">
        <v>1047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0.18829183630992574</v>
      </c>
      <c r="AB89" s="184">
        <v>0.10021227347740691</v>
      </c>
      <c r="AC89" s="184">
        <v>-1.9166436149312682E-2</v>
      </c>
      <c r="AD89" s="164" t="s">
        <v>954</v>
      </c>
      <c r="AE89" s="40"/>
    </row>
    <row r="90" spans="1:31">
      <c r="A90" s="144" t="s">
        <v>443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28</v>
      </c>
      <c r="J90" s="152" t="s">
        <v>783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0.14814100028865901</v>
      </c>
      <c r="AB90" s="184">
        <v>6.5726390279937902E-2</v>
      </c>
      <c r="AC90" s="184">
        <v>-1.0767822706063701E-3</v>
      </c>
      <c r="AD90" s="164" t="s">
        <v>954</v>
      </c>
      <c r="AE90" s="40"/>
    </row>
    <row r="91" spans="1:31">
      <c r="A91" s="144" t="s">
        <v>444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957</v>
      </c>
      <c r="J91" s="152" t="s">
        <v>1218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0.1383494135518728</v>
      </c>
      <c r="AB91" s="184">
        <v>6.1001329083969491E-2</v>
      </c>
      <c r="AC91" s="184">
        <v>8.0368396946539633E-4</v>
      </c>
      <c r="AD91" s="164" t="s">
        <v>954</v>
      </c>
      <c r="AE91" s="40"/>
    </row>
    <row r="92" spans="1:31">
      <c r="A92" s="144" t="s">
        <v>445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957</v>
      </c>
      <c r="J92" s="152" t="s">
        <v>1219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0.15129329730900887</v>
      </c>
      <c r="AB92" s="184">
        <v>7.7440490254872651E-2</v>
      </c>
      <c r="AC92" s="184">
        <v>-8.3470869565218653E-3</v>
      </c>
      <c r="AD92" s="164" t="s">
        <v>954</v>
      </c>
      <c r="AE92" s="40"/>
    </row>
    <row r="93" spans="1:31">
      <c r="A93" s="144" t="s">
        <v>446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28</v>
      </c>
      <c r="J93" s="152" t="s">
        <v>1003</v>
      </c>
      <c r="K93" s="153">
        <v>43607</v>
      </c>
      <c r="L93" s="154" t="s">
        <v>974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0.14135775744397927</v>
      </c>
      <c r="AB93" s="184">
        <v>7.0366690909091201E-2</v>
      </c>
      <c r="AC93" s="184">
        <v>-5.041258627087597E-3</v>
      </c>
      <c r="AD93" s="164" t="s">
        <v>954</v>
      </c>
      <c r="AE93" s="40"/>
    </row>
    <row r="94" spans="1:31">
      <c r="A94" s="10" t="s">
        <v>447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448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0.11694467619589601</v>
      </c>
      <c r="AB94" s="183">
        <v>4.93603144746513E-2</v>
      </c>
      <c r="AC94" s="183">
        <v>5.3070683321088099E-3</v>
      </c>
      <c r="AD94" s="55" t="s">
        <v>29</v>
      </c>
      <c r="AE94" s="40"/>
    </row>
    <row r="95" spans="1:31">
      <c r="A95" s="144" t="s">
        <v>449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957</v>
      </c>
      <c r="J95" s="152" t="s">
        <v>1110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0.10662086280592176</v>
      </c>
      <c r="AB95" s="183">
        <v>4.2695213574007518E-2</v>
      </c>
      <c r="AC95" s="183">
        <v>8.1300664259924549E-3</v>
      </c>
      <c r="AD95" s="55" t="s">
        <v>29</v>
      </c>
      <c r="AE95" s="40"/>
    </row>
    <row r="96" spans="1:31">
      <c r="A96" s="10" t="s">
        <v>450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451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0.13117112211566401</v>
      </c>
      <c r="AB96" s="183">
        <v>6.7079437589670193E-2</v>
      </c>
      <c r="AC96" s="183">
        <v>-4.1080774748920596E-3</v>
      </c>
      <c r="AD96" s="55" t="s">
        <v>29</v>
      </c>
      <c r="AE96" s="40"/>
    </row>
    <row r="97" spans="1:31">
      <c r="A97" s="144" t="s">
        <v>452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957</v>
      </c>
      <c r="J97" s="152" t="s">
        <v>955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0.12706408517132983</v>
      </c>
      <c r="AB97" s="184">
        <v>6.4998462593250483E-2</v>
      </c>
      <c r="AC97" s="184">
        <v>-3.3651140319717054E-3</v>
      </c>
      <c r="AD97" s="55" t="s">
        <v>29</v>
      </c>
      <c r="AE97" s="40"/>
    </row>
    <row r="98" spans="1:31">
      <c r="A98" s="144" t="s">
        <v>453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957</v>
      </c>
      <c r="J98" s="152" t="s">
        <v>956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0.12493564659345191</v>
      </c>
      <c r="AB98" s="184">
        <v>6.4706098522167688E-2</v>
      </c>
      <c r="AC98" s="184">
        <v>-3.4939619985927539E-3</v>
      </c>
      <c r="AD98" s="55" t="s">
        <v>29</v>
      </c>
      <c r="AE98" s="40"/>
    </row>
    <row r="99" spans="1:31">
      <c r="A99" s="10" t="s">
        <v>454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784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0.116098069374034</v>
      </c>
      <c r="AB99" s="183">
        <v>5.7926849494597497E-2</v>
      </c>
      <c r="AC99" s="183">
        <v>-4.87400487974472E-4</v>
      </c>
      <c r="AD99" s="55" t="s">
        <v>29</v>
      </c>
      <c r="AE99" s="40"/>
    </row>
    <row r="100" spans="1:31">
      <c r="A100" s="10" t="s">
        <v>455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456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0.111045368339838</v>
      </c>
      <c r="AB100" s="183">
        <v>5.4630411049723999E-2</v>
      </c>
      <c r="AC100" s="183">
        <v>8.3230248618804104E-4</v>
      </c>
      <c r="AD100" s="55" t="s">
        <v>29</v>
      </c>
      <c r="AE100" s="40"/>
    </row>
    <row r="101" spans="1:31">
      <c r="A101" s="10" t="s">
        <v>457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458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9.7289464761280101E-2</v>
      </c>
      <c r="AB101" s="183">
        <v>4.2901113855628101E-2</v>
      </c>
      <c r="AC101" s="183">
        <v>6.1408977078345498E-3</v>
      </c>
      <c r="AD101" s="55" t="s">
        <v>29</v>
      </c>
      <c r="AE101" s="40"/>
    </row>
    <row r="102" spans="1:31">
      <c r="A102" s="144" t="s">
        <v>459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957</v>
      </c>
      <c r="J102" s="152" t="s">
        <v>1053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8.2328096876898904E-2</v>
      </c>
      <c r="AB102" s="184">
        <v>3.0733943588017842E-2</v>
      </c>
      <c r="AC102" s="184">
        <v>1.1425911814204159E-2</v>
      </c>
      <c r="AD102" s="55" t="s">
        <v>29</v>
      </c>
      <c r="AE102" s="40"/>
    </row>
    <row r="103" spans="1:31">
      <c r="A103" s="144" t="s">
        <v>460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957</v>
      </c>
      <c r="J103" s="152" t="s">
        <v>1054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7.7989034532151447E-2</v>
      </c>
      <c r="AB103" s="184">
        <v>2.8491171381252345E-2</v>
      </c>
      <c r="AC103" s="184">
        <v>1.2051656840013525E-2</v>
      </c>
      <c r="AD103" s="55" t="s">
        <v>29</v>
      </c>
      <c r="AE103" s="40"/>
    </row>
    <row r="104" spans="1:31">
      <c r="A104" s="144" t="s">
        <v>461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28</v>
      </c>
      <c r="J104" s="152" t="s">
        <v>1004</v>
      </c>
      <c r="K104" s="153">
        <v>43622</v>
      </c>
      <c r="L104" s="154" t="s">
        <v>974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5.4570264047542949E-2</v>
      </c>
      <c r="AB104" s="184">
        <v>7.6266324095211058E-3</v>
      </c>
      <c r="AC104" s="184">
        <v>2.1151949135963743E-2</v>
      </c>
      <c r="AD104" s="55" t="s">
        <v>29</v>
      </c>
      <c r="AE104" s="40"/>
    </row>
    <row r="105" spans="1:31">
      <c r="A105" s="144" t="s">
        <v>462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957</v>
      </c>
      <c r="J105" s="152" t="s">
        <v>1000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6.2562439385243085E-2</v>
      </c>
      <c r="AB105" s="184">
        <v>1.6780189662921607E-2</v>
      </c>
      <c r="AC105" s="184">
        <v>1.666884365971133E-2</v>
      </c>
      <c r="AD105" s="55" t="s">
        <v>29</v>
      </c>
      <c r="AE105" s="40"/>
    </row>
    <row r="106" spans="1:31">
      <c r="A106" s="144" t="s">
        <v>463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28</v>
      </c>
      <c r="J106" s="152" t="s">
        <v>785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9.9127148284818195E-2</v>
      </c>
      <c r="AB106" s="184">
        <v>5.2494051069262901E-2</v>
      </c>
      <c r="AC106" s="184">
        <v>7.6934184487731404E-4</v>
      </c>
      <c r="AD106" s="55" t="s">
        <v>29</v>
      </c>
      <c r="AE106" s="40"/>
    </row>
    <row r="107" spans="1:31">
      <c r="A107" s="144" t="s">
        <v>464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28</v>
      </c>
      <c r="J107" s="152" t="s">
        <v>1055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8.9696705401430599E-2</v>
      </c>
      <c r="AB107" s="184">
        <v>4.4461428481012803E-2</v>
      </c>
      <c r="AC107" s="184">
        <v>4.0893544303801698E-3</v>
      </c>
      <c r="AD107" s="55" t="s">
        <v>29</v>
      </c>
      <c r="AE107" s="40"/>
    </row>
    <row r="108" spans="1:31">
      <c r="A108" s="144" t="s">
        <v>465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28</v>
      </c>
      <c r="J108" s="152" t="s">
        <v>1022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9.1616202740512701E-2</v>
      </c>
      <c r="AB108" s="184">
        <v>4.6960063876652101E-2</v>
      </c>
      <c r="AC108" s="184">
        <v>2.8677344241663199E-3</v>
      </c>
      <c r="AD108" s="55" t="s">
        <v>29</v>
      </c>
      <c r="AE108" s="40"/>
    </row>
    <row r="109" spans="1:31">
      <c r="A109" s="144" t="s">
        <v>466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957</v>
      </c>
      <c r="J109" s="152" t="s">
        <v>1056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7.0031182097187727E-2</v>
      </c>
      <c r="AB109" s="184">
        <v>2.7710196218227123E-2</v>
      </c>
      <c r="AC109" s="184">
        <v>1.0853323000619586E-2</v>
      </c>
      <c r="AD109" s="55" t="s">
        <v>29</v>
      </c>
      <c r="AE109" s="40"/>
    </row>
    <row r="110" spans="1:31">
      <c r="A110" s="144" t="s">
        <v>467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957</v>
      </c>
      <c r="J110" s="152" t="s">
        <v>1057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6.8848264011453386E-2</v>
      </c>
      <c r="AB110" s="184">
        <v>2.7950677886377839E-2</v>
      </c>
      <c r="AC110" s="184">
        <v>1.0415006719608932E-2</v>
      </c>
      <c r="AD110" s="55" t="s">
        <v>29</v>
      </c>
      <c r="AE110" s="40"/>
    </row>
    <row r="111" spans="1:31">
      <c r="A111" s="144" t="s">
        <v>468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957</v>
      </c>
      <c r="J111" s="152" t="s">
        <v>1051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6.5949246115754923E-2</v>
      </c>
      <c r="AB111" s="184">
        <v>2.6448985731487351E-2</v>
      </c>
      <c r="AC111" s="184">
        <v>1.0723122215532621E-2</v>
      </c>
      <c r="AD111" s="55" t="s">
        <v>29</v>
      </c>
      <c r="AE111" s="40"/>
    </row>
    <row r="112" spans="1:31">
      <c r="A112" s="144" t="s">
        <v>469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957</v>
      </c>
      <c r="J112" s="152" t="s">
        <v>1111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7.7279013411537756E-2</v>
      </c>
      <c r="AB112" s="183">
        <v>3.871203424332359E-2</v>
      </c>
      <c r="AC112" s="183">
        <v>5.3263632047475529E-3</v>
      </c>
      <c r="AD112" s="55" t="s">
        <v>29</v>
      </c>
      <c r="AE112" s="40"/>
    </row>
    <row r="113" spans="1:31">
      <c r="A113" s="144" t="s">
        <v>470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957</v>
      </c>
      <c r="J113" s="152" t="s">
        <v>958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9.6437140116542919E-2</v>
      </c>
      <c r="AB113" s="184">
        <v>5.8029321872240525E-2</v>
      </c>
      <c r="AC113" s="184">
        <v>-2.7437291727998581E-3</v>
      </c>
      <c r="AD113" s="164" t="s">
        <v>954</v>
      </c>
      <c r="AE113" s="40"/>
    </row>
    <row r="114" spans="1:31">
      <c r="A114" s="144" t="s">
        <v>471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957</v>
      </c>
      <c r="J114" s="152" t="s">
        <v>1023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0.10888890700939391</v>
      </c>
      <c r="AB114" s="184">
        <v>7.0940736565420881E-2</v>
      </c>
      <c r="AC114" s="184">
        <v>-8.1503808411220735E-3</v>
      </c>
      <c r="AD114" s="164" t="s">
        <v>954</v>
      </c>
      <c r="AE114" s="40"/>
    </row>
    <row r="115" spans="1:31">
      <c r="A115" s="144" t="s">
        <v>472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957</v>
      </c>
      <c r="J115" s="152" t="s">
        <v>1024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0.10797695584570288</v>
      </c>
      <c r="AB115" s="184">
        <v>7.0929472790495884E-2</v>
      </c>
      <c r="AC115" s="184">
        <v>-8.3073439582732611E-3</v>
      </c>
      <c r="AD115" s="164" t="s">
        <v>954</v>
      </c>
      <c r="AE115" s="40"/>
    </row>
    <row r="116" spans="1:31">
      <c r="A116" s="144" t="s">
        <v>473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28</v>
      </c>
      <c r="J116" s="152" t="s">
        <v>1005</v>
      </c>
      <c r="K116" s="153">
        <v>43641</v>
      </c>
      <c r="L116" s="154" t="s">
        <v>974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9.6506437274826329E-2</v>
      </c>
      <c r="AB116" s="184">
        <v>6.0628753191489748E-2</v>
      </c>
      <c r="AC116" s="184">
        <v>-4.3443565267398121E-3</v>
      </c>
      <c r="AD116" s="164" t="s">
        <v>954</v>
      </c>
      <c r="AE116" s="40"/>
    </row>
    <row r="117" spans="1:31">
      <c r="A117" s="144" t="s">
        <v>474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28</v>
      </c>
      <c r="J117" s="152" t="s">
        <v>1006</v>
      </c>
      <c r="K117" s="153">
        <v>43642</v>
      </c>
      <c r="L117" s="154" t="s">
        <v>974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9.3318865583749577E-2</v>
      </c>
      <c r="AB117" s="184">
        <v>5.8296922054208666E-2</v>
      </c>
      <c r="AC117" s="184">
        <v>-3.5719703281031912E-3</v>
      </c>
      <c r="AD117" s="164" t="s">
        <v>954</v>
      </c>
      <c r="AE117" s="40"/>
    </row>
    <row r="118" spans="1:31">
      <c r="A118" s="144" t="s">
        <v>475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28</v>
      </c>
      <c r="J118" s="152" t="s">
        <v>1007</v>
      </c>
      <c r="K118" s="153">
        <v>43643</v>
      </c>
      <c r="L118" s="154" t="s">
        <v>974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0.10166088254332917</v>
      </c>
      <c r="AB118" s="184">
        <v>6.7149382106455491E-2</v>
      </c>
      <c r="AC118" s="184">
        <v>-7.2110237825597778E-3</v>
      </c>
      <c r="AD118" s="164" t="s">
        <v>954</v>
      </c>
      <c r="AE118" s="40"/>
    </row>
    <row r="119" spans="1:31">
      <c r="A119" s="144" t="s">
        <v>476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957</v>
      </c>
      <c r="J119" s="152" t="s">
        <v>959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8.9120573650966373E-2</v>
      </c>
      <c r="AB119" s="184">
        <v>5.5697859623490054E-2</v>
      </c>
      <c r="AC119" s="184">
        <v>-2.8756774374827376E-3</v>
      </c>
      <c r="AD119" s="164" t="s">
        <v>954</v>
      </c>
      <c r="AE119" s="40"/>
    </row>
    <row r="120" spans="1:31">
      <c r="A120" s="144" t="s">
        <v>477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957</v>
      </c>
      <c r="J120" s="152" t="s">
        <v>1058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0.11851439312949252</v>
      </c>
      <c r="AB120" s="184">
        <v>8.5017180145008586E-2</v>
      </c>
      <c r="AC120" s="184">
        <v>-1.4409702175125494E-2</v>
      </c>
      <c r="AD120" s="164" t="s">
        <v>954</v>
      </c>
      <c r="AE120" s="40"/>
    </row>
    <row r="121" spans="1:31">
      <c r="A121" s="144" t="s">
        <v>478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957</v>
      </c>
      <c r="J121" s="152" t="s">
        <v>1059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0.11377878060640589</v>
      </c>
      <c r="AB121" s="184">
        <v>8.1209025740382135E-2</v>
      </c>
      <c r="AC121" s="184">
        <v>-1.3079186271796273E-2</v>
      </c>
      <c r="AD121" s="164" t="s">
        <v>954</v>
      </c>
      <c r="AE121" s="40"/>
    </row>
    <row r="122" spans="1:31">
      <c r="A122" s="144" t="s">
        <v>479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957</v>
      </c>
      <c r="J122" s="152" t="s">
        <v>1060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0.10352503830287696</v>
      </c>
      <c r="AB122" s="184">
        <v>7.1973785384615629E-2</v>
      </c>
      <c r="AC122" s="184">
        <v>-9.6757164835166165E-3</v>
      </c>
      <c r="AD122" s="164" t="s">
        <v>954</v>
      </c>
      <c r="AE122" s="40"/>
    </row>
    <row r="123" spans="1:31">
      <c r="A123" s="144" t="s">
        <v>480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957</v>
      </c>
      <c r="J123" s="152" t="s">
        <v>1061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9.9126785350287738E-2</v>
      </c>
      <c r="AB123" s="184">
        <v>6.8383192364330547E-2</v>
      </c>
      <c r="AC123" s="184">
        <v>-8.4411955276793016E-3</v>
      </c>
      <c r="AD123" s="164" t="s">
        <v>954</v>
      </c>
      <c r="AE123" s="40"/>
    </row>
    <row r="124" spans="1:31">
      <c r="A124" s="144" t="s">
        <v>481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957</v>
      </c>
      <c r="J124" s="152" t="s">
        <v>1062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0.10206348811015342</v>
      </c>
      <c r="AB124" s="184">
        <v>7.1918166486194091E-2</v>
      </c>
      <c r="AC124" s="184">
        <v>-9.9054520844614746E-3</v>
      </c>
      <c r="AD124" s="164" t="s">
        <v>954</v>
      </c>
      <c r="AE124" s="40"/>
    </row>
    <row r="125" spans="1:31">
      <c r="A125" s="10" t="s">
        <v>482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786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6.6015239522487806E-2</v>
      </c>
      <c r="AB125" s="183">
        <v>3.7357580112872699E-2</v>
      </c>
      <c r="AC125" s="183">
        <v>2.94056328943879E-3</v>
      </c>
      <c r="AD125" s="55" t="s">
        <v>29</v>
      </c>
      <c r="AE125" s="40"/>
    </row>
    <row r="126" spans="1:31">
      <c r="A126" s="10" t="s">
        <v>483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787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6.74651802356043E-2</v>
      </c>
      <c r="AB126" s="183">
        <v>3.9266148078975299E-2</v>
      </c>
      <c r="AC126" s="183">
        <v>2.1064236926366699E-3</v>
      </c>
      <c r="AD126" s="55" t="s">
        <v>29</v>
      </c>
      <c r="AE126" s="40"/>
    </row>
    <row r="127" spans="1:31">
      <c r="A127" s="10" t="s">
        <v>484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788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5.93173433283056E-2</v>
      </c>
      <c r="AB127" s="183">
        <v>3.1785123602648999E-2</v>
      </c>
      <c r="AC127" s="183">
        <v>4.75492556291444E-3</v>
      </c>
      <c r="AD127" s="55" t="s">
        <v>29</v>
      </c>
      <c r="AE127" s="40"/>
    </row>
    <row r="128" spans="1:31">
      <c r="A128" s="10" t="s">
        <v>485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789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5.8629909931662998E-2</v>
      </c>
      <c r="AB128" s="183">
        <v>3.1555304260915303E-2</v>
      </c>
      <c r="AC128" s="183">
        <v>4.7211583377173502E-3</v>
      </c>
      <c r="AD128" s="55" t="s">
        <v>29</v>
      </c>
      <c r="AE128" s="40"/>
    </row>
    <row r="129" spans="1:31">
      <c r="A129" s="10" t="s">
        <v>486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790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6.1968309969253801E-2</v>
      </c>
      <c r="AB129" s="183">
        <v>3.5253150065291297E-2</v>
      </c>
      <c r="AC129" s="183">
        <v>3.2555016975715201E-3</v>
      </c>
      <c r="AD129" s="55" t="s">
        <v>29</v>
      </c>
      <c r="AE129" s="40"/>
    </row>
    <row r="130" spans="1:31">
      <c r="A130" s="10" t="s">
        <v>487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791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7.4290668856350897E-2</v>
      </c>
      <c r="AB130" s="183">
        <v>4.7752889004149597E-2</v>
      </c>
      <c r="AC130" s="183">
        <v>-1.3898858921159399E-3</v>
      </c>
      <c r="AD130" s="55" t="s">
        <v>29</v>
      </c>
      <c r="AE130" s="40"/>
    </row>
    <row r="131" spans="1:31">
      <c r="A131" s="10" t="s">
        <v>488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792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7.5018728415295E-2</v>
      </c>
      <c r="AB131" s="183">
        <v>4.8942968426474602E-2</v>
      </c>
      <c r="AC131" s="183">
        <v>-1.92950605202151E-3</v>
      </c>
      <c r="AD131" s="55" t="s">
        <v>29</v>
      </c>
      <c r="AE131" s="40"/>
    </row>
    <row r="132" spans="1:31">
      <c r="A132" s="10" t="s">
        <v>489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793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7.3745895442922205E-2</v>
      </c>
      <c r="AB132" s="183">
        <v>4.8166224040920899E-2</v>
      </c>
      <c r="AC132" s="183">
        <v>-1.7603273657287599E-3</v>
      </c>
      <c r="AD132" s="55" t="s">
        <v>29</v>
      </c>
      <c r="AE132" s="40"/>
    </row>
    <row r="133" spans="1:31">
      <c r="A133" s="10" t="s">
        <v>490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794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5.5941456745018499E-2</v>
      </c>
      <c r="AB133" s="183">
        <v>3.1172067411735099E-2</v>
      </c>
      <c r="AC133" s="183">
        <v>4.1723048006099403E-3</v>
      </c>
      <c r="AD133" s="55" t="s">
        <v>29</v>
      </c>
      <c r="AE133" s="40"/>
    </row>
    <row r="134" spans="1:31">
      <c r="A134" s="10" t="s">
        <v>491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795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6.2330926696882102E-2</v>
      </c>
      <c r="AB134" s="183">
        <v>3.78150065590315E-2</v>
      </c>
      <c r="AC134" s="183">
        <v>1.7226135216954299E-3</v>
      </c>
      <c r="AD134" s="55" t="s">
        <v>29</v>
      </c>
      <c r="AE134" s="40"/>
    </row>
    <row r="135" spans="1:31">
      <c r="A135" s="144" t="s">
        <v>492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957</v>
      </c>
      <c r="J135" s="152" t="s">
        <v>1220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4.6821349110047317E-2</v>
      </c>
      <c r="AB135" s="184">
        <v>2.4961900096246659E-2</v>
      </c>
      <c r="AC135" s="184">
        <v>5.52871222329121E-3</v>
      </c>
      <c r="AD135" s="55" t="s">
        <v>29</v>
      </c>
      <c r="AE135" s="40"/>
    </row>
    <row r="136" spans="1:31">
      <c r="A136" s="144" t="s">
        <v>493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957</v>
      </c>
      <c r="J136" s="152" t="s">
        <v>1221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5.522394334085079E-2</v>
      </c>
      <c r="AB136" s="184">
        <v>3.3760875737393059E-2</v>
      </c>
      <c r="AC136" s="184">
        <v>2.4215261655564646E-3</v>
      </c>
      <c r="AD136" s="55" t="s">
        <v>29</v>
      </c>
      <c r="AE136" s="40"/>
    </row>
    <row r="137" spans="1:31">
      <c r="A137" s="144" t="s">
        <v>494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957</v>
      </c>
      <c r="J137" s="152" t="s">
        <v>1178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6.392953102229626E-2</v>
      </c>
      <c r="AB137" s="184">
        <v>4.2893919849482876E-2</v>
      </c>
      <c r="AC137" s="184">
        <v>-7.5882596425258519E-4</v>
      </c>
      <c r="AD137" s="55" t="s">
        <v>29</v>
      </c>
      <c r="AE137" s="40"/>
    </row>
    <row r="138" spans="1:31">
      <c r="A138" s="144" t="s">
        <v>495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957</v>
      </c>
      <c r="J138" s="152" t="s">
        <v>960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6.7071525915411989E-2</v>
      </c>
      <c r="AB138" s="184">
        <v>4.6314781491002766E-2</v>
      </c>
      <c r="AC138" s="184">
        <v>-1.9645618135082366E-3</v>
      </c>
      <c r="AD138" s="55" t="s">
        <v>29</v>
      </c>
      <c r="AE138" s="40"/>
    </row>
    <row r="139" spans="1:31">
      <c r="A139" s="144" t="s">
        <v>496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957</v>
      </c>
      <c r="J139" s="152" t="s">
        <v>961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6.8089221673441891E-2</v>
      </c>
      <c r="AB139" s="184">
        <v>4.7650739433349187E-2</v>
      </c>
      <c r="AC139" s="184">
        <v>-2.482949372968335E-3</v>
      </c>
      <c r="AD139" s="55" t="s">
        <v>29</v>
      </c>
      <c r="AE139" s="40"/>
    </row>
    <row r="140" spans="1:31">
      <c r="A140" s="144" t="s">
        <v>497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957</v>
      </c>
      <c r="J140" s="152" t="s">
        <v>962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6.7225916302633415E-2</v>
      </c>
      <c r="AB140" s="184">
        <v>4.7133282067851612E-2</v>
      </c>
      <c r="AC140" s="184">
        <v>-2.397157627509916E-3</v>
      </c>
      <c r="AD140" s="55" t="s">
        <v>29</v>
      </c>
      <c r="AE140" s="40"/>
    </row>
    <row r="141" spans="1:31">
      <c r="A141" s="144" t="s">
        <v>498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28</v>
      </c>
      <c r="J141" s="152" t="s">
        <v>1008</v>
      </c>
      <c r="K141" s="153">
        <v>43676</v>
      </c>
      <c r="L141" s="154" t="s">
        <v>974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7.2224720419895583E-2</v>
      </c>
      <c r="AB141" s="184">
        <v>5.2376618899083072E-2</v>
      </c>
      <c r="AC141" s="184">
        <v>-4.1643651376153112E-3</v>
      </c>
      <c r="AD141" s="55" t="s">
        <v>29</v>
      </c>
      <c r="AE141" s="40"/>
    </row>
    <row r="142" spans="1:31">
      <c r="A142" s="144" t="s">
        <v>499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28</v>
      </c>
      <c r="J142" s="152" t="s">
        <v>1009</v>
      </c>
      <c r="K142" s="153">
        <v>43677</v>
      </c>
      <c r="L142" s="154" t="s">
        <v>974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6.7696749478115992E-2</v>
      </c>
      <c r="AB142" s="184">
        <v>4.8251497834511214E-2</v>
      </c>
      <c r="AC142" s="184">
        <v>-2.9232851607023935E-3</v>
      </c>
      <c r="AD142" s="55" t="s">
        <v>29</v>
      </c>
      <c r="AE142" s="40"/>
    </row>
    <row r="143" spans="1:31">
      <c r="A143" s="144" t="s">
        <v>500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28</v>
      </c>
      <c r="J143" s="152" t="s">
        <v>796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6.0241962450867402E-2</v>
      </c>
      <c r="AB143" s="184">
        <v>4.1223905346624602E-2</v>
      </c>
      <c r="AC143" s="184">
        <v>-7.6549071137299596E-4</v>
      </c>
      <c r="AD143" s="55" t="s">
        <v>29</v>
      </c>
      <c r="AE143" s="40"/>
    </row>
    <row r="144" spans="1:31">
      <c r="A144" s="144" t="s">
        <v>501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957</v>
      </c>
      <c r="J144" s="152" t="s">
        <v>1222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4.7240062394686255E-2</v>
      </c>
      <c r="AB144" s="184">
        <v>2.8894724473330635E-2</v>
      </c>
      <c r="AC144" s="184">
        <v>2.9985217391299557E-3</v>
      </c>
      <c r="AD144" s="55" t="s">
        <v>29</v>
      </c>
      <c r="AE144" s="40"/>
    </row>
    <row r="145" spans="1:31">
      <c r="A145" s="144" t="s">
        <v>502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957</v>
      </c>
      <c r="J145" s="152" t="s">
        <v>1063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3.5010057651916338E-2</v>
      </c>
      <c r="AB145" s="184">
        <v>1.724392390243934E-2</v>
      </c>
      <c r="AC145" s="184">
        <v>6.5135130820395126E-3</v>
      </c>
      <c r="AD145" s="164" t="s">
        <v>29</v>
      </c>
      <c r="AE145" s="40"/>
    </row>
    <row r="146" spans="1:31">
      <c r="A146" s="144" t="s">
        <v>503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28</v>
      </c>
      <c r="J146" s="152" t="s">
        <v>1010</v>
      </c>
      <c r="K146" s="153">
        <v>43683</v>
      </c>
      <c r="L146" s="154" t="s">
        <v>974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1.3583210510925037E-2</v>
      </c>
      <c r="AB146" s="184">
        <v>-3.4424981230899432E-3</v>
      </c>
      <c r="AC146" s="184">
        <v>1.2728516804888179E-2</v>
      </c>
      <c r="AD146" s="164" t="s">
        <v>29</v>
      </c>
      <c r="AE146" s="40"/>
    </row>
    <row r="147" spans="1:31">
      <c r="A147" s="144" t="s">
        <v>504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28</v>
      </c>
      <c r="J147" s="152" t="s">
        <v>1011</v>
      </c>
      <c r="K147" s="153">
        <v>43684</v>
      </c>
      <c r="L147" s="154" t="s">
        <v>974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8.9265772822424427E-3</v>
      </c>
      <c r="AB147" s="184">
        <v>-7.6947439621827263E-3</v>
      </c>
      <c r="AC147" s="184">
        <v>1.3840993553931757E-2</v>
      </c>
      <c r="AD147" s="164" t="s">
        <v>29</v>
      </c>
      <c r="AE147" s="40"/>
    </row>
    <row r="148" spans="1:31">
      <c r="A148" s="144" t="s">
        <v>505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28</v>
      </c>
      <c r="J148" s="152" t="s">
        <v>1012</v>
      </c>
      <c r="K148" s="153">
        <v>43685</v>
      </c>
      <c r="L148" s="154" t="s">
        <v>974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1.4472893056158398E-2</v>
      </c>
      <c r="AB148" s="184">
        <v>-2.0037706507864961E-3</v>
      </c>
      <c r="AC148" s="184">
        <v>1.2014863462356029E-2</v>
      </c>
      <c r="AD148" s="164" t="s">
        <v>29</v>
      </c>
      <c r="AE148" s="40"/>
    </row>
    <row r="149" spans="1:31">
      <c r="A149" s="144" t="s">
        <v>506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28</v>
      </c>
      <c r="J149" s="152" t="s">
        <v>797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2.99383020909971E-3</v>
      </c>
      <c r="AB149" s="184">
        <v>-1.3116797263157599E-2</v>
      </c>
      <c r="AC149" s="184">
        <v>1.5196996210526101E-2</v>
      </c>
      <c r="AD149" s="164" t="s">
        <v>29</v>
      </c>
      <c r="AE149" s="40"/>
    </row>
    <row r="150" spans="1:31">
      <c r="A150" s="144" t="s">
        <v>507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957</v>
      </c>
      <c r="J150" s="152" t="s">
        <v>1064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2.0548649339572345E-2</v>
      </c>
      <c r="AB150" s="184">
        <v>4.4076976240103871E-3</v>
      </c>
      <c r="AC150" s="184">
        <v>9.9328270112541972E-3</v>
      </c>
      <c r="AD150" s="164" t="s">
        <v>29</v>
      </c>
      <c r="AE150" s="40"/>
    </row>
    <row r="151" spans="1:31">
      <c r="A151" s="144" t="s">
        <v>508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28</v>
      </c>
      <c r="J151" s="152" t="s">
        <v>1013</v>
      </c>
      <c r="K151" s="153">
        <v>43690</v>
      </c>
      <c r="L151" s="154" t="s">
        <v>974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1.5221529391397537E-2</v>
      </c>
      <c r="AB151" s="184">
        <v>-6.1220833677222419E-4</v>
      </c>
      <c r="AC151" s="184">
        <v>1.1280584399504412E-2</v>
      </c>
      <c r="AD151" s="164" t="s">
        <v>29</v>
      </c>
      <c r="AE151" s="40"/>
    </row>
    <row r="152" spans="1:31">
      <c r="A152" s="144" t="s">
        <v>509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28</v>
      </c>
      <c r="J152" s="152" t="s">
        <v>1497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2.0653799573341101E-2</v>
      </c>
      <c r="AB152" s="184">
        <v>4.8258151315791996E-3</v>
      </c>
      <c r="AC152" s="184">
        <v>9.6727615131578012E-3</v>
      </c>
      <c r="AD152" s="164" t="s">
        <v>29</v>
      </c>
      <c r="AE152" s="40"/>
    </row>
    <row r="153" spans="1:31">
      <c r="A153" s="144" t="s">
        <v>510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28</v>
      </c>
      <c r="J153" s="152" t="s">
        <v>975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2.53955645494921E-2</v>
      </c>
      <c r="AB153" s="184">
        <v>9.5910794756251007E-3</v>
      </c>
      <c r="AC153" s="184">
        <v>8.2640311347805979E-3</v>
      </c>
      <c r="AD153" s="164" t="s">
        <v>29</v>
      </c>
      <c r="AE153" s="40"/>
    </row>
    <row r="154" spans="1:31">
      <c r="A154" s="144" t="s">
        <v>511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28</v>
      </c>
      <c r="J154" s="152" t="s">
        <v>976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2.8688186236510899E-2</v>
      </c>
      <c r="AB154" s="184">
        <v>1.30010473941371E-2</v>
      </c>
      <c r="AC154" s="184">
        <v>7.22106351791507E-3</v>
      </c>
      <c r="AD154" s="164" t="s">
        <v>29</v>
      </c>
      <c r="AE154" s="40"/>
    </row>
    <row r="155" spans="1:31">
      <c r="A155" s="144" t="s">
        <v>512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28</v>
      </c>
      <c r="J155" s="152" t="s">
        <v>1014</v>
      </c>
      <c r="K155" s="153">
        <v>43696</v>
      </c>
      <c r="L155" s="154" t="s">
        <v>974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5.9532206459903536E-2</v>
      </c>
      <c r="AB155" s="184">
        <v>4.3617369688385699E-2</v>
      </c>
      <c r="AC155" s="184">
        <v>-1.5468676649135205E-3</v>
      </c>
      <c r="AD155" s="164" t="s">
        <v>29</v>
      </c>
      <c r="AE155" s="40"/>
    </row>
    <row r="156" spans="1:31">
      <c r="A156" s="144" t="s">
        <v>513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28</v>
      </c>
      <c r="J156" s="152" t="s">
        <v>798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5.8521897258538E-2</v>
      </c>
      <c r="AB156" s="184">
        <v>4.2834967196619299E-2</v>
      </c>
      <c r="AC156" s="184">
        <v>-1.3851640169051801E-3</v>
      </c>
      <c r="AD156" s="164" t="s">
        <v>29</v>
      </c>
      <c r="AE156" s="40"/>
    </row>
    <row r="157" spans="1:31">
      <c r="A157" s="144" t="s">
        <v>514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957</v>
      </c>
      <c r="J157" s="152" t="s">
        <v>963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5.9940404394721813E-2</v>
      </c>
      <c r="AB157" s="184">
        <v>4.4445076861489463E-2</v>
      </c>
      <c r="AC157" s="184">
        <v>-1.8960760608490723E-3</v>
      </c>
      <c r="AD157" s="164" t="s">
        <v>29</v>
      </c>
      <c r="AE157" s="40"/>
    </row>
    <row r="158" spans="1:31">
      <c r="A158" s="144" t="s">
        <v>515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957</v>
      </c>
      <c r="J158" s="152" t="s">
        <v>964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6.0472288072320302E-2</v>
      </c>
      <c r="AB158" s="184">
        <v>4.5179729086203713E-2</v>
      </c>
      <c r="AC158" s="184">
        <v>-2.1588548676092501E-3</v>
      </c>
      <c r="AD158" s="164" t="s">
        <v>29</v>
      </c>
      <c r="AE158" s="40"/>
    </row>
    <row r="159" spans="1:31">
      <c r="A159" s="144" t="s">
        <v>516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28</v>
      </c>
      <c r="J159" s="152" t="s">
        <v>1015</v>
      </c>
      <c r="K159" s="153">
        <v>43700</v>
      </c>
      <c r="L159" s="154" t="s">
        <v>974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6.0234614474468984E-2</v>
      </c>
      <c r="AB159" s="184">
        <v>4.5152375920792354E-2</v>
      </c>
      <c r="AC159" s="184">
        <v>-2.2076483168320671E-3</v>
      </c>
      <c r="AD159" s="164" t="s">
        <v>29</v>
      </c>
      <c r="AE159" s="40"/>
    </row>
    <row r="160" spans="1:31">
      <c r="A160" s="10" t="s">
        <v>517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799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5.4294824664032702E-2</v>
      </c>
      <c r="AB160" s="183">
        <v>3.9488324916289397E-2</v>
      </c>
      <c r="AC160" s="183">
        <v>-6.9553358282470302E-4</v>
      </c>
      <c r="AD160" s="55" t="s">
        <v>29</v>
      </c>
      <c r="AE160" s="40"/>
    </row>
    <row r="161" spans="1:31">
      <c r="A161" s="144" t="s">
        <v>518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957</v>
      </c>
      <c r="J161" s="152" t="s">
        <v>1025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7.0786775086497666E-2</v>
      </c>
      <c r="AB161" s="184">
        <v>5.5971503761755859E-2</v>
      </c>
      <c r="AC161" s="184">
        <v>-5.2885611285271583E-3</v>
      </c>
      <c r="AD161" s="164" t="s">
        <v>954</v>
      </c>
      <c r="AE161" s="40"/>
    </row>
    <row r="162" spans="1:31">
      <c r="A162" s="144" t="s">
        <v>519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28</v>
      </c>
      <c r="J162" s="152" t="s">
        <v>1016</v>
      </c>
      <c r="K162" s="153">
        <v>43705</v>
      </c>
      <c r="L162" s="154" t="s">
        <v>974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6.9605569565788894E-2</v>
      </c>
      <c r="AB162" s="184">
        <v>5.5023811654648425E-2</v>
      </c>
      <c r="AC162" s="184">
        <v>-5.0825819528359517E-3</v>
      </c>
      <c r="AD162" s="164" t="s">
        <v>954</v>
      </c>
      <c r="AE162" s="40"/>
    </row>
    <row r="163" spans="1:31">
      <c r="A163" s="144" t="s">
        <v>520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957</v>
      </c>
      <c r="J163" s="152" t="s">
        <v>1026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7.0739442557455456E-2</v>
      </c>
      <c r="AB163" s="184">
        <v>5.6358403140752467E-2</v>
      </c>
      <c r="AC163" s="184">
        <v>-5.4990205506013634E-3</v>
      </c>
      <c r="AD163" s="164" t="s">
        <v>954</v>
      </c>
      <c r="AE163" s="40"/>
    </row>
    <row r="164" spans="1:31">
      <c r="A164" s="144" t="s">
        <v>521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28</v>
      </c>
      <c r="J164" s="152" t="s">
        <v>1017</v>
      </c>
      <c r="K164" s="153">
        <v>43707</v>
      </c>
      <c r="L164" s="154" t="s">
        <v>974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6.1129598151326903E-2</v>
      </c>
      <c r="AB164" s="184">
        <v>4.7071314484089077E-2</v>
      </c>
      <c r="AC164" s="184">
        <v>-3.0316420443590175E-3</v>
      </c>
      <c r="AD164" s="164" t="s">
        <v>954</v>
      </c>
      <c r="AE164" s="40"/>
    </row>
    <row r="165" spans="1:31">
      <c r="A165" s="144" t="s">
        <v>522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957</v>
      </c>
      <c r="J165" s="152" t="s">
        <v>1065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8.5332625033356146E-2</v>
      </c>
      <c r="AB165" s="184">
        <v>7.1192614044513158E-2</v>
      </c>
      <c r="AC165" s="184">
        <v>-9.5927405986189207E-3</v>
      </c>
      <c r="AD165" s="164" t="s">
        <v>954</v>
      </c>
      <c r="AE165" s="40"/>
    </row>
    <row r="166" spans="1:31">
      <c r="A166" s="144" t="s">
        <v>523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957</v>
      </c>
      <c r="J166" s="152" t="s">
        <v>1223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9.1289570110169471E-2</v>
      </c>
      <c r="AB166" s="184">
        <v>7.7318997404085099E-2</v>
      </c>
      <c r="AC166" s="184">
        <v>-1.1288078640962373E-2</v>
      </c>
      <c r="AD166" s="164" t="s">
        <v>954</v>
      </c>
      <c r="AE166" s="40"/>
    </row>
    <row r="167" spans="1:31">
      <c r="A167" s="144" t="s">
        <v>524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957</v>
      </c>
      <c r="J167" s="152" t="s">
        <v>1224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0.10048746594990732</v>
      </c>
      <c r="AB167" s="184">
        <v>8.6660377250285192E-2</v>
      </c>
      <c r="AC167" s="184">
        <v>-1.3833946828712751E-2</v>
      </c>
      <c r="AD167" s="164" t="s">
        <v>954</v>
      </c>
      <c r="AE167" s="40"/>
    </row>
    <row r="168" spans="1:31">
      <c r="A168" s="144" t="s">
        <v>525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957</v>
      </c>
      <c r="J168" s="152" t="s">
        <v>1225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0.10972916151069012</v>
      </c>
      <c r="AB168" s="184">
        <v>9.6060880710372665E-2</v>
      </c>
      <c r="AC168" s="184">
        <v>-1.6382624598526796E-2</v>
      </c>
      <c r="AD168" s="164" t="s">
        <v>954</v>
      </c>
      <c r="AE168" s="40"/>
    </row>
    <row r="169" spans="1:31">
      <c r="A169" s="144" t="s">
        <v>526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957</v>
      </c>
      <c r="J169" s="152" t="s">
        <v>1226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0.11245692009892472</v>
      </c>
      <c r="AB169" s="184">
        <v>9.9031142857143317E-2</v>
      </c>
      <c r="AC169" s="184">
        <v>-1.7215858646616677E-2</v>
      </c>
      <c r="AD169" s="164" t="s">
        <v>954</v>
      </c>
      <c r="AE169" s="40"/>
    </row>
    <row r="170" spans="1:31">
      <c r="A170" s="144" t="s">
        <v>527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957</v>
      </c>
      <c r="J170" s="152" t="s">
        <v>1227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0.13318802715426292</v>
      </c>
      <c r="AB170" s="184">
        <v>0.11982284193005488</v>
      </c>
      <c r="AC170" s="184">
        <v>-2.2741897138582656E-2</v>
      </c>
      <c r="AD170" s="164" t="s">
        <v>954</v>
      </c>
      <c r="AE170" s="40"/>
    </row>
    <row r="171" spans="1:31">
      <c r="A171" s="144" t="s">
        <v>528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957</v>
      </c>
      <c r="J171" s="152" t="s">
        <v>1228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0.12877606499379834</v>
      </c>
      <c r="AB171" s="184">
        <v>0.11576092545589955</v>
      </c>
      <c r="AC171" s="184">
        <v>-2.1720466691477869E-2</v>
      </c>
      <c r="AD171" s="164" t="s">
        <v>954</v>
      </c>
      <c r="AE171" s="40"/>
    </row>
    <row r="172" spans="1:31">
      <c r="A172" s="144" t="s">
        <v>529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957</v>
      </c>
      <c r="J172" s="152" t="s">
        <v>1229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0.12233163386677703</v>
      </c>
      <c r="AB172" s="184">
        <v>0.10967259063136514</v>
      </c>
      <c r="AC172" s="184">
        <v>-2.0173308646547206E-2</v>
      </c>
      <c r="AD172" s="164" t="s">
        <v>954</v>
      </c>
      <c r="AE172" s="40"/>
    </row>
    <row r="173" spans="1:31">
      <c r="A173" s="144" t="s">
        <v>530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957</v>
      </c>
      <c r="J173" s="152" t="s">
        <v>1230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0.1267282132978893</v>
      </c>
      <c r="AB173" s="184">
        <v>0.11430523765659628</v>
      </c>
      <c r="AC173" s="184">
        <v>-2.1420181282240769E-2</v>
      </c>
      <c r="AD173" s="164" t="s">
        <v>954</v>
      </c>
      <c r="AE173" s="40"/>
    </row>
    <row r="174" spans="1:31">
      <c r="A174" s="144" t="s">
        <v>531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957</v>
      </c>
      <c r="J174" s="152" t="s">
        <v>1231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0.12695918247102234</v>
      </c>
      <c r="AB174" s="184">
        <v>0.11481560109990907</v>
      </c>
      <c r="AC174" s="184">
        <v>-2.1593441613199316E-2</v>
      </c>
      <c r="AD174" s="164" t="s">
        <v>954</v>
      </c>
      <c r="AE174" s="40"/>
    </row>
    <row r="175" spans="1:31">
      <c r="A175" s="144" t="s">
        <v>532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957</v>
      </c>
      <c r="J175" s="152" t="s">
        <v>1232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0.10412650358245035</v>
      </c>
      <c r="AB175" s="184">
        <v>9.246650667639611E-2</v>
      </c>
      <c r="AC175" s="184">
        <v>-1.5873390733309289E-2</v>
      </c>
      <c r="AD175" s="164" t="s">
        <v>954</v>
      </c>
      <c r="AE175" s="40"/>
    </row>
    <row r="176" spans="1:31">
      <c r="A176" s="144" t="s">
        <v>533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957</v>
      </c>
      <c r="J176" s="152" t="s">
        <v>1233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0.10353942197881727</v>
      </c>
      <c r="AB176" s="184">
        <v>9.2118702668361419E-2</v>
      </c>
      <c r="AC176" s="184">
        <v>-1.582324850245076E-2</v>
      </c>
      <c r="AD176" s="164" t="s">
        <v>954</v>
      </c>
      <c r="AE176" s="40"/>
    </row>
    <row r="177" spans="1:31">
      <c r="A177" s="144" t="s">
        <v>534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957</v>
      </c>
      <c r="J177" s="152" t="s">
        <v>1234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0.11252452944326108</v>
      </c>
      <c r="AB177" s="184">
        <v>0.10125605780346891</v>
      </c>
      <c r="AC177" s="184">
        <v>-1.8195312138728603E-2</v>
      </c>
      <c r="AD177" s="164" t="s">
        <v>954</v>
      </c>
      <c r="AE177" s="40"/>
    </row>
    <row r="178" spans="1:31">
      <c r="A178" s="144" t="s">
        <v>535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957</v>
      </c>
      <c r="J178" s="152" t="s">
        <v>1235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0.1143889731115304</v>
      </c>
      <c r="AB178" s="184">
        <v>0.10334663311163106</v>
      </c>
      <c r="AC178" s="184">
        <v>-1.876426388639274E-2</v>
      </c>
      <c r="AD178" s="164" t="s">
        <v>954</v>
      </c>
      <c r="AE178" s="40"/>
    </row>
    <row r="179" spans="1:31">
      <c r="A179" s="144" t="s">
        <v>536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957</v>
      </c>
      <c r="J179" s="152" t="s">
        <v>1236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0.10669302846366935</v>
      </c>
      <c r="AB179" s="184">
        <v>9.5955453309481964E-2</v>
      </c>
      <c r="AC179" s="184">
        <v>-1.6929396779964856E-2</v>
      </c>
      <c r="AD179" s="164" t="s">
        <v>954</v>
      </c>
      <c r="AE179" s="40"/>
    </row>
    <row r="180" spans="1:31">
      <c r="A180" s="144" t="s">
        <v>537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957</v>
      </c>
      <c r="J180" s="152" t="s">
        <v>1237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0.10827623138063824</v>
      </c>
      <c r="AB180" s="184">
        <v>9.7751273028307661E-2</v>
      </c>
      <c r="AC180" s="184">
        <v>-1.7417595869681834E-2</v>
      </c>
      <c r="AD180" s="164" t="s">
        <v>954</v>
      </c>
      <c r="AE180" s="40"/>
    </row>
    <row r="181" spans="1:31">
      <c r="A181" s="144" t="s">
        <v>538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957</v>
      </c>
      <c r="J181" s="152" t="s">
        <v>1238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8.9904681344524118E-2</v>
      </c>
      <c r="AB181" s="184">
        <v>7.9748643515237916E-2</v>
      </c>
      <c r="AC181" s="184">
        <v>-1.2934428065202397E-2</v>
      </c>
      <c r="AD181" s="164" t="s">
        <v>954</v>
      </c>
      <c r="AE181" s="40"/>
    </row>
    <row r="182" spans="1:31">
      <c r="A182" s="144" t="s">
        <v>539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957</v>
      </c>
      <c r="J182" s="152" t="s">
        <v>1066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6.635450060121717E-2</v>
      </c>
      <c r="AB182" s="184">
        <v>5.6571224404867282E-2</v>
      </c>
      <c r="AC182" s="184">
        <v>-7.177594075119309E-3</v>
      </c>
      <c r="AD182" s="164" t="s">
        <v>954</v>
      </c>
      <c r="AE182" s="40"/>
    </row>
    <row r="183" spans="1:31">
      <c r="A183" s="144" t="s">
        <v>540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957</v>
      </c>
      <c r="J183" s="152" t="s">
        <v>1067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7.2645368978137226E-2</v>
      </c>
      <c r="AB183" s="184">
        <v>6.2965762162162653E-2</v>
      </c>
      <c r="AC183" s="184">
        <v>-8.8012832572834654E-3</v>
      </c>
      <c r="AD183" s="164" t="s">
        <v>954</v>
      </c>
      <c r="AE183" s="40"/>
    </row>
    <row r="184" spans="1:31">
      <c r="A184" s="144" t="s">
        <v>541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957</v>
      </c>
      <c r="J184" s="152" t="s">
        <v>1068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6.1138995976083077E-2</v>
      </c>
      <c r="AB184" s="184">
        <v>5.1704118847161862E-2</v>
      </c>
      <c r="AC184" s="184">
        <v>-6.0454525764193079E-3</v>
      </c>
      <c r="AD184" s="164" t="s">
        <v>954</v>
      </c>
      <c r="AE184" s="40"/>
    </row>
    <row r="185" spans="1:31">
      <c r="A185" s="144" t="s">
        <v>542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957</v>
      </c>
      <c r="J185" s="152" t="s">
        <v>1069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6.0643931158999465E-2</v>
      </c>
      <c r="AB185" s="184">
        <v>5.1351616933240862E-2</v>
      </c>
      <c r="AC185" s="184">
        <v>-5.9905890125175887E-3</v>
      </c>
      <c r="AD185" s="164" t="s">
        <v>954</v>
      </c>
      <c r="AE185" s="40"/>
    </row>
    <row r="186" spans="1:31">
      <c r="A186" s="144" t="s">
        <v>543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957</v>
      </c>
      <c r="J186" s="152" t="s">
        <v>1070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6.8377942253910362E-2</v>
      </c>
      <c r="AB186" s="184">
        <v>5.9166273196055164E-2</v>
      </c>
      <c r="AC186" s="184">
        <v>-7.9397764319091291E-3</v>
      </c>
      <c r="AD186" s="164" t="s">
        <v>954</v>
      </c>
      <c r="AE186" s="40"/>
    </row>
    <row r="187" spans="1:31">
      <c r="A187" s="144" t="s">
        <v>544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957</v>
      </c>
      <c r="J187" s="152" t="s">
        <v>1239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8.0498011126526325E-2</v>
      </c>
      <c r="AB187" s="184">
        <v>7.134701508784036E-2</v>
      </c>
      <c r="AC187" s="184">
        <v>-1.0946664829486918E-2</v>
      </c>
      <c r="AD187" s="164" t="s">
        <v>954</v>
      </c>
      <c r="AE187" s="40"/>
    </row>
    <row r="188" spans="1:31">
      <c r="A188" s="144" t="s">
        <v>545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957</v>
      </c>
      <c r="J188" s="152" t="s">
        <v>1240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8.2053055320073121E-2</v>
      </c>
      <c r="AB188" s="184">
        <v>7.3054219886851124E-2</v>
      </c>
      <c r="AC188" s="184">
        <v>-1.1392242070976E-2</v>
      </c>
      <c r="AD188" s="164" t="s">
        <v>954</v>
      </c>
      <c r="AE188" s="40"/>
    </row>
    <row r="189" spans="1:31">
      <c r="A189" s="144" t="s">
        <v>546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957</v>
      </c>
      <c r="J189" s="152" t="s">
        <v>1241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9.6461575363524288E-2</v>
      </c>
      <c r="AB189" s="184">
        <v>8.7527743447099349E-2</v>
      </c>
      <c r="AC189" s="184">
        <v>-1.4927469624573586E-2</v>
      </c>
      <c r="AD189" s="164" t="s">
        <v>954</v>
      </c>
      <c r="AE189" s="40"/>
    </row>
    <row r="190" spans="1:31">
      <c r="A190" s="144" t="s">
        <v>547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957</v>
      </c>
      <c r="J190" s="152" t="s">
        <v>1242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8.2261217964608502E-2</v>
      </c>
      <c r="AB190" s="184">
        <v>7.3604215050110833E-2</v>
      </c>
      <c r="AC190" s="184">
        <v>-1.1598288432138837E-2</v>
      </c>
      <c r="AD190" s="164" t="s">
        <v>954</v>
      </c>
      <c r="AE190" s="40"/>
    </row>
    <row r="191" spans="1:31">
      <c r="A191" s="144" t="s">
        <v>548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957</v>
      </c>
      <c r="J191" s="152" t="s">
        <v>1243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7.7117908734720464E-2</v>
      </c>
      <c r="AB191" s="184">
        <v>6.8653386540412864E-2</v>
      </c>
      <c r="AC191" s="184">
        <v>-1.0437632735881053E-2</v>
      </c>
      <c r="AD191" s="164" t="s">
        <v>954</v>
      </c>
      <c r="AE191" s="40"/>
    </row>
    <row r="192" spans="1:31">
      <c r="A192" s="144" t="s">
        <v>549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957</v>
      </c>
      <c r="J192" s="152" t="s">
        <v>1244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7.4708705990689905E-2</v>
      </c>
      <c r="AB192" s="184">
        <v>6.6408898771251001E-2</v>
      </c>
      <c r="AC192" s="184">
        <v>-9.9286140380410171E-3</v>
      </c>
      <c r="AD192" s="164" t="s">
        <v>954</v>
      </c>
      <c r="AE192" s="40"/>
    </row>
    <row r="193" spans="1:31">
      <c r="A193" s="144" t="s">
        <v>550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957</v>
      </c>
      <c r="J193" s="152" t="s">
        <v>1071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6.0665480533529825E-2</v>
      </c>
      <c r="AB193" s="184">
        <v>5.2597710991957536E-2</v>
      </c>
      <c r="AC193" s="184">
        <v>-6.6672332439681181E-3</v>
      </c>
      <c r="AD193" s="164" t="s">
        <v>954</v>
      </c>
      <c r="AE193" s="40"/>
    </row>
    <row r="194" spans="1:31">
      <c r="A194" s="144" t="s">
        <v>551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957</v>
      </c>
      <c r="J194" s="152" t="s">
        <v>1072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5.8144799134780767E-2</v>
      </c>
      <c r="AB194" s="184">
        <v>5.0214604036697752E-2</v>
      </c>
      <c r="AC194" s="184">
        <v>-6.1289554628860543E-3</v>
      </c>
      <c r="AD194" s="164" t="s">
        <v>954</v>
      </c>
      <c r="AE194" s="40"/>
    </row>
    <row r="195" spans="1:31">
      <c r="A195" s="144" t="s">
        <v>552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957</v>
      </c>
      <c r="J195" s="152" t="s">
        <v>1245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6.8903915680832206E-2</v>
      </c>
      <c r="AB195" s="184">
        <v>6.102518708070459E-2</v>
      </c>
      <c r="AC195" s="184">
        <v>-8.7072288276324183E-3</v>
      </c>
      <c r="AD195" s="164" t="s">
        <v>954</v>
      </c>
      <c r="AE195" s="40"/>
    </row>
    <row r="196" spans="1:31">
      <c r="A196" s="144" t="s">
        <v>553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957</v>
      </c>
      <c r="J196" s="152" t="s">
        <v>1073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6.0736181914478271E-2</v>
      </c>
      <c r="AB196" s="184">
        <v>5.3036544486692483E-2</v>
      </c>
      <c r="AC196" s="184">
        <v>-6.8549968589852739E-3</v>
      </c>
      <c r="AD196" s="164" t="s">
        <v>954</v>
      </c>
      <c r="AE196" s="40"/>
    </row>
    <row r="197" spans="1:31">
      <c r="A197" s="144" t="s">
        <v>554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957</v>
      </c>
      <c r="J197" s="152" t="s">
        <v>1074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5.8977955644474722E-2</v>
      </c>
      <c r="AB197" s="184">
        <v>5.1406038380513941E-2</v>
      </c>
      <c r="AC197" s="184">
        <v>-6.4985766951946022E-3</v>
      </c>
      <c r="AD197" s="164" t="s">
        <v>954</v>
      </c>
      <c r="AE197" s="40"/>
    </row>
    <row r="198" spans="1:31">
      <c r="A198" s="144" t="s">
        <v>555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957</v>
      </c>
      <c r="J198" s="152" t="s">
        <v>1075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6.628052604570045E-2</v>
      </c>
      <c r="AB198" s="184">
        <v>5.8779984597739254E-2</v>
      </c>
      <c r="AC198" s="184">
        <v>-8.2421858102577072E-3</v>
      </c>
      <c r="AD198" s="164" t="s">
        <v>954</v>
      </c>
      <c r="AE198" s="40"/>
    </row>
    <row r="199" spans="1:31">
      <c r="A199" s="144" t="s">
        <v>556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957</v>
      </c>
      <c r="J199" s="152" t="s">
        <v>1246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8.3555090807779564E-2</v>
      </c>
      <c r="AB199" s="184">
        <v>7.6078529690049246E-2</v>
      </c>
      <c r="AC199" s="184">
        <v>-1.2281750734094876E-2</v>
      </c>
      <c r="AD199" s="164" t="s">
        <v>954</v>
      </c>
      <c r="AE199" s="40"/>
    </row>
    <row r="200" spans="1:31">
      <c r="A200" s="144" t="s">
        <v>557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957</v>
      </c>
      <c r="J200" s="152" t="s">
        <v>1247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6.8218810579687261E-2</v>
      </c>
      <c r="AB200" s="184">
        <v>6.0971056163716453E-2</v>
      </c>
      <c r="AC200" s="184">
        <v>-8.8132382653893782E-3</v>
      </c>
      <c r="AD200" s="164" t="s">
        <v>954</v>
      </c>
      <c r="AE200" s="40"/>
    </row>
    <row r="201" spans="1:31">
      <c r="A201" s="144" t="s">
        <v>558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957</v>
      </c>
      <c r="J201" s="152" t="s">
        <v>1076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5.5990571506299824E-2</v>
      </c>
      <c r="AB201" s="184">
        <v>4.8930887031048309E-2</v>
      </c>
      <c r="AC201" s="184">
        <v>-6.0648169469603719E-3</v>
      </c>
      <c r="AD201" s="164" t="s">
        <v>954</v>
      </c>
      <c r="AE201" s="40"/>
    </row>
    <row r="202" spans="1:31">
      <c r="A202" s="144" t="s">
        <v>559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957</v>
      </c>
      <c r="J202" s="152" t="s">
        <v>1027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4.9968922316713016E-2</v>
      </c>
      <c r="AB202" s="184">
        <v>4.3045276058606197E-2</v>
      </c>
      <c r="AC202" s="184">
        <v>-4.7384292384482496E-3</v>
      </c>
      <c r="AD202" s="164" t="s">
        <v>954</v>
      </c>
      <c r="AE202" s="40"/>
    </row>
    <row r="203" spans="1:31">
      <c r="A203" s="144" t="s">
        <v>560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957</v>
      </c>
      <c r="J203" s="152" t="s">
        <v>1077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5.8610484801300711E-2</v>
      </c>
      <c r="AB203" s="184">
        <v>5.1735784450144484E-2</v>
      </c>
      <c r="AC203" s="184">
        <v>-6.7449932670728963E-3</v>
      </c>
      <c r="AD203" s="164" t="s">
        <v>954</v>
      </c>
      <c r="AE203" s="40"/>
    </row>
    <row r="204" spans="1:31">
      <c r="A204" s="144" t="s">
        <v>561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957</v>
      </c>
      <c r="J204" s="152" t="s">
        <v>1078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6.3332057824047716E-2</v>
      </c>
      <c r="AB204" s="184">
        <v>5.653744536312888E-2</v>
      </c>
      <c r="AC204" s="184">
        <v>-7.8588386272946398E-3</v>
      </c>
      <c r="AD204" s="164" t="s">
        <v>954</v>
      </c>
      <c r="AE204" s="40"/>
    </row>
    <row r="205" spans="1:31">
      <c r="A205" s="144" t="s">
        <v>562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957</v>
      </c>
      <c r="J205" s="152" t="s">
        <v>1248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7.0607269192613176E-2</v>
      </c>
      <c r="AB205" s="184">
        <v>6.3884856039415405E-2</v>
      </c>
      <c r="AC205" s="184">
        <v>-9.5442358550541506E-3</v>
      </c>
      <c r="AD205" s="164" t="s">
        <v>954</v>
      </c>
      <c r="AE205" s="40"/>
    </row>
    <row r="206" spans="1:31">
      <c r="A206" s="144" t="s">
        <v>563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957</v>
      </c>
      <c r="J206" s="152" t="s">
        <v>1079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6.0328157429320628E-2</v>
      </c>
      <c r="AB206" s="184">
        <v>5.3774397467954094E-2</v>
      </c>
      <c r="AC206" s="184">
        <v>-7.2853799651846352E-3</v>
      </c>
      <c r="AD206" s="164" t="s">
        <v>954</v>
      </c>
      <c r="AE206" s="40"/>
    </row>
    <row r="207" spans="1:31">
      <c r="A207" s="144" t="s">
        <v>564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957</v>
      </c>
      <c r="J207" s="152" t="s">
        <v>1249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6.6545019765396951E-2</v>
      </c>
      <c r="AB207" s="184">
        <v>6.0063500535770586E-2</v>
      </c>
      <c r="AC207" s="184">
        <v>-8.7188061771192871E-3</v>
      </c>
      <c r="AD207" s="164" t="s">
        <v>954</v>
      </c>
      <c r="AE207" s="40"/>
    </row>
    <row r="208" spans="1:31">
      <c r="A208" s="144" t="s">
        <v>565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957</v>
      </c>
      <c r="J208" s="152" t="s">
        <v>1080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6.2955752039835611E-2</v>
      </c>
      <c r="AB208" s="184">
        <v>5.6600928918876914E-2</v>
      </c>
      <c r="AC208" s="184">
        <v>-7.9647111250591429E-3</v>
      </c>
      <c r="AD208" s="164" t="s">
        <v>954</v>
      </c>
      <c r="AE208" s="40"/>
    </row>
    <row r="209" spans="1:31">
      <c r="A209" s="144" t="s">
        <v>566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28</v>
      </c>
      <c r="J209" s="152" t="s">
        <v>1018</v>
      </c>
      <c r="K209" s="153">
        <v>43780</v>
      </c>
      <c r="L209" s="154" t="s">
        <v>974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4.0281319867583543E-2</v>
      </c>
      <c r="AB209" s="184">
        <v>3.4137627500000267E-2</v>
      </c>
      <c r="AC209" s="184">
        <v>-2.9798000000000879E-3</v>
      </c>
      <c r="AD209" s="164" t="s">
        <v>954</v>
      </c>
      <c r="AE209" s="40"/>
    </row>
    <row r="210" spans="1:31">
      <c r="A210" s="144" t="s">
        <v>567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957</v>
      </c>
      <c r="J210" s="152" t="s">
        <v>1250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4.042411206225327E-2</v>
      </c>
      <c r="AB210" s="184">
        <v>3.4412189361042511E-2</v>
      </c>
      <c r="AC210" s="184">
        <v>-3.0757537220846842E-3</v>
      </c>
      <c r="AD210" s="164" t="s">
        <v>954</v>
      </c>
      <c r="AE210" s="40"/>
    </row>
    <row r="211" spans="1:31">
      <c r="A211" s="144" t="s">
        <v>568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957</v>
      </c>
      <c r="J211" s="152" t="s">
        <v>1251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3.8752744114856519E-2</v>
      </c>
      <c r="AB211" s="184">
        <v>3.28767744766012E-2</v>
      </c>
      <c r="AC211" s="184">
        <v>-2.7715954433500389E-3</v>
      </c>
      <c r="AD211" s="164" t="s">
        <v>954</v>
      </c>
      <c r="AE211" s="40"/>
    </row>
    <row r="212" spans="1:31">
      <c r="A212" s="144" t="s">
        <v>569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957</v>
      </c>
      <c r="J212" s="152" t="s">
        <v>1252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4.5859978651218825E-2</v>
      </c>
      <c r="AB212" s="184">
        <v>4.0082422096577419E-2</v>
      </c>
      <c r="AC212" s="184">
        <v>-4.3809052567238549E-3</v>
      </c>
      <c r="AD212" s="164" t="s">
        <v>954</v>
      </c>
      <c r="AE212" s="40"/>
    </row>
    <row r="213" spans="1:31">
      <c r="A213" s="144" t="s">
        <v>570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28</v>
      </c>
      <c r="J213" s="152" t="s">
        <v>1019</v>
      </c>
      <c r="K213" s="153">
        <v>43784</v>
      </c>
      <c r="L213" s="154" t="s">
        <v>974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3.7681310866717999E-2</v>
      </c>
      <c r="AB213" s="184">
        <v>3.2016027088723309E-2</v>
      </c>
      <c r="AC213" s="184">
        <v>-2.6472214274844141E-3</v>
      </c>
      <c r="AD213" s="164" t="s">
        <v>954</v>
      </c>
      <c r="AE213" s="40"/>
    </row>
    <row r="214" spans="1:31">
      <c r="A214" s="144" t="s">
        <v>571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957</v>
      </c>
      <c r="J214" s="152" t="s">
        <v>1253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4.3519158028071381E-2</v>
      </c>
      <c r="AB214" s="184">
        <v>3.7951439522586616E-2</v>
      </c>
      <c r="AC214" s="184">
        <v>-3.9629968273151572E-3</v>
      </c>
      <c r="AD214" s="164" t="s">
        <v>954</v>
      </c>
      <c r="AE214" s="40"/>
    </row>
    <row r="215" spans="1:31">
      <c r="A215" s="144" t="s">
        <v>572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957</v>
      </c>
      <c r="J215" s="152" t="s">
        <v>1081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5.9793590222221749E-2</v>
      </c>
      <c r="AB215" s="184">
        <v>5.4229044959374084E-2</v>
      </c>
      <c r="AC215" s="184">
        <v>-7.4770791453504515E-3</v>
      </c>
      <c r="AD215" s="164" t="s">
        <v>954</v>
      </c>
      <c r="AE215" s="40"/>
    </row>
    <row r="216" spans="1:31">
      <c r="A216" s="144" t="s">
        <v>573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957</v>
      </c>
      <c r="J216" s="152" t="s">
        <v>1082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5.369667540676315E-2</v>
      </c>
      <c r="AB216" s="184">
        <v>4.824621960137887E-2</v>
      </c>
      <c r="AC216" s="184">
        <v>-6.2139781207852796E-3</v>
      </c>
      <c r="AD216" s="164" t="s">
        <v>954</v>
      </c>
      <c r="AE216" s="40"/>
    </row>
    <row r="217" spans="1:31">
      <c r="A217" s="144" t="s">
        <v>574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957</v>
      </c>
      <c r="J217" s="152" t="s">
        <v>1083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5.3418005895129683E-2</v>
      </c>
      <c r="AB217" s="184">
        <v>4.8049805552239144E-2</v>
      </c>
      <c r="AC217" s="184">
        <v>-6.1889367164182918E-3</v>
      </c>
      <c r="AD217" s="164" t="s">
        <v>954</v>
      </c>
      <c r="AE217" s="40"/>
    </row>
    <row r="218" spans="1:31">
      <c r="A218" s="144" t="s">
        <v>575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957</v>
      </c>
      <c r="J218" s="152" t="s">
        <v>1028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4.4789375560404965E-2</v>
      </c>
      <c r="AB218" s="184">
        <v>3.9535572320499757E-2</v>
      </c>
      <c r="AC218" s="184">
        <v>-4.3976114166792701E-3</v>
      </c>
      <c r="AD218" s="164" t="s">
        <v>954</v>
      </c>
      <c r="AE218" s="40"/>
    </row>
    <row r="219" spans="1:31">
      <c r="A219" s="144" t="s">
        <v>576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957</v>
      </c>
      <c r="J219" s="152" t="s">
        <v>1029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4.4344527674572864E-2</v>
      </c>
      <c r="AB219" s="184">
        <v>3.9162088392064254E-2</v>
      </c>
      <c r="AC219" s="184">
        <v>-4.3349179745340027E-3</v>
      </c>
      <c r="AD219" s="164" t="s">
        <v>954</v>
      </c>
      <c r="AE219" s="40"/>
    </row>
    <row r="220" spans="1:31">
      <c r="A220" s="144" t="s">
        <v>577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28</v>
      </c>
      <c r="J220" s="152" t="s">
        <v>1020</v>
      </c>
      <c r="K220" s="153">
        <v>43795</v>
      </c>
      <c r="L220" s="154" t="s">
        <v>974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4.0691895204219009E-2</v>
      </c>
      <c r="AB220" s="184">
        <v>3.5591967998820362E-2</v>
      </c>
      <c r="AC220" s="184">
        <v>-3.5987170033917604E-3</v>
      </c>
      <c r="AD220" s="164" t="s">
        <v>954</v>
      </c>
      <c r="AE220" s="40"/>
    </row>
    <row r="221" spans="1:31">
      <c r="A221" s="144" t="s">
        <v>578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957</v>
      </c>
      <c r="J221" s="152" t="s">
        <v>1254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4.4162176592490443E-2</v>
      </c>
      <c r="AB221" s="184">
        <v>3.9164596661297457E-2</v>
      </c>
      <c r="AC221" s="184">
        <v>-4.3765453214232863E-3</v>
      </c>
      <c r="AD221" s="164" t="s">
        <v>954</v>
      </c>
      <c r="AE221" s="40"/>
    </row>
    <row r="222" spans="1:31">
      <c r="A222" s="144" t="s">
        <v>579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28</v>
      </c>
      <c r="J222" s="152" t="s">
        <v>1021</v>
      </c>
      <c r="K222" s="153">
        <v>43797</v>
      </c>
      <c r="L222" s="154" t="s">
        <v>974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4.1264223529142052E-2</v>
      </c>
      <c r="AB222" s="184">
        <v>3.6343511026837971E-2</v>
      </c>
      <c r="AC222" s="184">
        <v>-3.8037817969662768E-3</v>
      </c>
      <c r="AD222" s="164" t="s">
        <v>954</v>
      </c>
      <c r="AE222" s="40"/>
    </row>
    <row r="223" spans="1:31">
      <c r="A223" s="144" t="s">
        <v>580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957</v>
      </c>
      <c r="J223" s="152" t="s">
        <v>1206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4.196221526845334E-2</v>
      </c>
      <c r="AB223" s="184">
        <v>3.7149829895712916E-2</v>
      </c>
      <c r="AC223" s="184">
        <v>-3.9980023174972512E-3</v>
      </c>
      <c r="AD223" s="164" t="s">
        <v>954</v>
      </c>
      <c r="AE223" s="40"/>
    </row>
    <row r="224" spans="1:31">
      <c r="A224" s="144" t="s">
        <v>581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957</v>
      </c>
      <c r="J224" s="152" t="s">
        <v>1207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4.3828968842163807E-2</v>
      </c>
      <c r="AB224" s="184">
        <v>3.9120772727273101E-2</v>
      </c>
      <c r="AC224" s="184">
        <v>-4.4305978135790181E-3</v>
      </c>
      <c r="AD224" s="164" t="s">
        <v>954</v>
      </c>
      <c r="AE224" s="40"/>
    </row>
    <row r="225" spans="1:31">
      <c r="A225" s="144" t="s">
        <v>582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957</v>
      </c>
      <c r="J225" s="152" t="s">
        <v>1255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4.7492220430971788E-2</v>
      </c>
      <c r="AB225" s="184">
        <v>4.2884752857143216E-2</v>
      </c>
      <c r="AC225" s="184">
        <v>-5.2272485714288663E-3</v>
      </c>
      <c r="AD225" s="164" t="s">
        <v>954</v>
      </c>
      <c r="AE225" s="40"/>
    </row>
    <row r="226" spans="1:31">
      <c r="A226" s="144" t="s">
        <v>583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957</v>
      </c>
      <c r="J226" s="152" t="s">
        <v>1084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4.640484018104396E-2</v>
      </c>
      <c r="AB226" s="184">
        <v>4.1865943105166226E-2</v>
      </c>
      <c r="AC226" s="184">
        <v>-5.0337207912340975E-3</v>
      </c>
      <c r="AD226" s="164" t="s">
        <v>954</v>
      </c>
      <c r="AE226" s="40"/>
    </row>
    <row r="227" spans="1:31">
      <c r="A227" s="144" t="s">
        <v>584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957</v>
      </c>
      <c r="J227" s="152" t="s">
        <v>1085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5.5687497403842601E-2</v>
      </c>
      <c r="AB227" s="184">
        <v>5.1180598695775847E-2</v>
      </c>
      <c r="AC227" s="184">
        <v>-6.9366214913524349E-3</v>
      </c>
      <c r="AD227" s="164" t="s">
        <v>954</v>
      </c>
      <c r="AE227" s="40"/>
    </row>
    <row r="228" spans="1:31">
      <c r="A228" s="144" t="s">
        <v>585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957</v>
      </c>
      <c r="J228" s="152" t="s">
        <v>1256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6.4070004489086285E-2</v>
      </c>
      <c r="AB228" s="184">
        <v>5.9607011128371967E-2</v>
      </c>
      <c r="AC228" s="184">
        <v>-8.6528902697360355E-3</v>
      </c>
      <c r="AD228" s="164" t="s">
        <v>954</v>
      </c>
      <c r="AE228" s="40"/>
    </row>
    <row r="229" spans="1:31">
      <c r="A229" s="144" t="s">
        <v>586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957</v>
      </c>
      <c r="J229" s="152" t="s">
        <v>1257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6.6858502879594495E-2</v>
      </c>
      <c r="AB229" s="184">
        <v>6.2465358413056116E-2</v>
      </c>
      <c r="AC229" s="184">
        <v>-9.241588069780704E-3</v>
      </c>
      <c r="AD229" s="164" t="s">
        <v>954</v>
      </c>
      <c r="AE229" s="40"/>
    </row>
    <row r="230" spans="1:31">
      <c r="A230" s="144" t="s">
        <v>587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957</v>
      </c>
      <c r="J230" s="152" t="s">
        <v>1258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7.1662768378713659E-2</v>
      </c>
      <c r="AB230" s="184">
        <v>6.7335107946741912E-2</v>
      </c>
      <c r="AC230" s="184">
        <v>-1.023152235459035E-2</v>
      </c>
      <c r="AD230" s="164" t="s">
        <v>954</v>
      </c>
      <c r="AE230" s="40"/>
    </row>
    <row r="231" spans="1:31">
      <c r="A231" s="144" t="s">
        <v>588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957</v>
      </c>
      <c r="J231" s="152" t="s">
        <v>1259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6.7159376140056848E-2</v>
      </c>
      <c r="AB231" s="184">
        <v>6.2929904775202994E-2</v>
      </c>
      <c r="AC231" s="184">
        <v>-9.3633538117845472E-3</v>
      </c>
      <c r="AD231" s="164" t="s">
        <v>954</v>
      </c>
      <c r="AE231" s="40"/>
    </row>
    <row r="232" spans="1:31">
      <c r="A232" s="144" t="s">
        <v>589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957</v>
      </c>
      <c r="J232" s="152" t="s">
        <v>1260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6.4280429470770395E-2</v>
      </c>
      <c r="AB232" s="184">
        <v>6.0138739602170421E-2</v>
      </c>
      <c r="AC232" s="184">
        <v>-8.8195838085967093E-3</v>
      </c>
      <c r="AD232" s="164" t="s">
        <v>954</v>
      </c>
      <c r="AE232" s="40"/>
    </row>
    <row r="233" spans="1:31">
      <c r="A233" s="144" t="s">
        <v>590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957</v>
      </c>
      <c r="J233" s="152" t="s">
        <v>1261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7.571028493162868E-2</v>
      </c>
      <c r="AB233" s="184">
        <v>7.1610418597561454E-2</v>
      </c>
      <c r="AC233" s="184">
        <v>-1.1108961751663315E-2</v>
      </c>
      <c r="AD233" s="164" t="s">
        <v>954</v>
      </c>
      <c r="AE233" s="40"/>
    </row>
    <row r="234" spans="1:31">
      <c r="A234" s="144" t="s">
        <v>591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957</v>
      </c>
      <c r="J234" s="152" t="s">
        <v>1262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9.3269366918008689E-2</v>
      </c>
      <c r="AB234" s="184">
        <v>8.9204313129918722E-2</v>
      </c>
      <c r="AC234" s="184">
        <v>-1.4601233190666862E-2</v>
      </c>
      <c r="AD234" s="164" t="s">
        <v>954</v>
      </c>
      <c r="AE234" s="40"/>
    </row>
    <row r="235" spans="1:31">
      <c r="A235" s="144" t="s">
        <v>592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957</v>
      </c>
      <c r="J235" s="152" t="s">
        <v>1263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0.10733080941015438</v>
      </c>
      <c r="AB235" s="184">
        <v>0.10332712063273775</v>
      </c>
      <c r="AC235" s="184">
        <v>-1.7396982118294657E-2</v>
      </c>
      <c r="AD235" s="164" t="s">
        <v>954</v>
      </c>
      <c r="AE235" s="40"/>
    </row>
    <row r="236" spans="1:31">
      <c r="A236" s="144" t="s">
        <v>593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957</v>
      </c>
      <c r="J236" s="152" t="s">
        <v>1264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0.10619369604045281</v>
      </c>
      <c r="AB236" s="184">
        <v>0.10230544240098727</v>
      </c>
      <c r="AC236" s="184">
        <v>-1.7207341647252905E-2</v>
      </c>
      <c r="AD236" s="164" t="s">
        <v>954</v>
      </c>
      <c r="AE236" s="40"/>
    </row>
    <row r="237" spans="1:31">
      <c r="A237" s="144" t="s">
        <v>594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957</v>
      </c>
      <c r="J237" s="152" t="s">
        <v>1265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0.10708766513074619</v>
      </c>
      <c r="AB237" s="184">
        <v>0.10330722708902274</v>
      </c>
      <c r="AC237" s="184">
        <v>-1.7414322228290757E-2</v>
      </c>
      <c r="AD237" s="164" t="s">
        <v>954</v>
      </c>
      <c r="AE237" s="40"/>
    </row>
    <row r="238" spans="1:31">
      <c r="A238" s="144" t="s">
        <v>595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957</v>
      </c>
      <c r="J238" s="152" t="s">
        <v>1266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9.6056283385942187E-2</v>
      </c>
      <c r="AB238" s="184">
        <v>9.2413284287852449E-2</v>
      </c>
      <c r="AC238" s="184">
        <v>-1.5298604815671579E-2</v>
      </c>
      <c r="AD238" s="164" t="s">
        <v>954</v>
      </c>
      <c r="AE238" s="40"/>
    </row>
    <row r="239" spans="1:31">
      <c r="A239" s="144" t="s">
        <v>596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957</v>
      </c>
      <c r="J239" s="152" t="s">
        <v>1267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7.4972149754167994E-2</v>
      </c>
      <c r="AB239" s="184">
        <v>7.1479008349146556E-2</v>
      </c>
      <c r="AC239" s="184">
        <v>-1.1236721604771294E-2</v>
      </c>
      <c r="AD239" s="164" t="s">
        <v>954</v>
      </c>
      <c r="AE239" s="40"/>
    </row>
    <row r="240" spans="1:31">
      <c r="A240" s="144" t="s">
        <v>597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957</v>
      </c>
      <c r="J240" s="152" t="s">
        <v>1268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8.9310533032342487E-2</v>
      </c>
      <c r="AB240" s="184">
        <v>8.5862487454422931E-2</v>
      </c>
      <c r="AC240" s="184">
        <v>-1.4034916407832609E-2</v>
      </c>
      <c r="AD240" s="164" t="s">
        <v>954</v>
      </c>
      <c r="AE240" s="40"/>
    </row>
    <row r="241" spans="1:31">
      <c r="A241" s="144" t="s">
        <v>598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957</v>
      </c>
      <c r="J241" s="152" t="s">
        <v>1269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9.2627150277913683E-2</v>
      </c>
      <c r="AB241" s="184">
        <v>8.9262208611410543E-2</v>
      </c>
      <c r="AC241" s="184">
        <v>-1.4701390742734466E-2</v>
      </c>
      <c r="AD241" s="164" t="s">
        <v>954</v>
      </c>
      <c r="AE241" s="40"/>
    </row>
    <row r="242" spans="1:31">
      <c r="A242" s="144" t="s">
        <v>599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957</v>
      </c>
      <c r="J242" s="152" t="s">
        <v>1270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9.9543826741810948E-2</v>
      </c>
      <c r="AB242" s="184">
        <v>9.6256201099343519E-2</v>
      </c>
      <c r="AC242" s="184">
        <v>-1.6057480627430287E-2</v>
      </c>
      <c r="AD242" s="164" t="s">
        <v>954</v>
      </c>
      <c r="AE242" s="40"/>
    </row>
    <row r="243" spans="1:31">
      <c r="A243" s="144" t="s">
        <v>600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957</v>
      </c>
      <c r="J243" s="152" t="s">
        <v>1271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9.1870387692340572E-2</v>
      </c>
      <c r="AB243" s="184">
        <v>8.8696606946300216E-2</v>
      </c>
      <c r="AC243" s="184">
        <v>-1.461569382848027E-2</v>
      </c>
      <c r="AD243" s="164" t="s">
        <v>954</v>
      </c>
      <c r="AE243" s="40"/>
    </row>
    <row r="244" spans="1:31">
      <c r="A244" s="144" t="s">
        <v>601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957</v>
      </c>
      <c r="J244" s="152" t="s">
        <v>1272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0.10399347337054432</v>
      </c>
      <c r="AB244" s="184">
        <v>0.10088485534407043</v>
      </c>
      <c r="AC244" s="184">
        <v>-1.6955962731266094E-2</v>
      </c>
      <c r="AD244" s="164" t="s">
        <v>954</v>
      </c>
      <c r="AE244" s="40"/>
    </row>
    <row r="245" spans="1:31">
      <c r="A245" s="144" t="s">
        <v>602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28</v>
      </c>
      <c r="J245" s="152" t="s">
        <v>1411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0.10852090865087516</v>
      </c>
      <c r="AB245" s="184">
        <v>0.10550267278514602</v>
      </c>
      <c r="AC245" s="184">
        <v>-1.7844894429708269E-2</v>
      </c>
      <c r="AD245" s="164" t="s">
        <v>954</v>
      </c>
      <c r="AE245" s="40"/>
    </row>
    <row r="246" spans="1:31">
      <c r="A246" s="144" t="s">
        <v>603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957</v>
      </c>
      <c r="J246" s="152" t="s">
        <v>1412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0.12756917368649212</v>
      </c>
      <c r="AB246" s="184">
        <v>0.12461725804149615</v>
      </c>
      <c r="AC246" s="184">
        <v>-2.148573225849093E-2</v>
      </c>
      <c r="AD246" s="164" t="s">
        <v>954</v>
      </c>
      <c r="AE246" s="40"/>
    </row>
    <row r="247" spans="1:31">
      <c r="A247" s="144" t="s">
        <v>604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957</v>
      </c>
      <c r="J247" s="152" t="s">
        <v>1413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0.1297647169569347</v>
      </c>
      <c r="AB247" s="184">
        <v>0.12692580753226257</v>
      </c>
      <c r="AC247" s="184">
        <v>-2.1930943376349932E-2</v>
      </c>
      <c r="AD247" s="164" t="s">
        <v>954</v>
      </c>
      <c r="AE247" s="40"/>
    </row>
    <row r="248" spans="1:31">
      <c r="A248" s="144" t="s">
        <v>605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957</v>
      </c>
      <c r="J248" s="152" t="s">
        <v>1414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0.13969220638438129</v>
      </c>
      <c r="AB248" s="184">
        <v>0.13695414609631285</v>
      </c>
      <c r="AC248" s="184">
        <v>-2.3832310195512241E-2</v>
      </c>
      <c r="AD248" s="164" t="s">
        <v>954</v>
      </c>
      <c r="AE248" s="40"/>
    </row>
    <row r="249" spans="1:31">
      <c r="A249" s="144" t="s">
        <v>606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957</v>
      </c>
      <c r="J249" s="152" t="s">
        <v>1415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0.15201099499938375</v>
      </c>
      <c r="AB249" s="184">
        <v>0.1493779963127615</v>
      </c>
      <c r="AC249" s="184">
        <v>-2.6178411610878749E-2</v>
      </c>
      <c r="AD249" s="164" t="s">
        <v>954</v>
      </c>
      <c r="AE249" s="40"/>
    </row>
    <row r="250" spans="1:31">
      <c r="A250" s="144" t="s">
        <v>607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957</v>
      </c>
      <c r="J250" s="152" t="s">
        <v>1416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0.13683843676169816</v>
      </c>
      <c r="AB250" s="184">
        <v>0.13436087900977189</v>
      </c>
      <c r="AC250" s="184">
        <v>-2.3366881563517961E-2</v>
      </c>
      <c r="AD250" s="164" t="s">
        <v>954</v>
      </c>
      <c r="AE250" s="40"/>
    </row>
    <row r="251" spans="1:31">
      <c r="A251" s="144" t="s">
        <v>608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957</v>
      </c>
      <c r="J251" s="152" t="s">
        <v>1417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0.15021978403297531</v>
      </c>
      <c r="AB251" s="184">
        <v>0.1478434611269801</v>
      </c>
      <c r="AC251" s="184">
        <v>-2.5895968839262595E-2</v>
      </c>
      <c r="AD251" s="164" t="s">
        <v>954</v>
      </c>
      <c r="AE251" s="40"/>
    </row>
    <row r="252" spans="1:31">
      <c r="A252" s="144" t="s">
        <v>609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957</v>
      </c>
      <c r="J252" s="152" t="s">
        <v>1418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0.14692653951724322</v>
      </c>
      <c r="AB252" s="184">
        <v>0.14468338123948765</v>
      </c>
      <c r="AC252" s="184">
        <v>-2.5312725061456876E-2</v>
      </c>
      <c r="AD252" s="164" t="s">
        <v>954</v>
      </c>
      <c r="AE252" s="40"/>
    </row>
    <row r="253" spans="1:31">
      <c r="A253" s="144" t="s">
        <v>610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957</v>
      </c>
      <c r="J253" s="152" t="s">
        <v>1419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0.16162927599677523</v>
      </c>
      <c r="AB253" s="184">
        <v>0.159494223414131</v>
      </c>
      <c r="AC253" s="184">
        <v>-2.8072783909231624E-2</v>
      </c>
      <c r="AD253" s="164" t="s">
        <v>954</v>
      </c>
      <c r="AE253" s="40"/>
    </row>
    <row r="254" spans="1:31">
      <c r="A254" s="144" t="s">
        <v>611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957</v>
      </c>
      <c r="J254" s="152" t="s">
        <v>1420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0.15818990266894639</v>
      </c>
      <c r="AB254" s="184">
        <v>0.15619389546447415</v>
      </c>
      <c r="AC254" s="184">
        <v>-2.7466460747783916E-2</v>
      </c>
      <c r="AD254" s="164" t="s">
        <v>954</v>
      </c>
      <c r="AE254" s="40"/>
    </row>
    <row r="255" spans="1:31">
      <c r="A255" s="144" t="s">
        <v>612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957</v>
      </c>
      <c r="J255" s="152" t="s">
        <v>1421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0.1549811525499194</v>
      </c>
      <c r="AB255" s="184">
        <v>0.15311943841229203</v>
      </c>
      <c r="AC255" s="184">
        <v>-2.6903343405890068E-2</v>
      </c>
      <c r="AD255" s="164" t="s">
        <v>954</v>
      </c>
      <c r="AE255" s="40"/>
    </row>
    <row r="256" spans="1:31">
      <c r="A256" s="144" t="s">
        <v>613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957</v>
      </c>
      <c r="J256" s="152" t="s">
        <v>1422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0.15474607676695307</v>
      </c>
      <c r="AB256" s="184">
        <v>0.15301201551614141</v>
      </c>
      <c r="AC256" s="184">
        <v>-2.6888414444302677E-2</v>
      </c>
      <c r="AD256" s="164" t="s">
        <v>954</v>
      </c>
      <c r="AE256" s="40"/>
    </row>
    <row r="257" spans="1:31">
      <c r="A257" s="144" t="s">
        <v>614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957</v>
      </c>
      <c r="J257" s="152" t="s">
        <v>1423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0.15103256903646689</v>
      </c>
      <c r="AB257" s="184">
        <v>0.14942715666327566</v>
      </c>
      <c r="AC257" s="184">
        <v>-2.6234284333672475E-2</v>
      </c>
      <c r="AD257" s="164" t="s">
        <v>954</v>
      </c>
      <c r="AE257" s="40"/>
    </row>
    <row r="258" spans="1:31">
      <c r="A258" s="144" t="s">
        <v>615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957</v>
      </c>
      <c r="J258" s="152" t="s">
        <v>1478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0.16775731667597094</v>
      </c>
      <c r="AB258" s="184">
        <v>0.1634639968168401</v>
      </c>
      <c r="AC258" s="184">
        <v>-2.7437239954591908E-2</v>
      </c>
      <c r="AD258" s="164" t="s">
        <v>954</v>
      </c>
    </row>
    <row r="259" spans="1:31">
      <c r="A259" s="144" t="s">
        <v>616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957</v>
      </c>
      <c r="J259" s="152" t="s">
        <v>1430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0.15523484635789053</v>
      </c>
      <c r="AB259" s="184">
        <v>0.15278118658752216</v>
      </c>
      <c r="AC259" s="184">
        <v>-2.6808206794645129E-2</v>
      </c>
      <c r="AD259" s="164" t="s">
        <v>954</v>
      </c>
    </row>
    <row r="260" spans="1:31">
      <c r="A260" s="144" t="s">
        <v>617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957</v>
      </c>
      <c r="J260" s="152" t="s">
        <v>1479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0.16470500835961266</v>
      </c>
      <c r="AB260" s="184">
        <v>0.16068836045889112</v>
      </c>
      <c r="AC260" s="184">
        <v>-2.6924841188910031E-2</v>
      </c>
      <c r="AD260" s="164" t="s">
        <v>954</v>
      </c>
    </row>
    <row r="261" spans="1:31">
      <c r="A261" s="144" t="s">
        <v>618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957</v>
      </c>
      <c r="J261" s="152" t="s">
        <v>1424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0.12629273278048814</v>
      </c>
      <c r="AB261" s="184">
        <v>0.12413927027094829</v>
      </c>
      <c r="AC261" s="184">
        <v>-2.1491540717511359E-2</v>
      </c>
      <c r="AD261" s="164" t="s">
        <v>954</v>
      </c>
    </row>
    <row r="262" spans="1:31">
      <c r="A262" s="144" t="s">
        <v>619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957</v>
      </c>
      <c r="J262" s="152" t="s">
        <v>1086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3.3395459645287451E-2</v>
      </c>
      <c r="AB262" s="184">
        <v>3.145237504688092E-2</v>
      </c>
      <c r="AC262" s="184">
        <v>-4.2882351293913601E-3</v>
      </c>
      <c r="AD262" s="164" t="s">
        <v>954</v>
      </c>
    </row>
    <row r="263" spans="1:31">
      <c r="A263" s="144" t="s">
        <v>620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957</v>
      </c>
      <c r="J263" s="152" t="s">
        <v>1030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5.2812044628422372E-2</v>
      </c>
      <c r="AB263" s="184">
        <v>5.0864040414120071E-2</v>
      </c>
      <c r="AC263" s="184">
        <v>-7.8841663714608323E-3</v>
      </c>
      <c r="AD263" s="164" t="s">
        <v>954</v>
      </c>
    </row>
    <row r="264" spans="1:31">
      <c r="A264" s="144" t="s">
        <v>621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957</v>
      </c>
      <c r="J264" s="152" t="s">
        <v>1273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7.7761443721711565E-2</v>
      </c>
      <c r="AB264" s="184">
        <v>7.5811419539514757E-2</v>
      </c>
      <c r="AC264" s="184">
        <v>-1.2494616428127214E-2</v>
      </c>
      <c r="AD264" s="164" t="s">
        <v>954</v>
      </c>
    </row>
    <row r="265" spans="1:31">
      <c r="A265" s="144" t="s">
        <v>622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28</v>
      </c>
      <c r="J265" s="152" t="s">
        <v>1425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0.10807638171342138</v>
      </c>
      <c r="AB265" s="184">
        <v>0.10616036199454237</v>
      </c>
      <c r="AC265" s="184">
        <v>-1.8092562193004369E-2</v>
      </c>
      <c r="AD265" s="164" t="s">
        <v>954</v>
      </c>
    </row>
    <row r="266" spans="1:31">
      <c r="A266" s="144" t="s">
        <v>623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957</v>
      </c>
      <c r="J266" s="152" t="s">
        <v>1386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0.11615628728898497</v>
      </c>
      <c r="AB266" s="184">
        <v>0.1143203918160467</v>
      </c>
      <c r="AC266" s="184">
        <v>-1.9596770404252783E-2</v>
      </c>
      <c r="AD266" s="164" t="s">
        <v>954</v>
      </c>
    </row>
    <row r="267" spans="1:31">
      <c r="A267" s="144" t="s">
        <v>624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957</v>
      </c>
      <c r="J267" s="152" t="s">
        <v>1387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0.12725209020915385</v>
      </c>
      <c r="AB267" s="184">
        <v>0.12549945800887174</v>
      </c>
      <c r="AC267" s="184">
        <v>-2.1649271784130342E-2</v>
      </c>
      <c r="AD267" s="164" t="s">
        <v>954</v>
      </c>
    </row>
    <row r="268" spans="1:31">
      <c r="A268" s="144" t="s">
        <v>625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957</v>
      </c>
      <c r="J268" s="152" t="s">
        <v>1426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0.12305314104966114</v>
      </c>
      <c r="AB268" s="184">
        <v>0.12140437661795422</v>
      </c>
      <c r="AC268" s="184">
        <v>-2.0905910696303653E-2</v>
      </c>
      <c r="AD268" s="164" t="s">
        <v>954</v>
      </c>
    </row>
    <row r="269" spans="1:31">
      <c r="A269" s="144" t="s">
        <v>626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957</v>
      </c>
      <c r="J269" s="152" t="s">
        <v>1427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0.14189269751396205</v>
      </c>
      <c r="AB269" s="184">
        <v>0.14032656416156697</v>
      </c>
      <c r="AC269" s="184">
        <v>-2.4355734687882657E-2</v>
      </c>
      <c r="AD269" s="164" t="s">
        <v>954</v>
      </c>
    </row>
    <row r="270" spans="1:31">
      <c r="A270" s="144" t="s">
        <v>627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957</v>
      </c>
      <c r="J270" s="152" t="s">
        <v>1428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0.13323023605806994</v>
      </c>
      <c r="AB270" s="184">
        <v>0.13177882459436385</v>
      </c>
      <c r="AC270" s="184">
        <v>-2.2807771452970638E-2</v>
      </c>
      <c r="AD270" s="164" t="s">
        <v>954</v>
      </c>
    </row>
    <row r="271" spans="1:31">
      <c r="A271" s="144" t="s">
        <v>628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957</v>
      </c>
      <c r="J271" s="152" t="s">
        <v>1429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0.13395387610280807</v>
      </c>
      <c r="AB271" s="184">
        <v>0.13260388601653728</v>
      </c>
      <c r="AC271" s="184">
        <v>-2.2960879304475101E-2</v>
      </c>
      <c r="AD271" s="164" t="s">
        <v>954</v>
      </c>
    </row>
    <row r="272" spans="1:31">
      <c r="A272" s="144" t="s">
        <v>629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957</v>
      </c>
      <c r="J272" s="152" t="s">
        <v>1480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0.16784201814261612</v>
      </c>
      <c r="AB272" s="184">
        <v>0.16489380414673072</v>
      </c>
      <c r="AC272" s="184">
        <v>-2.7413229283077767E-2</v>
      </c>
      <c r="AD272" s="164" t="s">
        <v>954</v>
      </c>
    </row>
    <row r="273" spans="1:30">
      <c r="A273" s="144" t="s">
        <v>630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957</v>
      </c>
      <c r="J273" s="152" t="s">
        <v>1481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0.18070372013537184</v>
      </c>
      <c r="AB273" s="184">
        <v>0.17785433504524328</v>
      </c>
      <c r="AC273" s="184">
        <v>-2.9732032653361218E-2</v>
      </c>
      <c r="AD273" s="164" t="s">
        <v>954</v>
      </c>
    </row>
    <row r="274" spans="1:30">
      <c r="A274" s="144" t="s">
        <v>631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957</v>
      </c>
      <c r="J274" s="152" t="s">
        <v>1482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0.16929232411472395</v>
      </c>
      <c r="AB274" s="184">
        <v>0.16659283675807424</v>
      </c>
      <c r="AC274" s="184">
        <v>-2.7725186908586164E-2</v>
      </c>
      <c r="AD274" s="164" t="s">
        <v>954</v>
      </c>
    </row>
    <row r="275" spans="1:30">
      <c r="A275" s="144" t="s">
        <v>632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957</v>
      </c>
      <c r="J275" s="152" t="s">
        <v>1483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0.18993562983917545</v>
      </c>
      <c r="AB275" s="184">
        <v>0.18612842857142864</v>
      </c>
      <c r="AC275" s="184">
        <v>-3.119926659351191E-2</v>
      </c>
      <c r="AD275" s="164" t="s">
        <v>954</v>
      </c>
    </row>
    <row r="276" spans="1:30">
      <c r="A276" s="144" t="s">
        <v>633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957</v>
      </c>
      <c r="J276" s="152" t="s">
        <v>2135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0.2093192334363092</v>
      </c>
      <c r="AB276" s="219">
        <v>6.3693629629628656E-3</v>
      </c>
      <c r="AC276" s="219">
        <v>0.1614046978577095</v>
      </c>
      <c r="AD276" s="164" t="s">
        <v>1854</v>
      </c>
    </row>
    <row r="277" spans="1:30">
      <c r="A277" s="144" t="s">
        <v>634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957</v>
      </c>
      <c r="J277" s="152" t="s">
        <v>2136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0.24214382076369478</v>
      </c>
      <c r="AB277" s="219">
        <v>1.2679883950617254E-2</v>
      </c>
      <c r="AC277" s="219">
        <v>0.16694151294897708</v>
      </c>
      <c r="AD277" s="164">
        <v>1.0370370370370308E-2</v>
      </c>
    </row>
    <row r="278" spans="1:30">
      <c r="A278" s="144" t="s">
        <v>635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957</v>
      </c>
      <c r="J278" s="152" t="s">
        <v>2137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0.2618811495724187</v>
      </c>
      <c r="AB278" s="219">
        <v>1.3106511111111052E-2</v>
      </c>
      <c r="AC278" s="219">
        <v>0.17044568468111487</v>
      </c>
      <c r="AD278" s="164">
        <v>1.6296296296296336E-2</v>
      </c>
    </row>
    <row r="279" spans="1:30">
      <c r="A279" s="144" t="s">
        <v>636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957</v>
      </c>
      <c r="J279" s="152" t="s">
        <v>2068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0.23118733060731644</v>
      </c>
      <c r="AB279" s="219">
        <v>-8.654480000000131E-3</v>
      </c>
      <c r="AC279" s="219">
        <v>0.17091462279620839</v>
      </c>
      <c r="AD279" s="164" t="s">
        <v>1854</v>
      </c>
    </row>
    <row r="280" spans="1:30">
      <c r="A280" s="144" t="s">
        <v>637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957</v>
      </c>
      <c r="J280" s="152" t="s">
        <v>2138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0.23443871690242157</v>
      </c>
      <c r="AB280" s="219">
        <v>-4.3950370370371417E-3</v>
      </c>
      <c r="AC280" s="219">
        <v>0.16916007353166318</v>
      </c>
      <c r="AD280" s="164" t="s">
        <v>1854</v>
      </c>
    </row>
    <row r="281" spans="1:30">
      <c r="A281" s="144" t="s">
        <v>638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957</v>
      </c>
      <c r="J281" s="152" t="s">
        <v>1390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0.17222457157999194</v>
      </c>
      <c r="AB281" s="219">
        <v>0.13771567082646574</v>
      </c>
      <c r="AC281" s="219">
        <v>-1.6512435954791682E-2</v>
      </c>
      <c r="AD281" s="164" t="s">
        <v>1431</v>
      </c>
    </row>
    <row r="282" spans="1:30">
      <c r="A282" s="144" t="s">
        <v>639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957</v>
      </c>
      <c r="J282" s="152" t="s">
        <v>1484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0.21247649116636347</v>
      </c>
      <c r="AB282" s="219">
        <v>0.17542676138225888</v>
      </c>
      <c r="AC282" s="219">
        <v>-2.5696739976320826E-2</v>
      </c>
      <c r="AD282" s="164" t="s">
        <v>954</v>
      </c>
    </row>
    <row r="283" spans="1:30">
      <c r="A283" s="144" t="s">
        <v>640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957</v>
      </c>
      <c r="J283" s="152" t="s">
        <v>1485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0.22118211119920139</v>
      </c>
      <c r="AB283" s="219">
        <v>0.18424036747159067</v>
      </c>
      <c r="AC283" s="219">
        <v>-2.8169270700416416E-2</v>
      </c>
      <c r="AD283" s="164" t="s">
        <v>954</v>
      </c>
    </row>
    <row r="284" spans="1:30">
      <c r="A284" s="144" t="s">
        <v>641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957</v>
      </c>
      <c r="J284" s="152" t="s">
        <v>1964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0.22115913513577712</v>
      </c>
      <c r="AB284" s="219">
        <v>4.0913830724637723E-2</v>
      </c>
      <c r="AC284" s="219">
        <v>0.11534604659314618</v>
      </c>
      <c r="AD284" s="164" t="s">
        <v>1854</v>
      </c>
    </row>
    <row r="285" spans="1:30">
      <c r="A285" s="144" t="s">
        <v>642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957</v>
      </c>
      <c r="J285" s="152" t="s">
        <v>2139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0.23774853516347072</v>
      </c>
      <c r="AB285" s="219">
        <v>1.1198067340067563E-2</v>
      </c>
      <c r="AC285" s="219">
        <v>0.15700202868411273</v>
      </c>
      <c r="AD285" s="164" t="s">
        <v>1854</v>
      </c>
    </row>
    <row r="286" spans="1:30">
      <c r="A286" s="144" t="s">
        <v>1486</v>
      </c>
      <c r="B286" s="237">
        <v>135</v>
      </c>
      <c r="C286" s="238">
        <v>117.95</v>
      </c>
      <c r="D286" s="239">
        <v>1.1439999999999999</v>
      </c>
      <c r="E286" s="240">
        <v>0.22000000000000003</v>
      </c>
      <c r="F286" s="219">
        <v>0.22770370370370377</v>
      </c>
      <c r="G286" s="241">
        <v>165.74</v>
      </c>
      <c r="H286" s="151">
        <v>30.740000000000009</v>
      </c>
      <c r="I286" s="145" t="s">
        <v>957</v>
      </c>
      <c r="J286" s="152" t="s">
        <v>2140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0.22920192610028089</v>
      </c>
      <c r="AB286" s="219">
        <v>0.19491058523583238</v>
      </c>
      <c r="AC286" s="219">
        <v>-3.254717070344193E-2</v>
      </c>
      <c r="AD286" s="164" t="s">
        <v>1854</v>
      </c>
    </row>
    <row r="287" spans="1:30">
      <c r="A287" s="144" t="s">
        <v>806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957</v>
      </c>
      <c r="J287" s="152" t="s">
        <v>1443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0.18069477062418016</v>
      </c>
      <c r="AB287" s="184">
        <v>0.14806979889094252</v>
      </c>
      <c r="AC287" s="184">
        <v>-1.9903808040665938E-2</v>
      </c>
      <c r="AD287" s="164" t="s">
        <v>954</v>
      </c>
    </row>
    <row r="288" spans="1:30">
      <c r="A288" s="144" t="s">
        <v>807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957</v>
      </c>
      <c r="J288" s="152" t="s">
        <v>1457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0.20972772303719522</v>
      </c>
      <c r="AB288" s="184">
        <v>0.17491043574507725</v>
      </c>
      <c r="AC288" s="184">
        <v>-2.5961917951688118E-2</v>
      </c>
      <c r="AD288" s="164" t="s">
        <v>954</v>
      </c>
    </row>
    <row r="289" spans="1:30">
      <c r="A289" s="144" t="s">
        <v>808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957</v>
      </c>
      <c r="J289" s="152" t="s">
        <v>1458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0.19203957774899494</v>
      </c>
      <c r="AB289" s="184">
        <v>0.15805139651567934</v>
      </c>
      <c r="AC289" s="184">
        <v>-2.1492471693636217E-2</v>
      </c>
      <c r="AD289" s="164" t="s">
        <v>954</v>
      </c>
    </row>
    <row r="290" spans="1:30">
      <c r="A290" s="144" t="s">
        <v>809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957</v>
      </c>
      <c r="J290" s="152" t="s">
        <v>1311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0.17209532724973586</v>
      </c>
      <c r="AB290" s="184">
        <v>0.14065436525123021</v>
      </c>
      <c r="AC290" s="184">
        <v>-1.812410742817927E-2</v>
      </c>
      <c r="AD290" s="164" t="s">
        <v>954</v>
      </c>
    </row>
    <row r="291" spans="1:30" ht="18" customHeight="1">
      <c r="A291" s="144" t="s">
        <v>810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957</v>
      </c>
      <c r="J291" s="152" t="s">
        <v>1312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0.16452137615639195</v>
      </c>
      <c r="AB291" s="184">
        <v>0.13356637094933776</v>
      </c>
      <c r="AC291" s="184">
        <v>-1.628271622546773E-2</v>
      </c>
      <c r="AD291" s="164" t="s">
        <v>954</v>
      </c>
    </row>
    <row r="292" spans="1:30">
      <c r="A292" s="144" t="s">
        <v>818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28</v>
      </c>
      <c r="J292" s="152" t="s">
        <v>1284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0.1134856899702319</v>
      </c>
      <c r="AB292" s="184">
        <v>8.4106203458081952E-2</v>
      </c>
      <c r="AC292" s="184">
        <v>-3.10468526902552E-3</v>
      </c>
      <c r="AD292" s="164" t="s">
        <v>954</v>
      </c>
    </row>
    <row r="293" spans="1:30">
      <c r="A293" s="144" t="s">
        <v>819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28</v>
      </c>
      <c r="J293" s="152" t="s">
        <v>1285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0.11480898404262163</v>
      </c>
      <c r="AB293" s="184">
        <v>8.5613218416874304E-2</v>
      </c>
      <c r="AC293" s="184">
        <v>-3.5665624858245426E-3</v>
      </c>
      <c r="AD293" s="164" t="s">
        <v>954</v>
      </c>
    </row>
    <row r="294" spans="1:30">
      <c r="A294" s="144" t="s">
        <v>820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957</v>
      </c>
      <c r="J294" s="152" t="s">
        <v>1118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9.6313348887963057E-2</v>
      </c>
      <c r="AB294" s="184">
        <v>6.7796776777840018E-2</v>
      </c>
      <c r="AC294" s="184">
        <v>1.1161266930468372E-3</v>
      </c>
      <c r="AD294" s="164" t="s">
        <v>954</v>
      </c>
    </row>
    <row r="295" spans="1:30">
      <c r="A295" s="144" t="s">
        <v>821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957</v>
      </c>
      <c r="J295" s="152" t="s">
        <v>1119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0.10350391787052726</v>
      </c>
      <c r="AB295" s="184">
        <v>7.4934886584677507E-2</v>
      </c>
      <c r="AC295" s="184">
        <v>-8.1727602391978849E-4</v>
      </c>
      <c r="AD295" s="164" t="s">
        <v>954</v>
      </c>
    </row>
    <row r="296" spans="1:30">
      <c r="A296" s="144" t="s">
        <v>822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957</v>
      </c>
      <c r="J296" s="152" t="s">
        <v>1120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0.11600384146086573</v>
      </c>
      <c r="AB296" s="184">
        <v>8.7254800923319387E-2</v>
      </c>
      <c r="AC296" s="184">
        <v>-4.1194286003831682E-3</v>
      </c>
      <c r="AD296" s="164" t="s">
        <v>954</v>
      </c>
    </row>
    <row r="297" spans="1:30">
      <c r="A297" s="144" t="s">
        <v>829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957</v>
      </c>
      <c r="J297" s="152" t="s">
        <v>1121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7.2298963555957219E-2</v>
      </c>
      <c r="AB297" s="184">
        <v>4.4838837786259411E-2</v>
      </c>
      <c r="AC297" s="184">
        <v>7.0370645487198846E-3</v>
      </c>
      <c r="AD297" s="164" t="s">
        <v>954</v>
      </c>
    </row>
    <row r="298" spans="1:30">
      <c r="A298" s="144" t="s">
        <v>830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957</v>
      </c>
      <c r="J298" s="152" t="s">
        <v>1087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9.0954983772934872E-2</v>
      </c>
      <c r="AB298" s="184">
        <v>6.3139446112480124E-2</v>
      </c>
      <c r="AC298" s="184">
        <v>2.1743230114270595E-3</v>
      </c>
      <c r="AD298" s="164" t="s">
        <v>954</v>
      </c>
    </row>
    <row r="299" spans="1:30">
      <c r="A299" s="144" t="s">
        <v>831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957</v>
      </c>
      <c r="J299" s="152" t="s">
        <v>1113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0.11157909323794479</v>
      </c>
      <c r="AB299" s="184">
        <v>8.3375283184257354E-2</v>
      </c>
      <c r="AC299" s="184">
        <v>-3.1882642218248325E-3</v>
      </c>
      <c r="AD299" s="164" t="s">
        <v>954</v>
      </c>
    </row>
    <row r="300" spans="1:30">
      <c r="A300" s="144" t="s">
        <v>832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957</v>
      </c>
      <c r="J300" s="152" t="s">
        <v>1122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0.10121930799784629</v>
      </c>
      <c r="AB300" s="184">
        <v>7.3471506186601143E-2</v>
      </c>
      <c r="AC300" s="184">
        <v>-6.4390380113743539E-4</v>
      </c>
      <c r="AD300" s="164" t="s">
        <v>954</v>
      </c>
    </row>
    <row r="301" spans="1:30">
      <c r="A301" s="144" t="s">
        <v>833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957</v>
      </c>
      <c r="J301" s="152" t="s">
        <v>1123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9.6224086229734551E-2</v>
      </c>
      <c r="AB301" s="184">
        <v>6.8788015114469303E-2</v>
      </c>
      <c r="AC301" s="184">
        <v>5.2649957768369227E-4</v>
      </c>
      <c r="AD301" s="164" t="s">
        <v>954</v>
      </c>
    </row>
    <row r="302" spans="1:30">
      <c r="A302" s="144" t="s">
        <v>841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957</v>
      </c>
      <c r="J302" s="152" t="s">
        <v>1296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7.3796250923860107E-2</v>
      </c>
      <c r="AB302" s="184">
        <v>4.7203482776917438E-2</v>
      </c>
      <c r="AC302" s="184">
        <v>6.0647656643819658E-3</v>
      </c>
      <c r="AD302" s="164" t="s">
        <v>954</v>
      </c>
    </row>
    <row r="303" spans="1:30">
      <c r="A303" s="144" t="s">
        <v>842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957</v>
      </c>
      <c r="J303" s="152" t="s">
        <v>1297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7.5795456592326671E-2</v>
      </c>
      <c r="AB303" s="184">
        <v>4.9435149549152957E-2</v>
      </c>
      <c r="AC303" s="184">
        <v>5.3874691664832497E-3</v>
      </c>
      <c r="AD303" s="164" t="s">
        <v>954</v>
      </c>
    </row>
    <row r="304" spans="1:30">
      <c r="A304" s="144" t="s">
        <v>843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957</v>
      </c>
      <c r="J304" s="152" t="s">
        <v>1299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7.100916162037807E-2</v>
      </c>
      <c r="AB304" s="184">
        <v>4.5034859243053837E-2</v>
      </c>
      <c r="AC304" s="184">
        <v>6.4290112229268281E-3</v>
      </c>
      <c r="AD304" s="164" t="s">
        <v>954</v>
      </c>
    </row>
    <row r="305" spans="1:30">
      <c r="A305" s="144" t="s">
        <v>844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957</v>
      </c>
      <c r="J305" s="152" t="s">
        <v>1313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9.5884786763248853E-2</v>
      </c>
      <c r="AB305" s="184">
        <v>6.9620336583242182E-2</v>
      </c>
      <c r="AC305" s="184">
        <v>9.9852665942368191E-6</v>
      </c>
      <c r="AD305" s="164" t="s">
        <v>954</v>
      </c>
    </row>
    <row r="306" spans="1:30">
      <c r="A306" s="144" t="s">
        <v>845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957</v>
      </c>
      <c r="J306" s="152" t="s">
        <v>1124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8.7541881443952363E-2</v>
      </c>
      <c r="AB306" s="184">
        <v>6.1642463795160918E-2</v>
      </c>
      <c r="AC306" s="184">
        <v>1.999562721058723E-3</v>
      </c>
      <c r="AD306" s="164" t="s">
        <v>954</v>
      </c>
    </row>
    <row r="307" spans="1:30">
      <c r="A307" s="144" t="s">
        <v>850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28</v>
      </c>
      <c r="J307" s="152" t="s">
        <v>1283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0.11899675364190365</v>
      </c>
      <c r="AB307" s="184">
        <v>9.2545736477715135E-2</v>
      </c>
      <c r="AC307" s="184">
        <v>-5.9414593682391992E-3</v>
      </c>
      <c r="AD307" s="164" t="s">
        <v>954</v>
      </c>
    </row>
    <row r="308" spans="1:30">
      <c r="A308" s="144" t="s">
        <v>851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28</v>
      </c>
      <c r="J308" s="152" t="s">
        <v>1282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0.11936683837029838</v>
      </c>
      <c r="AB308" s="184">
        <v>9.3103394757846791E-2</v>
      </c>
      <c r="AC308" s="184">
        <v>-6.1351446014454858E-3</v>
      </c>
      <c r="AD308" s="164" t="s">
        <v>954</v>
      </c>
    </row>
    <row r="309" spans="1:30">
      <c r="A309" s="144" t="s">
        <v>852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957</v>
      </c>
      <c r="J309" s="152" t="s">
        <v>1298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0.12905966944386149</v>
      </c>
      <c r="AB309" s="184">
        <v>0.10277380985158069</v>
      </c>
      <c r="AC309" s="184">
        <v>-8.6418399655840972E-3</v>
      </c>
      <c r="AD309" s="164" t="s">
        <v>954</v>
      </c>
    </row>
    <row r="310" spans="1:30">
      <c r="A310" s="144" t="s">
        <v>853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28</v>
      </c>
      <c r="J310" s="152" t="s">
        <v>1281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0.10620248039923186</v>
      </c>
      <c r="AB310" s="184">
        <v>8.0628111227881716E-2</v>
      </c>
      <c r="AC310" s="184">
        <v>-3.0842192600537555E-3</v>
      </c>
      <c r="AD310" s="164" t="s">
        <v>954</v>
      </c>
    </row>
    <row r="311" spans="1:30">
      <c r="A311" s="144" t="s">
        <v>860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957</v>
      </c>
      <c r="J311" s="152" t="s">
        <v>1125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9.7947868253286385E-2</v>
      </c>
      <c r="AB311" s="184">
        <v>7.2733658041060467E-2</v>
      </c>
      <c r="AC311" s="184">
        <v>-1.1405741017966875E-3</v>
      </c>
      <c r="AD311" s="164" t="s">
        <v>954</v>
      </c>
    </row>
    <row r="312" spans="1:30">
      <c r="A312" s="144" t="s">
        <v>861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957</v>
      </c>
      <c r="J312" s="152" t="s">
        <v>1300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0.12105201765728735</v>
      </c>
      <c r="AB312" s="184">
        <v>9.5499180872161027E-2</v>
      </c>
      <c r="AC312" s="184">
        <v>-6.924803902335519E-3</v>
      </c>
      <c r="AD312" s="164" t="s">
        <v>954</v>
      </c>
    </row>
    <row r="313" spans="1:30">
      <c r="A313" s="144" t="s">
        <v>862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28</v>
      </c>
      <c r="J313" s="152" t="s">
        <v>1280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0.11687361429341436</v>
      </c>
      <c r="AB313" s="184">
        <v>9.1602126940250495E-2</v>
      </c>
      <c r="AC313" s="184">
        <v>-5.9950995960029729E-3</v>
      </c>
      <c r="AD313" s="164" t="s">
        <v>954</v>
      </c>
    </row>
    <row r="314" spans="1:30">
      <c r="A314" s="144" t="s">
        <v>863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957</v>
      </c>
      <c r="J314" s="152" t="s">
        <v>1301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0.12624837197480443</v>
      </c>
      <c r="AB314" s="184">
        <v>0.10095903720979504</v>
      </c>
      <c r="AC314" s="184">
        <v>-8.3885594190611368E-3</v>
      </c>
      <c r="AD314" s="164" t="s">
        <v>954</v>
      </c>
    </row>
    <row r="315" spans="1:30">
      <c r="A315" s="144" t="s">
        <v>864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957</v>
      </c>
      <c r="J315" s="152" t="s">
        <v>1302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0.12617805172544339</v>
      </c>
      <c r="AB315" s="184">
        <v>0.10108298748414324</v>
      </c>
      <c r="AC315" s="184">
        <v>-8.4680040803384315E-3</v>
      </c>
      <c r="AD315" s="164" t="s">
        <v>954</v>
      </c>
    </row>
    <row r="316" spans="1:30">
      <c r="A316" s="144" t="s">
        <v>870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957</v>
      </c>
      <c r="J316" s="152" t="s">
        <v>1303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0.13942087457403529</v>
      </c>
      <c r="AB316" s="184">
        <v>0.1142351990091699</v>
      </c>
      <c r="AC316" s="184">
        <v>-1.1794407146621833E-2</v>
      </c>
      <c r="AD316" s="164" t="s">
        <v>954</v>
      </c>
    </row>
    <row r="317" spans="1:30">
      <c r="A317" s="144" t="s">
        <v>871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957</v>
      </c>
      <c r="J317" s="152" t="s">
        <v>1304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0.13096141671318118</v>
      </c>
      <c r="AB317" s="184">
        <v>0.10615714366197126</v>
      </c>
      <c r="AC317" s="184">
        <v>-9.8334386798404338E-3</v>
      </c>
      <c r="AD317" s="164" t="s">
        <v>954</v>
      </c>
    </row>
    <row r="318" spans="1:30">
      <c r="A318" s="144" t="s">
        <v>872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957</v>
      </c>
      <c r="J318" s="152" t="s">
        <v>1305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0.13911107307369264</v>
      </c>
      <c r="AB318" s="184">
        <v>0.11432904047793668</v>
      </c>
      <c r="AC318" s="184">
        <v>-1.1907043957656738E-2</v>
      </c>
      <c r="AD318" s="164" t="s">
        <v>954</v>
      </c>
    </row>
    <row r="319" spans="1:30">
      <c r="A319" s="144" t="s">
        <v>873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957</v>
      </c>
      <c r="J319" s="152" t="s">
        <v>1306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0.13309061948800061</v>
      </c>
      <c r="AB319" s="184">
        <v>0.10863301438127038</v>
      </c>
      <c r="AC319" s="184">
        <v>-1.0544587959866458E-2</v>
      </c>
      <c r="AD319" s="164" t="s">
        <v>954</v>
      </c>
    </row>
    <row r="320" spans="1:30">
      <c r="A320" s="144" t="s">
        <v>874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28</v>
      </c>
      <c r="J320" s="152" t="s">
        <v>1279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0.11634136507718473</v>
      </c>
      <c r="AB320" s="184">
        <v>9.2420778530484027E-2</v>
      </c>
      <c r="AC320" s="184">
        <v>-6.5905336112561663E-3</v>
      </c>
      <c r="AD320" s="164" t="s">
        <v>954</v>
      </c>
    </row>
    <row r="321" spans="1:30">
      <c r="A321" s="144" t="s">
        <v>879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28</v>
      </c>
      <c r="J321" s="152" t="s">
        <v>1278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0.11515941720841694</v>
      </c>
      <c r="AB321" s="184">
        <v>9.1437175119517322E-2</v>
      </c>
      <c r="AC321" s="184">
        <v>-6.3941596549577095E-3</v>
      </c>
      <c r="AD321" s="164" t="s">
        <v>954</v>
      </c>
    </row>
    <row r="322" spans="1:30">
      <c r="A322" s="144" t="s">
        <v>880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28</v>
      </c>
      <c r="J322" s="152" t="s">
        <v>1277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0.10734559820723222</v>
      </c>
      <c r="AB322" s="184">
        <v>8.395365482433359E-2</v>
      </c>
      <c r="AC322" s="184">
        <v>-4.6024402736037917E-3</v>
      </c>
      <c r="AD322" s="164" t="s">
        <v>954</v>
      </c>
    </row>
    <row r="323" spans="1:30">
      <c r="A323" s="144" t="s">
        <v>881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28</v>
      </c>
      <c r="J323" s="152" t="s">
        <v>1276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0.10746536811374519</v>
      </c>
      <c r="AB323" s="184">
        <v>8.4233898883835812E-2</v>
      </c>
      <c r="AC323" s="184">
        <v>-4.7159459694090522E-3</v>
      </c>
      <c r="AD323" s="164" t="s">
        <v>954</v>
      </c>
    </row>
    <row r="324" spans="1:30">
      <c r="A324" s="144" t="s">
        <v>882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957</v>
      </c>
      <c r="J324" s="152" t="s">
        <v>1308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0.13264703599529137</v>
      </c>
      <c r="AB324" s="184">
        <v>0.10907314133773016</v>
      </c>
      <c r="AC324" s="184">
        <v>-1.0826267896527408E-2</v>
      </c>
      <c r="AD324" s="164" t="s">
        <v>954</v>
      </c>
    </row>
    <row r="325" spans="1:30">
      <c r="A325" s="144" t="s">
        <v>883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957</v>
      </c>
      <c r="J325" s="152" t="s">
        <v>1314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0.15119935156373998</v>
      </c>
      <c r="AB325" s="184">
        <v>0.12744136645426463</v>
      </c>
      <c r="AC325" s="184">
        <v>-1.5344653525180219E-2</v>
      </c>
      <c r="AD325" s="164" t="s">
        <v>954</v>
      </c>
    </row>
    <row r="326" spans="1:30">
      <c r="A326" s="144" t="s">
        <v>884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957</v>
      </c>
      <c r="J326" s="152" t="s">
        <v>1315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0.1495815924013566</v>
      </c>
      <c r="AB326" s="184">
        <v>0.12605597384441869</v>
      </c>
      <c r="AC326" s="184">
        <v>-1.5051592169724737E-2</v>
      </c>
      <c r="AD326" s="164" t="s">
        <v>954</v>
      </c>
    </row>
    <row r="327" spans="1:30">
      <c r="A327" s="144" t="s">
        <v>885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957</v>
      </c>
      <c r="J327" s="152" t="s">
        <v>1454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0.16164214560335788</v>
      </c>
      <c r="AB327" s="184">
        <v>0.13646046038826865</v>
      </c>
      <c r="AC327" s="184">
        <v>-1.639091018385419E-2</v>
      </c>
      <c r="AD327" s="164" t="s">
        <v>954</v>
      </c>
    </row>
    <row r="328" spans="1:30">
      <c r="A328" s="144" t="s">
        <v>889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957</v>
      </c>
      <c r="J328" s="152" t="s">
        <v>1316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0.15872991483361276</v>
      </c>
      <c r="AB328" s="184">
        <v>0.1354297608806434</v>
      </c>
      <c r="AC328" s="184">
        <v>-1.7411100397513035E-2</v>
      </c>
      <c r="AD328" s="164" t="s">
        <v>954</v>
      </c>
    </row>
    <row r="329" spans="1:30">
      <c r="A329" s="144" t="s">
        <v>890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957</v>
      </c>
      <c r="J329" s="152" t="s">
        <v>1455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0.16129400947489692</v>
      </c>
      <c r="AB329" s="184">
        <v>0.13652955966317459</v>
      </c>
      <c r="AC329" s="184">
        <v>-1.6490911563968202E-2</v>
      </c>
      <c r="AD329" s="164" t="s">
        <v>954</v>
      </c>
    </row>
    <row r="330" spans="1:30">
      <c r="A330" s="144" t="s">
        <v>891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957</v>
      </c>
      <c r="J330" s="152" t="s">
        <v>1451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0.16563414670588883</v>
      </c>
      <c r="AB330" s="184">
        <v>0.14098446666666598</v>
      </c>
      <c r="AC330" s="184">
        <v>-1.7599838202399187E-2</v>
      </c>
      <c r="AD330" s="164" t="s">
        <v>954</v>
      </c>
    </row>
    <row r="331" spans="1:30">
      <c r="A331" s="144" t="s">
        <v>892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957</v>
      </c>
      <c r="J331" s="152" t="s">
        <v>1317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0.15432221256885015</v>
      </c>
      <c r="AB331" s="184">
        <v>0.13171613930448767</v>
      </c>
      <c r="AC331" s="184">
        <v>-1.6650583400728225E-2</v>
      </c>
      <c r="AD331" s="164" t="s">
        <v>954</v>
      </c>
    </row>
    <row r="332" spans="1:30">
      <c r="A332" s="144" t="s">
        <v>893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957</v>
      </c>
      <c r="J332" s="152" t="s">
        <v>1459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0.15805801691337407</v>
      </c>
      <c r="AB332" s="184">
        <v>0.13396233681637559</v>
      </c>
      <c r="AC332" s="184">
        <v>-1.6001849307555105E-2</v>
      </c>
      <c r="AD332" s="164" t="s">
        <v>954</v>
      </c>
    </row>
    <row r="333" spans="1:30">
      <c r="A333" s="144" t="s">
        <v>904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957</v>
      </c>
      <c r="J333" s="152" t="s">
        <v>1320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0.15339296517122714</v>
      </c>
      <c r="AB333" s="184">
        <v>0.13119389445002927</v>
      </c>
      <c r="AC333" s="184">
        <v>-1.6609349467122669E-2</v>
      </c>
      <c r="AD333" s="164" t="s">
        <v>954</v>
      </c>
    </row>
    <row r="334" spans="1:30">
      <c r="A334" s="144" t="s">
        <v>905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957</v>
      </c>
      <c r="J334" s="152" t="s">
        <v>1456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0.16624850543044456</v>
      </c>
      <c r="AB334" s="184">
        <v>0.14237819457105161</v>
      </c>
      <c r="AC334" s="184">
        <v>-1.8076689206568686E-2</v>
      </c>
      <c r="AD334" s="164" t="s">
        <v>954</v>
      </c>
    </row>
    <row r="335" spans="1:30">
      <c r="A335" s="144" t="s">
        <v>906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957</v>
      </c>
      <c r="J335" s="152" t="s">
        <v>1318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0.15444020096043776</v>
      </c>
      <c r="AB335" s="184">
        <v>0.1326109550399992</v>
      </c>
      <c r="AC335" s="184">
        <v>-1.703312872000029E-2</v>
      </c>
      <c r="AD335" s="164" t="s">
        <v>954</v>
      </c>
    </row>
    <row r="336" spans="1:30">
      <c r="A336" s="144" t="s">
        <v>907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957</v>
      </c>
      <c r="J336" s="152" t="s">
        <v>1319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0.14205351672062871</v>
      </c>
      <c r="AB336" s="184">
        <v>0.12063605016455492</v>
      </c>
      <c r="AC336" s="184">
        <v>-1.4231746783684329E-2</v>
      </c>
      <c r="AD336" s="164" t="s">
        <v>954</v>
      </c>
    </row>
    <row r="337" spans="1:30">
      <c r="A337" s="144" t="s">
        <v>908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957</v>
      </c>
      <c r="J337" s="152" t="s">
        <v>1307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0.12291691020371998</v>
      </c>
      <c r="AB337" s="184">
        <v>0.10201762233936673</v>
      </c>
      <c r="AC337" s="184">
        <v>-9.8646361448180286E-3</v>
      </c>
      <c r="AD337" s="164" t="s">
        <v>954</v>
      </c>
    </row>
    <row r="338" spans="1:30">
      <c r="A338" s="144" t="s">
        <v>909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957</v>
      </c>
      <c r="J338" s="152" t="s">
        <v>1309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0.12017518826353246</v>
      </c>
      <c r="AB338" s="184">
        <v>9.948264309096233E-2</v>
      </c>
      <c r="AC338" s="184">
        <v>-9.3046171014783408E-3</v>
      </c>
      <c r="AD338" s="164" t="s">
        <v>954</v>
      </c>
    </row>
    <row r="339" spans="1:30">
      <c r="A339" s="144" t="s">
        <v>910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957</v>
      </c>
      <c r="J339" s="152" t="s">
        <v>1321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0.13971723915000323</v>
      </c>
      <c r="AB339" s="184">
        <v>0.11883529833794948</v>
      </c>
      <c r="AC339" s="184">
        <v>-1.3899994103680369E-2</v>
      </c>
      <c r="AD339" s="164" t="s">
        <v>954</v>
      </c>
    </row>
    <row r="340" spans="1:30">
      <c r="A340" s="144" t="s">
        <v>911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957</v>
      </c>
      <c r="J340" s="152" t="s">
        <v>1322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0.1295002509101979</v>
      </c>
      <c r="AB340" s="184">
        <v>0.10896698636408386</v>
      </c>
      <c r="AC340" s="184">
        <v>-1.1619315855944778E-2</v>
      </c>
      <c r="AD340" s="164" t="s">
        <v>954</v>
      </c>
    </row>
    <row r="341" spans="1:30">
      <c r="A341" s="144" t="s">
        <v>912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957</v>
      </c>
      <c r="J341" s="152" t="s">
        <v>1310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0.12778745516084689</v>
      </c>
      <c r="AB341" s="184">
        <v>0.10744413928360497</v>
      </c>
      <c r="AC341" s="184">
        <v>-1.1299710037394606E-2</v>
      </c>
      <c r="AD341" s="164" t="s">
        <v>954</v>
      </c>
    </row>
    <row r="342" spans="1:30">
      <c r="A342" s="144" t="s">
        <v>913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957</v>
      </c>
      <c r="J342" s="152" t="s">
        <v>1323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0.13663062702357953</v>
      </c>
      <c r="AB342" s="184">
        <v>0.11629302286779786</v>
      </c>
      <c r="AC342" s="184">
        <v>-1.3405534399843155E-2</v>
      </c>
      <c r="AD342" s="164" t="s">
        <v>954</v>
      </c>
    </row>
    <row r="343" spans="1:30">
      <c r="A343" s="144" t="s">
        <v>920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957</v>
      </c>
      <c r="J343" s="152" t="s">
        <v>1450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0.16892849083505124</v>
      </c>
      <c r="AB343" s="184">
        <v>0.14657899802293328</v>
      </c>
      <c r="AC343" s="184">
        <v>-1.9259863175635772E-2</v>
      </c>
      <c r="AD343" s="164" t="s">
        <v>954</v>
      </c>
    </row>
    <row r="344" spans="1:30">
      <c r="A344" s="144" t="s">
        <v>921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957</v>
      </c>
      <c r="J344" s="152" t="s">
        <v>1460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0.16791916302278942</v>
      </c>
      <c r="AB344" s="184">
        <v>0.1457778243123331</v>
      </c>
      <c r="AC344" s="184">
        <v>-1.9110381570949686E-2</v>
      </c>
      <c r="AD344" s="164" t="s">
        <v>954</v>
      </c>
    </row>
    <row r="345" spans="1:30">
      <c r="A345" s="144" t="s">
        <v>922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957</v>
      </c>
      <c r="J345" s="152" t="s">
        <v>1462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0.16868824168502461</v>
      </c>
      <c r="AB345" s="184">
        <v>0.14672047553588907</v>
      </c>
      <c r="AC345" s="184">
        <v>-1.9363941027613407E-2</v>
      </c>
      <c r="AD345" s="164" t="s">
        <v>954</v>
      </c>
    </row>
    <row r="346" spans="1:30">
      <c r="A346" s="144" t="s">
        <v>923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957</v>
      </c>
      <c r="J346" s="152" t="s">
        <v>1461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0.16883076118715801</v>
      </c>
      <c r="AB346" s="184">
        <v>0.14704716838285736</v>
      </c>
      <c r="AC346" s="184">
        <v>-1.9474565877273697E-2</v>
      </c>
      <c r="AD346" s="164" t="s">
        <v>954</v>
      </c>
    </row>
    <row r="347" spans="1:30">
      <c r="A347" s="144" t="s">
        <v>924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957</v>
      </c>
      <c r="J347" s="152" t="s">
        <v>1463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0.17022452928930498</v>
      </c>
      <c r="AB347" s="184">
        <v>0.14860159988262844</v>
      </c>
      <c r="AC347" s="184">
        <v>-1.9867040719514284E-2</v>
      </c>
      <c r="AD347" s="164" t="s">
        <v>954</v>
      </c>
    </row>
    <row r="348" spans="1:30">
      <c r="A348" s="144" t="s">
        <v>935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957</v>
      </c>
      <c r="J348" s="152" t="s">
        <v>1464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0.16828226024300652</v>
      </c>
      <c r="AB348" s="184">
        <v>0.14687894129353185</v>
      </c>
      <c r="AC348" s="184">
        <v>-1.9506259465689624E-2</v>
      </c>
      <c r="AD348" s="164" t="s">
        <v>954</v>
      </c>
    </row>
    <row r="349" spans="1:30">
      <c r="A349" s="144" t="s">
        <v>936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957</v>
      </c>
      <c r="J349" s="152" t="s">
        <v>1466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0.1748841155979477</v>
      </c>
      <c r="AB349" s="184">
        <v>0.15354748628137704</v>
      </c>
      <c r="AC349" s="184">
        <v>-2.1067258299107605E-2</v>
      </c>
      <c r="AD349" s="164" t="s">
        <v>954</v>
      </c>
    </row>
    <row r="350" spans="1:30">
      <c r="A350" s="144" t="s">
        <v>937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957</v>
      </c>
      <c r="J350" s="152" t="s">
        <v>1468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0.17646838138077081</v>
      </c>
      <c r="AB350" s="184">
        <v>0.15529048578359972</v>
      </c>
      <c r="AC350" s="184">
        <v>-2.1499095644244237E-2</v>
      </c>
      <c r="AD350" s="164" t="s">
        <v>954</v>
      </c>
    </row>
    <row r="351" spans="1:30">
      <c r="A351" s="144" t="s">
        <v>938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957</v>
      </c>
      <c r="J351" s="152" t="s">
        <v>1465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0.17118565866000779</v>
      </c>
      <c r="AB351" s="184">
        <v>0.15028484638017758</v>
      </c>
      <c r="AC351" s="184">
        <v>-2.0391459378644505E-2</v>
      </c>
      <c r="AD351" s="164" t="s">
        <v>954</v>
      </c>
    </row>
    <row r="352" spans="1:30">
      <c r="A352" s="144" t="s">
        <v>939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957</v>
      </c>
      <c r="J352" s="152" t="s">
        <v>1467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0.17195297455689218</v>
      </c>
      <c r="AB352" s="184">
        <v>0.15121974584419307</v>
      </c>
      <c r="AC352" s="184">
        <v>-2.0637055644365798E-2</v>
      </c>
      <c r="AD352" s="164" t="s">
        <v>954</v>
      </c>
    </row>
    <row r="353" spans="1:30">
      <c r="A353" s="144" t="s">
        <v>949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957</v>
      </c>
      <c r="J353" s="152" t="s">
        <v>1449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0.17074552807885612</v>
      </c>
      <c r="AB353" s="184">
        <v>0.15021265430386999</v>
      </c>
      <c r="AC353" s="184">
        <v>-2.0441135440624647E-2</v>
      </c>
      <c r="AD353" s="164" t="s">
        <v>954</v>
      </c>
    </row>
    <row r="354" spans="1:30">
      <c r="A354" s="63" t="s">
        <v>950</v>
      </c>
      <c r="B354" s="2">
        <v>135</v>
      </c>
      <c r="C354" s="56">
        <v>117.87</v>
      </c>
      <c r="D354" s="57">
        <v>1.1447000000000001</v>
      </c>
      <c r="E354" s="32">
        <f t="shared" ref="E354:E417" si="1">10%*Q354+13%</f>
        <v>0.22000000000000003</v>
      </c>
      <c r="F354" s="26">
        <f t="shared" ref="F354:F417" si="2">IF(G354="",($F$1*C354-B354)/B354,H354/B354)</f>
        <v>0.15547524444444447</v>
      </c>
      <c r="H354" s="58">
        <f t="shared" ref="H354:H417" si="3">IF(G354="",$F$1*C354-B354,G354-B354)</f>
        <v>20.989158000000003</v>
      </c>
      <c r="I354" s="2" t="s">
        <v>66</v>
      </c>
      <c r="J354" s="33" t="s">
        <v>942</v>
      </c>
      <c r="K354" s="59">
        <f t="shared" ref="K354:K417" si="4">DATE(MID(J354,1,4),MID(J354,5,2),MID(J354,7,2))</f>
        <v>43998</v>
      </c>
      <c r="L354" s="60" t="str">
        <f t="shared" ref="L354:L417" ca="1" si="5">IF(LEN(J354) &gt; 15,DATE(MID(J354,12,4),MID(J354,16,2),MID(J354,18,2)),TEXT(TODAY(),"yyyy/m/d"))</f>
        <v>2021/2/22</v>
      </c>
      <c r="M354" s="44">
        <f t="shared" ref="M354:M417" ca="1" si="6">(L354-K354+1)*B354</f>
        <v>34020</v>
      </c>
      <c r="N354" s="61">
        <f t="shared" ref="N354:N417" ca="1" si="7">H354/M354*365</f>
        <v>0.22519231834215173</v>
      </c>
      <c r="O354" s="35">
        <f t="shared" ref="O354:O417" si="8">D354*C354</f>
        <v>134.92578900000001</v>
      </c>
      <c r="P354" s="35">
        <f t="shared" ref="P354:P417" si="9">O354-B354</f>
        <v>-7.4210999999991145E-2</v>
      </c>
      <c r="Q354" s="36">
        <f t="shared" ref="Q354:Q417" si="10">B354/150</f>
        <v>0.9</v>
      </c>
      <c r="R354" s="37" t="e">
        <f>#REF!+C354-T354</f>
        <v>#REF!</v>
      </c>
      <c r="S354" s="38" t="e">
        <f t="shared" ref="S354:S417" si="11">R354*D354</f>
        <v>#REF!</v>
      </c>
      <c r="T354" s="38"/>
      <c r="U354" s="62"/>
      <c r="V354" s="39" t="e">
        <f>U354+#REF!</f>
        <v>#REF!</v>
      </c>
      <c r="W354" s="39" t="e">
        <f t="shared" ref="W354:W417" si="12">S354+V354</f>
        <v>#REF!</v>
      </c>
      <c r="X354" s="1" t="e">
        <f>#REF!+B354</f>
        <v>#REF!</v>
      </c>
      <c r="Y354" s="37" t="e">
        <f t="shared" ref="Y354:Y417" si="13">W354-X354</f>
        <v>#REF!</v>
      </c>
      <c r="Z354" s="183" t="e">
        <f t="shared" ref="Z354:Z417" si="14">W354/X354-1</f>
        <v>#REF!</v>
      </c>
      <c r="AA354" s="183" t="e">
        <f t="shared" ref="AA354:AA365" si="15">S354/(X354-V354)-1</f>
        <v>#REF!</v>
      </c>
      <c r="AB354" s="183">
        <f>SUM($C$2:C354)*D354/SUM($B$2:B354)-1</f>
        <v>0.17115748748679516</v>
      </c>
      <c r="AC354" s="183" t="e">
        <f t="shared" ref="AC354:AC417" si="16">Z354-AB354</f>
        <v>#REF!</v>
      </c>
      <c r="AD354" s="40">
        <f t="shared" ref="AD354:AD417" si="17">IF(E354-F354&lt;0,"达成",E354-F354)</f>
        <v>6.4524755555555563E-2</v>
      </c>
    </row>
    <row r="355" spans="1:30">
      <c r="A355" s="63" t="s">
        <v>951</v>
      </c>
      <c r="B355" s="2">
        <v>135</v>
      </c>
      <c r="C355" s="56">
        <v>117.14</v>
      </c>
      <c r="D355" s="57">
        <v>1.1518999999999999</v>
      </c>
      <c r="E355" s="32">
        <f t="shared" si="1"/>
        <v>0.22000000000000003</v>
      </c>
      <c r="F355" s="26">
        <f t="shared" si="2"/>
        <v>0.14831908148148151</v>
      </c>
      <c r="H355" s="58">
        <f t="shared" si="3"/>
        <v>20.023076000000003</v>
      </c>
      <c r="I355" s="2" t="s">
        <v>66</v>
      </c>
      <c r="J355" s="33" t="s">
        <v>944</v>
      </c>
      <c r="K355" s="59">
        <f t="shared" si="4"/>
        <v>43999</v>
      </c>
      <c r="L355" s="60" t="str">
        <f t="shared" ca="1" si="5"/>
        <v>2021/2/22</v>
      </c>
      <c r="M355" s="44">
        <f t="shared" ca="1" si="6"/>
        <v>33885</v>
      </c>
      <c r="N355" s="61">
        <f t="shared" ca="1" si="7"/>
        <v>0.21568312645713447</v>
      </c>
      <c r="O355" s="35">
        <f t="shared" si="8"/>
        <v>134.93356599999998</v>
      </c>
      <c r="P355" s="35">
        <f t="shared" si="9"/>
        <v>-6.6434000000015203E-2</v>
      </c>
      <c r="Q355" s="36">
        <f t="shared" si="10"/>
        <v>0.9</v>
      </c>
      <c r="R355" s="37" t="e">
        <f t="shared" ref="R354:R417" si="18">R354+C355-T355</f>
        <v>#REF!</v>
      </c>
      <c r="S355" s="38" t="e">
        <f t="shared" si="11"/>
        <v>#REF!</v>
      </c>
      <c r="T355" s="38"/>
      <c r="U355" s="62"/>
      <c r="V355" s="39" t="e">
        <f t="shared" ref="V354:V417" si="19">U355+V354</f>
        <v>#REF!</v>
      </c>
      <c r="W355" s="39" t="e">
        <f t="shared" si="12"/>
        <v>#REF!</v>
      </c>
      <c r="X355" s="1" t="e">
        <f t="shared" ref="X354:X417" si="20">X354+B355</f>
        <v>#REF!</v>
      </c>
      <c r="Y355" s="37" t="e">
        <f t="shared" si="13"/>
        <v>#REF!</v>
      </c>
      <c r="Z355" s="183" t="e">
        <f t="shared" si="14"/>
        <v>#REF!</v>
      </c>
      <c r="AA355" s="183" t="e">
        <f t="shared" si="15"/>
        <v>#REF!</v>
      </c>
      <c r="AB355" s="183">
        <f>SUM($C$2:C355)*D355/SUM($B$2:B355)-1</f>
        <v>0.17806092888888836</v>
      </c>
      <c r="AC355" s="183" t="e">
        <f t="shared" si="16"/>
        <v>#REF!</v>
      </c>
      <c r="AD355" s="40">
        <f t="shared" si="17"/>
        <v>7.1680918518518516E-2</v>
      </c>
    </row>
    <row r="356" spans="1:30">
      <c r="A356" s="63" t="s">
        <v>952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66</v>
      </c>
      <c r="J356" s="33" t="s">
        <v>946</v>
      </c>
      <c r="K356" s="59">
        <f t="shared" si="4"/>
        <v>44000</v>
      </c>
      <c r="L356" s="60" t="str">
        <f t="shared" ca="1" si="5"/>
        <v>2021/2/22</v>
      </c>
      <c r="M356" s="44">
        <f t="shared" ca="1" si="6"/>
        <v>33750</v>
      </c>
      <c r="N356" s="61">
        <f t="shared" ca="1" si="7"/>
        <v>0.2158302426666667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 t="e">
        <f t="shared" si="18"/>
        <v>#REF!</v>
      </c>
      <c r="S356" s="38" t="e">
        <f t="shared" si="11"/>
        <v>#REF!</v>
      </c>
      <c r="T356" s="38"/>
      <c r="U356" s="62"/>
      <c r="V356" s="39" t="e">
        <f t="shared" si="19"/>
        <v>#REF!</v>
      </c>
      <c r="W356" s="39" t="e">
        <f t="shared" si="12"/>
        <v>#REF!</v>
      </c>
      <c r="X356" s="1" t="e">
        <f t="shared" si="20"/>
        <v>#REF!</v>
      </c>
      <c r="Y356" s="37" t="e">
        <f t="shared" si="13"/>
        <v>#REF!</v>
      </c>
      <c r="Z356" s="183" t="e">
        <f t="shared" si="14"/>
        <v>#REF!</v>
      </c>
      <c r="AA356" s="183" t="e">
        <f t="shared" si="15"/>
        <v>#REF!</v>
      </c>
      <c r="AB356" s="183">
        <f>SUM($C$2:C356)*D356/SUM($B$2:B356)-1</f>
        <v>0.17811039961784614</v>
      </c>
      <c r="AC356" s="183" t="e">
        <f t="shared" si="16"/>
        <v>#REF!</v>
      </c>
      <c r="AD356" s="40">
        <f t="shared" si="17"/>
        <v>7.2171066666666672E-2</v>
      </c>
    </row>
    <row r="357" spans="1:30">
      <c r="A357" s="63" t="s">
        <v>953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66</v>
      </c>
      <c r="J357" s="33" t="s">
        <v>948</v>
      </c>
      <c r="K357" s="59">
        <f t="shared" si="4"/>
        <v>44001</v>
      </c>
      <c r="L357" s="60" t="str">
        <f t="shared" ca="1" si="5"/>
        <v>2021/2/22</v>
      </c>
      <c r="M357" s="44">
        <f t="shared" ca="1" si="6"/>
        <v>33615</v>
      </c>
      <c r="N357" s="61">
        <f t="shared" ca="1" si="7"/>
        <v>0.19873477435668582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 t="e">
        <f t="shared" si="18"/>
        <v>#REF!</v>
      </c>
      <c r="S357" s="38" t="e">
        <f t="shared" si="11"/>
        <v>#REF!</v>
      </c>
      <c r="T357" s="38"/>
      <c r="U357" s="62"/>
      <c r="V357" s="39" t="e">
        <f t="shared" si="19"/>
        <v>#REF!</v>
      </c>
      <c r="W357" s="39" t="e">
        <f t="shared" si="12"/>
        <v>#REF!</v>
      </c>
      <c r="X357" s="1" t="e">
        <f t="shared" si="20"/>
        <v>#REF!</v>
      </c>
      <c r="Y357" s="37" t="e">
        <f t="shared" si="13"/>
        <v>#REF!</v>
      </c>
      <c r="Z357" s="183" t="e">
        <f t="shared" si="14"/>
        <v>#REF!</v>
      </c>
      <c r="AA357" s="183" t="e">
        <f t="shared" si="15"/>
        <v>#REF!</v>
      </c>
      <c r="AB357" s="183">
        <f>SUM($C$2:C357)*D357/SUM($B$2:B357)-1</f>
        <v>0.19029484581665668</v>
      </c>
      <c r="AC357" s="183" t="e">
        <f t="shared" si="16"/>
        <v>#REF!</v>
      </c>
      <c r="AD357" s="40">
        <f t="shared" si="17"/>
        <v>8.4424770370370522E-2</v>
      </c>
    </row>
    <row r="358" spans="1:30">
      <c r="A358" s="63" t="s">
        <v>965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66</v>
      </c>
      <c r="J358" s="33" t="s">
        <v>966</v>
      </c>
      <c r="K358" s="59">
        <f t="shared" si="4"/>
        <v>44004</v>
      </c>
      <c r="L358" s="60" t="str">
        <f t="shared" ca="1" si="5"/>
        <v>2021/2/22</v>
      </c>
      <c r="M358" s="44">
        <f t="shared" ca="1" si="6"/>
        <v>33210</v>
      </c>
      <c r="N358" s="61">
        <f t="shared" ca="1" si="7"/>
        <v>0.19941296356519109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 t="e">
        <f t="shared" si="18"/>
        <v>#REF!</v>
      </c>
      <c r="S358" s="38" t="e">
        <f t="shared" si="11"/>
        <v>#REF!</v>
      </c>
      <c r="T358" s="38"/>
      <c r="U358" s="62"/>
      <c r="V358" s="39" t="e">
        <f t="shared" si="19"/>
        <v>#REF!</v>
      </c>
      <c r="W358" s="39" t="e">
        <f t="shared" si="12"/>
        <v>#REF!</v>
      </c>
      <c r="X358" s="1" t="e">
        <f t="shared" si="20"/>
        <v>#REF!</v>
      </c>
      <c r="Y358" s="37" t="e">
        <f t="shared" si="13"/>
        <v>#REF!</v>
      </c>
      <c r="Z358" s="183" t="e">
        <f t="shared" si="14"/>
        <v>#REF!</v>
      </c>
      <c r="AA358" s="183" t="e">
        <f t="shared" si="15"/>
        <v>#REF!</v>
      </c>
      <c r="AB358" s="183">
        <f>SUM($C$2:C358)*D358/SUM($B$2:B358)-1</f>
        <v>0.19102827145708523</v>
      </c>
      <c r="AC358" s="183" t="e">
        <f t="shared" si="16"/>
        <v>#REF!</v>
      </c>
      <c r="AD358" s="40">
        <f t="shared" si="17"/>
        <v>8.560112592592603E-2</v>
      </c>
    </row>
    <row r="359" spans="1:30">
      <c r="A359" s="63" t="s">
        <v>967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66</v>
      </c>
      <c r="J359" s="33" t="s">
        <v>968</v>
      </c>
      <c r="K359" s="59">
        <f t="shared" si="4"/>
        <v>44005</v>
      </c>
      <c r="L359" s="60" t="str">
        <f t="shared" ca="1" si="5"/>
        <v>2021/2/22</v>
      </c>
      <c r="M359" s="44">
        <f t="shared" ca="1" si="6"/>
        <v>33075</v>
      </c>
      <c r="N359" s="61">
        <f t="shared" ca="1" si="7"/>
        <v>0.19423908420256975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 t="e">
        <f t="shared" si="18"/>
        <v>#REF!</v>
      </c>
      <c r="S359" s="38" t="e">
        <f t="shared" si="11"/>
        <v>#REF!</v>
      </c>
      <c r="T359" s="38">
        <v>1408.64</v>
      </c>
      <c r="U359" s="62">
        <v>1648.25</v>
      </c>
      <c r="V359" s="39" t="e">
        <f t="shared" si="19"/>
        <v>#REF!</v>
      </c>
      <c r="W359" s="39" t="e">
        <f t="shared" si="12"/>
        <v>#REF!</v>
      </c>
      <c r="X359" s="1" t="e">
        <f t="shared" si="20"/>
        <v>#REF!</v>
      </c>
      <c r="Y359" s="37" t="e">
        <f t="shared" si="13"/>
        <v>#REF!</v>
      </c>
      <c r="Z359" s="183" t="e">
        <f t="shared" si="14"/>
        <v>#REF!</v>
      </c>
      <c r="AA359" s="183" t="e">
        <f t="shared" si="15"/>
        <v>#REF!</v>
      </c>
      <c r="AB359" s="183">
        <f>SUM($C$2:C359)*D359/SUM($B$2:B359)-1</f>
        <v>0.19471514122108391</v>
      </c>
      <c r="AC359" s="183" t="e">
        <f t="shared" si="16"/>
        <v>#REF!</v>
      </c>
      <c r="AD359" s="40">
        <f t="shared" si="17"/>
        <v>8.9620340740740906E-2</v>
      </c>
    </row>
    <row r="360" spans="1:30">
      <c r="A360" s="63" t="s">
        <v>969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66</v>
      </c>
      <c r="J360" s="33" t="s">
        <v>970</v>
      </c>
      <c r="K360" s="59">
        <f t="shared" si="4"/>
        <v>44006</v>
      </c>
      <c r="L360" s="60" t="str">
        <f t="shared" ca="1" si="5"/>
        <v>2021/2/22</v>
      </c>
      <c r="M360" s="44">
        <f t="shared" ca="1" si="6"/>
        <v>32940</v>
      </c>
      <c r="N360" s="61">
        <f t="shared" ca="1" si="7"/>
        <v>0.19811464238008492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 t="e">
        <f t="shared" si="18"/>
        <v>#REF!</v>
      </c>
      <c r="S360" s="38" t="e">
        <f t="shared" si="11"/>
        <v>#REF!</v>
      </c>
      <c r="T360" s="38"/>
      <c r="U360" s="62"/>
      <c r="V360" s="39" t="e">
        <f t="shared" si="19"/>
        <v>#REF!</v>
      </c>
      <c r="W360" s="39" t="e">
        <f t="shared" si="12"/>
        <v>#REF!</v>
      </c>
      <c r="X360" s="1" t="e">
        <f t="shared" si="20"/>
        <v>#REF!</v>
      </c>
      <c r="Y360" s="37" t="e">
        <f t="shared" si="13"/>
        <v>#REF!</v>
      </c>
      <c r="Z360" s="183" t="e">
        <f t="shared" si="14"/>
        <v>#REF!</v>
      </c>
      <c r="AA360" s="183" t="e">
        <f t="shared" si="15"/>
        <v>#REF!</v>
      </c>
      <c r="AB360" s="183">
        <f>SUM($C$2:C360)*D360/SUM($B$2:B360)-1</f>
        <v>0.19207791962174858</v>
      </c>
      <c r="AC360" s="183" t="e">
        <f t="shared" si="16"/>
        <v>#REF!</v>
      </c>
      <c r="AD360" s="40">
        <f t="shared" si="17"/>
        <v>8.75617185185186E-2</v>
      </c>
    </row>
    <row r="361" spans="1:30">
      <c r="A361" s="63" t="s">
        <v>1088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66</v>
      </c>
      <c r="J361" s="33" t="s">
        <v>1093</v>
      </c>
      <c r="K361" s="59">
        <f t="shared" si="4"/>
        <v>44011</v>
      </c>
      <c r="L361" s="60" t="str">
        <f t="shared" ca="1" si="5"/>
        <v>2021/2/22</v>
      </c>
      <c r="M361" s="44">
        <f t="shared" ca="1" si="6"/>
        <v>32265</v>
      </c>
      <c r="N361" s="61">
        <f t="shared" ca="1" si="7"/>
        <v>0.20974482628234917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 t="e">
        <f t="shared" si="18"/>
        <v>#REF!</v>
      </c>
      <c r="S361" s="38" t="e">
        <f t="shared" si="11"/>
        <v>#REF!</v>
      </c>
      <c r="T361" s="38"/>
      <c r="U361" s="62"/>
      <c r="V361" s="39" t="e">
        <f t="shared" si="19"/>
        <v>#REF!</v>
      </c>
      <c r="W361" s="39" t="e">
        <f t="shared" si="12"/>
        <v>#REF!</v>
      </c>
      <c r="X361" s="1" t="e">
        <f t="shared" si="20"/>
        <v>#REF!</v>
      </c>
      <c r="Y361" s="37" t="e">
        <f t="shared" si="13"/>
        <v>#REF!</v>
      </c>
      <c r="Z361" s="183" t="e">
        <f t="shared" si="14"/>
        <v>#REF!</v>
      </c>
      <c r="AA361" s="183" t="e">
        <f t="shared" si="15"/>
        <v>#REF!</v>
      </c>
      <c r="AB361" s="183">
        <f>SUM($C$2:C361)*D361/SUM($B$2:B361)-1</f>
        <v>0.18649738275796968</v>
      </c>
      <c r="AC361" s="183" t="e">
        <f t="shared" si="16"/>
        <v>#REF!</v>
      </c>
      <c r="AD361" s="40">
        <f t="shared" si="17"/>
        <v>8.2660237037037149E-2</v>
      </c>
    </row>
    <row r="362" spans="1:30">
      <c r="A362" s="63" t="s">
        <v>1089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66</v>
      </c>
      <c r="J362" s="33" t="s">
        <v>1094</v>
      </c>
      <c r="K362" s="59">
        <f t="shared" si="4"/>
        <v>44012</v>
      </c>
      <c r="L362" s="60" t="str">
        <f t="shared" ca="1" si="5"/>
        <v>2021/2/22</v>
      </c>
      <c r="M362" s="44">
        <f t="shared" ca="1" si="6"/>
        <v>32130</v>
      </c>
      <c r="N362" s="61">
        <f t="shared" ca="1" si="7"/>
        <v>0.18161057236227823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 t="e">
        <f t="shared" si="18"/>
        <v>#REF!</v>
      </c>
      <c r="S362" s="38" t="e">
        <f t="shared" si="11"/>
        <v>#REF!</v>
      </c>
      <c r="T362" s="38">
        <v>3695.37</v>
      </c>
      <c r="U362" s="62">
        <v>4370.51</v>
      </c>
      <c r="V362" s="39" t="e">
        <f t="shared" si="19"/>
        <v>#REF!</v>
      </c>
      <c r="W362" s="39" t="e">
        <f t="shared" si="12"/>
        <v>#REF!</v>
      </c>
      <c r="X362" s="1" t="e">
        <f t="shared" si="20"/>
        <v>#REF!</v>
      </c>
      <c r="Y362" s="37" t="e">
        <f t="shared" si="13"/>
        <v>#REF!</v>
      </c>
      <c r="Z362" s="183" t="e">
        <f t="shared" si="14"/>
        <v>#REF!</v>
      </c>
      <c r="AA362" s="183" t="e">
        <f t="shared" si="15"/>
        <v>#REF!</v>
      </c>
      <c r="AB362" s="183">
        <f>SUM($C$2:C362)*D362/SUM($B$2:B362)-1</f>
        <v>0.20606936865180092</v>
      </c>
      <c r="AC362" s="183" t="e">
        <f t="shared" si="16"/>
        <v>#REF!</v>
      </c>
      <c r="AD362" s="40">
        <f t="shared" si="17"/>
        <v>0.1015799555555556</v>
      </c>
    </row>
    <row r="363" spans="1:30">
      <c r="A363" s="63" t="s">
        <v>1090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66</v>
      </c>
      <c r="J363" s="33" t="s">
        <v>1095</v>
      </c>
      <c r="K363" s="59">
        <f t="shared" si="4"/>
        <v>44013</v>
      </c>
      <c r="L363" s="60" t="str">
        <f t="shared" ca="1" si="5"/>
        <v>2021/2/22</v>
      </c>
      <c r="M363" s="44">
        <f t="shared" ca="1" si="6"/>
        <v>31995</v>
      </c>
      <c r="N363" s="61">
        <f t="shared" ca="1" si="7"/>
        <v>0.17724374902328471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 t="e">
        <f t="shared" si="18"/>
        <v>#REF!</v>
      </c>
      <c r="S363" s="38" t="e">
        <f t="shared" si="11"/>
        <v>#REF!</v>
      </c>
      <c r="T363" s="38">
        <v>1325.3</v>
      </c>
      <c r="U363" s="62">
        <v>1572.07</v>
      </c>
      <c r="V363" s="39" t="e">
        <f t="shared" si="19"/>
        <v>#REF!</v>
      </c>
      <c r="W363" s="39" t="e">
        <f t="shared" si="12"/>
        <v>#REF!</v>
      </c>
      <c r="X363" s="1" t="e">
        <f t="shared" si="20"/>
        <v>#REF!</v>
      </c>
      <c r="Y363" s="37" t="e">
        <f t="shared" si="13"/>
        <v>#REF!</v>
      </c>
      <c r="Z363" s="183" t="e">
        <f t="shared" si="14"/>
        <v>#REF!</v>
      </c>
      <c r="AA363" s="183" t="e">
        <f t="shared" si="15"/>
        <v>#REF!</v>
      </c>
      <c r="AB363" s="183">
        <f>SUM($C$2:C363)*D363/SUM($B$2:B363)-1</f>
        <v>0.20910603851351262</v>
      </c>
      <c r="AC363" s="183" t="e">
        <f t="shared" si="16"/>
        <v>#REF!</v>
      </c>
      <c r="AD363" s="40">
        <f t="shared" si="17"/>
        <v>0.10491296296296311</v>
      </c>
    </row>
    <row r="364" spans="1:30">
      <c r="A364" s="63" t="s">
        <v>1091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66</v>
      </c>
      <c r="J364" s="33" t="s">
        <v>1096</v>
      </c>
      <c r="K364" s="59">
        <f t="shared" si="4"/>
        <v>44014</v>
      </c>
      <c r="L364" s="60" t="str">
        <f t="shared" ca="1" si="5"/>
        <v>2021/2/22</v>
      </c>
      <c r="M364" s="44">
        <f t="shared" ca="1" si="6"/>
        <v>31860</v>
      </c>
      <c r="N364" s="61">
        <f t="shared" ca="1" si="7"/>
        <v>0.15115917074701823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 t="e">
        <f t="shared" si="18"/>
        <v>#REF!</v>
      </c>
      <c r="S364" s="38" t="e">
        <f t="shared" si="11"/>
        <v>#REF!</v>
      </c>
      <c r="T364" s="38">
        <v>5804.95</v>
      </c>
      <c r="U364" s="62">
        <v>6994.38</v>
      </c>
      <c r="V364" s="39" t="e">
        <f t="shared" si="19"/>
        <v>#REF!</v>
      </c>
      <c r="W364" s="39" t="e">
        <f t="shared" si="12"/>
        <v>#REF!</v>
      </c>
      <c r="X364" s="1" t="e">
        <f t="shared" si="20"/>
        <v>#REF!</v>
      </c>
      <c r="Y364" s="37" t="e">
        <f t="shared" si="13"/>
        <v>#REF!</v>
      </c>
      <c r="Z364" s="183" t="e">
        <f t="shared" si="14"/>
        <v>#REF!</v>
      </c>
      <c r="AA364" s="183" t="e">
        <f t="shared" si="15"/>
        <v>#REF!</v>
      </c>
      <c r="AB364" s="183">
        <f>SUM($C$2:C364)*D364/SUM($B$2:B364)-1</f>
        <v>0.22758906891322606</v>
      </c>
      <c r="AC364" s="183" t="e">
        <f t="shared" si="16"/>
        <v>#REF!</v>
      </c>
      <c r="AD364" s="40">
        <f t="shared" si="17"/>
        <v>0.12226420740740741</v>
      </c>
    </row>
    <row r="365" spans="1:30">
      <c r="A365" s="63" t="s">
        <v>1092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66</v>
      </c>
      <c r="J365" s="33" t="s">
        <v>1097</v>
      </c>
      <c r="K365" s="59">
        <f t="shared" si="4"/>
        <v>44015</v>
      </c>
      <c r="L365" s="60" t="str">
        <f t="shared" ca="1" si="5"/>
        <v>2021/2/22</v>
      </c>
      <c r="M365" s="44">
        <f t="shared" ca="1" si="6"/>
        <v>31725</v>
      </c>
      <c r="N365" s="61">
        <f t="shared" ca="1" si="7"/>
        <v>0.13094294751773039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 t="e">
        <f t="shared" si="18"/>
        <v>#REF!</v>
      </c>
      <c r="S365" s="38" t="e">
        <f t="shared" si="11"/>
        <v>#REF!</v>
      </c>
      <c r="T365" s="38">
        <v>4666.78</v>
      </c>
      <c r="U365" s="62">
        <v>5693</v>
      </c>
      <c r="V365" s="39" t="e">
        <f t="shared" si="19"/>
        <v>#REF!</v>
      </c>
      <c r="W365" s="39" t="e">
        <f t="shared" si="12"/>
        <v>#REF!</v>
      </c>
      <c r="X365" s="1" t="e">
        <f t="shared" si="20"/>
        <v>#REF!</v>
      </c>
      <c r="Y365" s="37" t="e">
        <f t="shared" si="13"/>
        <v>#REF!</v>
      </c>
      <c r="Z365" s="183" t="e">
        <f t="shared" si="14"/>
        <v>#REF!</v>
      </c>
      <c r="AA365" s="183" t="e">
        <f t="shared" si="15"/>
        <v>#REF!</v>
      </c>
      <c r="AB365" s="183">
        <f>SUM($C$2:C365)*D365/SUM($B$2:B365)-1</f>
        <v>0.24225799915966295</v>
      </c>
      <c r="AC365" s="183" t="e">
        <f t="shared" si="16"/>
        <v>#REF!</v>
      </c>
      <c r="AD365" s="40">
        <f t="shared" si="17"/>
        <v>0.13569426666666679</v>
      </c>
    </row>
    <row r="366" spans="1:30">
      <c r="A366" s="63" t="s">
        <v>1444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66</v>
      </c>
      <c r="J366" s="33" t="s">
        <v>1433</v>
      </c>
      <c r="K366" s="59">
        <f t="shared" si="4"/>
        <v>44018</v>
      </c>
      <c r="L366" s="60" t="str">
        <f t="shared" ca="1" si="5"/>
        <v>2021/2/22</v>
      </c>
      <c r="M366" s="44">
        <f t="shared" ca="1" si="6"/>
        <v>27840</v>
      </c>
      <c r="N366" s="61">
        <f t="shared" ca="1" si="7"/>
        <v>6.7050867097701222E-2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 t="e">
        <f t="shared" si="18"/>
        <v>#REF!</v>
      </c>
      <c r="S366" s="38" t="e">
        <f t="shared" si="11"/>
        <v>#REF!</v>
      </c>
      <c r="T366" s="38">
        <v>8673.16</v>
      </c>
      <c r="U366" s="62">
        <v>11003.64</v>
      </c>
      <c r="V366" s="39" t="e">
        <f t="shared" si="19"/>
        <v>#REF!</v>
      </c>
      <c r="W366" s="39" t="e">
        <f t="shared" si="12"/>
        <v>#REF!</v>
      </c>
      <c r="X366" s="1" t="e">
        <f t="shared" si="20"/>
        <v>#REF!</v>
      </c>
      <c r="Y366" s="37" t="e">
        <f t="shared" si="13"/>
        <v>#REF!</v>
      </c>
      <c r="Z366" s="183" t="e">
        <f t="shared" si="14"/>
        <v>#REF!</v>
      </c>
      <c r="AA366" s="183">
        <v>0</v>
      </c>
      <c r="AB366" s="183">
        <f>SUM($C$2:C366)*D366/SUM($B$2:B366)-1</f>
        <v>0.2912985562325312</v>
      </c>
      <c r="AC366" s="183" t="e">
        <f t="shared" si="16"/>
        <v>#REF!</v>
      </c>
      <c r="AD366" s="40">
        <f t="shared" si="17"/>
        <v>0.16738136666666664</v>
      </c>
    </row>
    <row r="367" spans="1:30">
      <c r="A367" s="63" t="s">
        <v>1445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66</v>
      </c>
      <c r="J367" s="33" t="s">
        <v>1435</v>
      </c>
      <c r="K367" s="59">
        <f t="shared" si="4"/>
        <v>44019</v>
      </c>
      <c r="L367" s="60" t="str">
        <f t="shared" ca="1" si="5"/>
        <v>2021/2/22</v>
      </c>
      <c r="M367" s="44">
        <f t="shared" ca="1" si="6"/>
        <v>27720</v>
      </c>
      <c r="N367" s="61">
        <f t="shared" ca="1" si="7"/>
        <v>4.6081750360750059E-2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 t="e">
        <f t="shared" si="18"/>
        <v>#REF!</v>
      </c>
      <c r="S367" s="38" t="e">
        <f t="shared" si="11"/>
        <v>#REF!</v>
      </c>
      <c r="T367" s="38">
        <v>2319.79</v>
      </c>
      <c r="U367" s="62">
        <v>2981.63</v>
      </c>
      <c r="V367" s="39" t="e">
        <f t="shared" si="19"/>
        <v>#REF!</v>
      </c>
      <c r="W367" s="39" t="e">
        <f t="shared" si="12"/>
        <v>#REF!</v>
      </c>
      <c r="X367" s="1" t="e">
        <f t="shared" si="20"/>
        <v>#REF!</v>
      </c>
      <c r="Y367" s="37" t="e">
        <f t="shared" si="13"/>
        <v>#REF!</v>
      </c>
      <c r="Z367" s="183" t="e">
        <f t="shared" si="14"/>
        <v>#REF!</v>
      </c>
      <c r="AA367" s="183">
        <v>0</v>
      </c>
      <c r="AB367" s="183">
        <f>SUM($C$2:C367)*D367/SUM($B$2:B367)-1</f>
        <v>0.30750565426659149</v>
      </c>
      <c r="AC367" s="183" t="e">
        <f t="shared" si="16"/>
        <v>#REF!</v>
      </c>
      <c r="AD367" s="40">
        <f t="shared" si="17"/>
        <v>0.18083593333333353</v>
      </c>
    </row>
    <row r="368" spans="1:30">
      <c r="A368" s="63" t="s">
        <v>1446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66</v>
      </c>
      <c r="J368" s="33" t="s">
        <v>1437</v>
      </c>
      <c r="K368" s="59">
        <f t="shared" si="4"/>
        <v>44020</v>
      </c>
      <c r="L368" s="60" t="str">
        <f t="shared" ca="1" si="5"/>
        <v>2021/2/22</v>
      </c>
      <c r="M368" s="44">
        <f t="shared" ca="1" si="6"/>
        <v>27600</v>
      </c>
      <c r="N368" s="61">
        <f t="shared" ca="1" si="7"/>
        <v>1.0229045652173864E-2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 t="e">
        <f t="shared" si="18"/>
        <v>#REF!</v>
      </c>
      <c r="S368" s="38" t="e">
        <f t="shared" si="11"/>
        <v>#REF!</v>
      </c>
      <c r="T368" s="38">
        <v>4509.55</v>
      </c>
      <c r="U368" s="62">
        <v>5921.47</v>
      </c>
      <c r="V368" s="39" t="e">
        <f t="shared" si="19"/>
        <v>#REF!</v>
      </c>
      <c r="W368" s="39" t="e">
        <f t="shared" si="12"/>
        <v>#REF!</v>
      </c>
      <c r="X368" s="1" t="e">
        <f t="shared" si="20"/>
        <v>#REF!</v>
      </c>
      <c r="Y368" s="37" t="e">
        <f t="shared" si="13"/>
        <v>#REF!</v>
      </c>
      <c r="Z368" s="183" t="e">
        <f t="shared" si="14"/>
        <v>#REF!</v>
      </c>
      <c r="AA368" s="183">
        <v>0</v>
      </c>
      <c r="AB368" s="183">
        <f>SUM($C$2:C368)*D368/SUM($B$2:B368)-1</f>
        <v>0.33615379510294874</v>
      </c>
      <c r="AC368" s="183" t="e">
        <f t="shared" si="16"/>
        <v>#REF!</v>
      </c>
      <c r="AD368" s="40">
        <f t="shared" si="17"/>
        <v>0.20355430000000005</v>
      </c>
    </row>
    <row r="369" spans="1:30">
      <c r="A369" s="63" t="s">
        <v>1447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66</v>
      </c>
      <c r="J369" s="33" t="s">
        <v>1439</v>
      </c>
      <c r="K369" s="59">
        <f t="shared" si="4"/>
        <v>44021</v>
      </c>
      <c r="L369" s="60" t="str">
        <f t="shared" ca="1" si="5"/>
        <v>2021/2/22</v>
      </c>
      <c r="M369" s="44">
        <f t="shared" ca="1" si="6"/>
        <v>27480</v>
      </c>
      <c r="N369" s="61">
        <f t="shared" ca="1" si="7"/>
        <v>-2.6112562227074379E-2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 t="e">
        <f t="shared" si="18"/>
        <v>#REF!</v>
      </c>
      <c r="S369" s="38" t="e">
        <f t="shared" si="11"/>
        <v>#REF!</v>
      </c>
      <c r="T369" s="38">
        <v>3783.67</v>
      </c>
      <c r="U369" s="62">
        <v>5082.8100000000004</v>
      </c>
      <c r="V369" s="39" t="e">
        <f t="shared" si="19"/>
        <v>#REF!</v>
      </c>
      <c r="W369" s="39" t="e">
        <f t="shared" si="12"/>
        <v>#REF!</v>
      </c>
      <c r="X369" s="1" t="e">
        <f t="shared" si="20"/>
        <v>#REF!</v>
      </c>
      <c r="Y369" s="37" t="e">
        <f t="shared" si="13"/>
        <v>#REF!</v>
      </c>
      <c r="Z369" s="183" t="e">
        <f t="shared" si="14"/>
        <v>#REF!</v>
      </c>
      <c r="AA369" s="183">
        <v>0</v>
      </c>
      <c r="AB369" s="183">
        <f>SUM($C$2:C369)*D369/SUM($B$2:B369)-1</f>
        <v>0.36634660877290348</v>
      </c>
      <c r="AC369" s="183" t="e">
        <f t="shared" si="16"/>
        <v>#REF!</v>
      </c>
      <c r="AD369" s="40">
        <f t="shared" si="17"/>
        <v>0.22638295000000011</v>
      </c>
    </row>
    <row r="370" spans="1:30">
      <c r="A370" s="63" t="s">
        <v>1448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66</v>
      </c>
      <c r="J370" s="33" t="s">
        <v>1441</v>
      </c>
      <c r="K370" s="59">
        <f t="shared" si="4"/>
        <v>44022</v>
      </c>
      <c r="L370" s="60" t="str">
        <f t="shared" ca="1" si="5"/>
        <v>2021/2/22</v>
      </c>
      <c r="M370" s="44">
        <f t="shared" ca="1" si="6"/>
        <v>27360</v>
      </c>
      <c r="N370" s="61">
        <f t="shared" ca="1" si="7"/>
        <v>-2.4108490131578991E-2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 t="e">
        <f t="shared" si="18"/>
        <v>#REF!</v>
      </c>
      <c r="S370" s="38" t="e">
        <f t="shared" si="11"/>
        <v>#REF!</v>
      </c>
      <c r="T370" s="38">
        <v>230.9</v>
      </c>
      <c r="U370" s="62">
        <v>309.79000000000002</v>
      </c>
      <c r="V370" s="39" t="e">
        <f t="shared" si="19"/>
        <v>#REF!</v>
      </c>
      <c r="W370" s="39" t="e">
        <f t="shared" si="12"/>
        <v>#REF!</v>
      </c>
      <c r="X370" s="1" t="e">
        <f t="shared" si="20"/>
        <v>#REF!</v>
      </c>
      <c r="Y370" s="37" t="e">
        <f t="shared" si="13"/>
        <v>#REF!</v>
      </c>
      <c r="Z370" s="183" t="e">
        <f t="shared" si="14"/>
        <v>#REF!</v>
      </c>
      <c r="AA370" s="183">
        <v>0</v>
      </c>
      <c r="AB370" s="183">
        <f>SUM($C$2:C370)*D370/SUM($B$2:B370)-1</f>
        <v>0.3638101756232679</v>
      </c>
      <c r="AC370" s="183" t="e">
        <f t="shared" si="16"/>
        <v>#REF!</v>
      </c>
      <c r="AD370" s="40">
        <f t="shared" si="17"/>
        <v>0.22505955000000005</v>
      </c>
    </row>
    <row r="371" spans="1:30">
      <c r="A371" s="63" t="s">
        <v>1508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66</v>
      </c>
      <c r="J371" s="33" t="s">
        <v>1499</v>
      </c>
      <c r="K371" s="59">
        <f t="shared" si="4"/>
        <v>44025</v>
      </c>
      <c r="L371" s="60" t="str">
        <f t="shared" ca="1" si="5"/>
        <v>2021/2/22</v>
      </c>
      <c r="M371" s="44">
        <f t="shared" ca="1" si="6"/>
        <v>27000</v>
      </c>
      <c r="N371" s="61">
        <f t="shared" ca="1" si="7"/>
        <v>-7.2376228518518743E-2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 t="e">
        <f t="shared" si="18"/>
        <v>#REF!</v>
      </c>
      <c r="S371" s="38" t="e">
        <f t="shared" si="11"/>
        <v>#REF!</v>
      </c>
      <c r="T371" s="38">
        <v>4154.74</v>
      </c>
      <c r="U371" s="62">
        <v>5746.49</v>
      </c>
      <c r="V371" s="39" t="e">
        <f t="shared" si="19"/>
        <v>#REF!</v>
      </c>
      <c r="W371" s="39" t="e">
        <f t="shared" si="12"/>
        <v>#REF!</v>
      </c>
      <c r="X371" s="1" t="e">
        <f t="shared" si="20"/>
        <v>#REF!</v>
      </c>
      <c r="Y371" s="37" t="e">
        <f t="shared" si="13"/>
        <v>#REF!</v>
      </c>
      <c r="Z371" s="183" t="e">
        <f t="shared" si="14"/>
        <v>#REF!</v>
      </c>
      <c r="AA371" s="183">
        <v>0</v>
      </c>
      <c r="AB371" s="183">
        <f>SUM($C$2:C371)*D371/SUM($B$2:B371)-1</f>
        <v>0.40505448037589753</v>
      </c>
      <c r="AC371" s="183" t="e">
        <f t="shared" si="16"/>
        <v>#REF!</v>
      </c>
      <c r="AD371" s="40">
        <f t="shared" si="17"/>
        <v>0.2546154833333335</v>
      </c>
    </row>
    <row r="372" spans="1:30">
      <c r="A372" s="63" t="s">
        <v>1509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66</v>
      </c>
      <c r="J372" s="33" t="s">
        <v>1501</v>
      </c>
      <c r="K372" s="59">
        <f t="shared" si="4"/>
        <v>44026</v>
      </c>
      <c r="L372" s="60" t="str">
        <f t="shared" ca="1" si="5"/>
        <v>2021/2/22</v>
      </c>
      <c r="M372" s="44">
        <f t="shared" ca="1" si="6"/>
        <v>26880</v>
      </c>
      <c r="N372" s="61">
        <f t="shared" ca="1" si="7"/>
        <v>-5.3111736607142968E-2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 t="e">
        <f t="shared" si="18"/>
        <v>#REF!</v>
      </c>
      <c r="S372" s="38" t="e">
        <f t="shared" si="11"/>
        <v>#REF!</v>
      </c>
      <c r="T372" s="38"/>
      <c r="U372" s="62"/>
      <c r="V372" s="39" t="e">
        <f t="shared" si="19"/>
        <v>#REF!</v>
      </c>
      <c r="W372" s="39" t="e">
        <f t="shared" si="12"/>
        <v>#REF!</v>
      </c>
      <c r="X372" s="1" t="e">
        <f t="shared" si="20"/>
        <v>#REF!</v>
      </c>
      <c r="Y372" s="37" t="e">
        <f t="shared" si="13"/>
        <v>#REF!</v>
      </c>
      <c r="Z372" s="183" t="e">
        <f t="shared" si="14"/>
        <v>#REF!</v>
      </c>
      <c r="AA372" s="183">
        <v>0</v>
      </c>
      <c r="AB372" s="183">
        <f>SUM($C$2:C372)*D372/SUM($B$2:B372)-1</f>
        <v>0.38674286019488791</v>
      </c>
      <c r="AC372" s="183" t="e">
        <f t="shared" si="16"/>
        <v>#REF!</v>
      </c>
      <c r="AD372" s="40">
        <f t="shared" si="17"/>
        <v>0.24259460000000008</v>
      </c>
    </row>
    <row r="373" spans="1:30">
      <c r="A373" s="63" t="s">
        <v>1510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66</v>
      </c>
      <c r="J373" s="33" t="s">
        <v>1503</v>
      </c>
      <c r="K373" s="59">
        <f t="shared" si="4"/>
        <v>44027</v>
      </c>
      <c r="L373" s="60" t="str">
        <f t="shared" ca="1" si="5"/>
        <v>2021/2/22</v>
      </c>
      <c r="M373" s="44">
        <f t="shared" ca="1" si="6"/>
        <v>26760</v>
      </c>
      <c r="N373" s="61">
        <f t="shared" ca="1" si="7"/>
        <v>-2.2302427503737093E-2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 t="e">
        <f t="shared" si="18"/>
        <v>#REF!</v>
      </c>
      <c r="S373" s="38" t="e">
        <f t="shared" si="11"/>
        <v>#REF!</v>
      </c>
      <c r="T373" s="38"/>
      <c r="U373" s="62"/>
      <c r="V373" s="39" t="e">
        <f t="shared" si="19"/>
        <v>#REF!</v>
      </c>
      <c r="W373" s="39" t="e">
        <f t="shared" si="12"/>
        <v>#REF!</v>
      </c>
      <c r="X373" s="1" t="e">
        <f t="shared" si="20"/>
        <v>#REF!</v>
      </c>
      <c r="Y373" s="37" t="e">
        <f t="shared" si="13"/>
        <v>#REF!</v>
      </c>
      <c r="Z373" s="183" t="e">
        <f t="shared" si="14"/>
        <v>#REF!</v>
      </c>
      <c r="AA373" s="183">
        <v>0</v>
      </c>
      <c r="AB373" s="183">
        <f>SUM($C$2:C373)*D373/SUM($B$2:B373)-1</f>
        <v>0.35927509190974072</v>
      </c>
      <c r="AC373" s="183" t="e">
        <f t="shared" si="16"/>
        <v>#REF!</v>
      </c>
      <c r="AD373" s="40">
        <f t="shared" si="17"/>
        <v>0.22362586666666678</v>
      </c>
    </row>
    <row r="374" spans="1:30">
      <c r="A374" s="63" t="s">
        <v>1511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66</v>
      </c>
      <c r="J374" s="33" t="s">
        <v>1505</v>
      </c>
      <c r="K374" s="59">
        <f t="shared" si="4"/>
        <v>44028</v>
      </c>
      <c r="L374" s="60" t="str">
        <f t="shared" ca="1" si="5"/>
        <v>2021/2/22</v>
      </c>
      <c r="M374" s="44">
        <f t="shared" ca="1" si="6"/>
        <v>26640</v>
      </c>
      <c r="N374" s="61">
        <f t="shared" ca="1" si="7"/>
        <v>5.4658832207206978E-2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 t="e">
        <f t="shared" si="18"/>
        <v>#REF!</v>
      </c>
      <c r="S374" s="38" t="e">
        <f t="shared" si="11"/>
        <v>#REF!</v>
      </c>
      <c r="T374" s="38"/>
      <c r="U374" s="62"/>
      <c r="V374" s="39" t="e">
        <f t="shared" si="19"/>
        <v>#REF!</v>
      </c>
      <c r="W374" s="39" t="e">
        <f t="shared" si="12"/>
        <v>#REF!</v>
      </c>
      <c r="X374" s="1" t="e">
        <f t="shared" si="20"/>
        <v>#REF!</v>
      </c>
      <c r="Y374" s="37" t="e">
        <f t="shared" si="13"/>
        <v>#REF!</v>
      </c>
      <c r="Z374" s="183" t="e">
        <f t="shared" si="14"/>
        <v>#REF!</v>
      </c>
      <c r="AA374" s="183">
        <v>0</v>
      </c>
      <c r="AB374" s="183">
        <f>SUM($C$2:C374)*D374/SUM($B$2:B374)-1</f>
        <v>0.29699164030752279</v>
      </c>
      <c r="AC374" s="183" t="e">
        <f t="shared" si="16"/>
        <v>#REF!</v>
      </c>
      <c r="AD374" s="40">
        <f t="shared" si="17"/>
        <v>0.17675545000000015</v>
      </c>
    </row>
    <row r="375" spans="1:30">
      <c r="A375" s="63" t="s">
        <v>1512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66</v>
      </c>
      <c r="J375" s="33" t="s">
        <v>1507</v>
      </c>
      <c r="K375" s="59">
        <f t="shared" si="4"/>
        <v>44029</v>
      </c>
      <c r="L375" s="60" t="str">
        <f t="shared" ca="1" si="5"/>
        <v>2021/2/22</v>
      </c>
      <c r="M375" s="44">
        <f t="shared" ca="1" si="6"/>
        <v>26520</v>
      </c>
      <c r="N375" s="61">
        <f t="shared" ca="1" si="7"/>
        <v>4.7438328808446312E-2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 t="e">
        <f t="shared" si="18"/>
        <v>#REF!</v>
      </c>
      <c r="S375" s="38" t="e">
        <f t="shared" si="11"/>
        <v>#REF!</v>
      </c>
      <c r="T375" s="38"/>
      <c r="U375" s="62"/>
      <c r="V375" s="39" t="e">
        <f t="shared" si="19"/>
        <v>#REF!</v>
      </c>
      <c r="W375" s="39" t="e">
        <f t="shared" si="12"/>
        <v>#REF!</v>
      </c>
      <c r="X375" s="1" t="e">
        <f t="shared" si="20"/>
        <v>#REF!</v>
      </c>
      <c r="Y375" s="37" t="e">
        <f t="shared" si="13"/>
        <v>#REF!</v>
      </c>
      <c r="Z375" s="183" t="e">
        <f t="shared" si="14"/>
        <v>#REF!</v>
      </c>
      <c r="AA375" s="183">
        <v>0</v>
      </c>
      <c r="AB375" s="183">
        <f>SUM($C$2:C375)*D375/SUM($B$2:B375)-1</f>
        <v>0.30200061030136927</v>
      </c>
      <c r="AC375" s="183" t="e">
        <f t="shared" si="16"/>
        <v>#REF!</v>
      </c>
      <c r="AD375" s="40">
        <f t="shared" si="17"/>
        <v>0.18127706666666676</v>
      </c>
    </row>
    <row r="376" spans="1:30">
      <c r="A376" s="63" t="s">
        <v>1523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66</v>
      </c>
      <c r="J376" s="33" t="s">
        <v>1514</v>
      </c>
      <c r="K376" s="59">
        <f t="shared" si="4"/>
        <v>44032</v>
      </c>
      <c r="L376" s="60" t="str">
        <f t="shared" ca="1" si="5"/>
        <v>2021/2/22</v>
      </c>
      <c r="M376" s="44">
        <f t="shared" ca="1" si="6"/>
        <v>26160</v>
      </c>
      <c r="N376" s="61">
        <f t="shared" ca="1" si="7"/>
        <v>1.3750286697246147E-3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 t="e">
        <f t="shared" si="18"/>
        <v>#REF!</v>
      </c>
      <c r="S376" s="38" t="e">
        <f t="shared" si="11"/>
        <v>#REF!</v>
      </c>
      <c r="T376" s="38"/>
      <c r="U376" s="62"/>
      <c r="V376" s="39" t="e">
        <f t="shared" si="19"/>
        <v>#REF!</v>
      </c>
      <c r="W376" s="39" t="e">
        <f t="shared" si="12"/>
        <v>#REF!</v>
      </c>
      <c r="X376" s="1" t="e">
        <f t="shared" si="20"/>
        <v>#REF!</v>
      </c>
      <c r="Y376" s="37" t="e">
        <f t="shared" si="13"/>
        <v>#REF!</v>
      </c>
      <c r="Z376" s="183" t="e">
        <f t="shared" si="14"/>
        <v>#REF!</v>
      </c>
      <c r="AA376" s="183">
        <v>0</v>
      </c>
      <c r="AB376" s="183">
        <f>SUM($C$2:C376)*D376/SUM($B$2:B376)-1</f>
        <v>0.337510744086021</v>
      </c>
      <c r="AC376" s="183" t="e">
        <f t="shared" si="16"/>
        <v>#REF!</v>
      </c>
      <c r="AD376" s="40">
        <f t="shared" si="17"/>
        <v>0.20917875000000011</v>
      </c>
    </row>
    <row r="377" spans="1:30">
      <c r="A377" s="63" t="s">
        <v>1524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66</v>
      </c>
      <c r="J377" s="33" t="s">
        <v>1516</v>
      </c>
      <c r="K377" s="59">
        <f t="shared" si="4"/>
        <v>44033</v>
      </c>
      <c r="L377" s="60" t="str">
        <f t="shared" ca="1" si="5"/>
        <v>2021/2/22</v>
      </c>
      <c r="M377" s="44">
        <f t="shared" ca="1" si="6"/>
        <v>26040</v>
      </c>
      <c r="N377" s="61">
        <f t="shared" ca="1" si="7"/>
        <v>-8.2646148233487156E-3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 t="e">
        <f t="shared" si="18"/>
        <v>#REF!</v>
      </c>
      <c r="S377" s="38" t="e">
        <f t="shared" si="11"/>
        <v>#REF!</v>
      </c>
      <c r="T377" s="38"/>
      <c r="U377" s="62"/>
      <c r="V377" s="39" t="e">
        <f t="shared" si="19"/>
        <v>#REF!</v>
      </c>
      <c r="W377" s="39" t="e">
        <f t="shared" si="12"/>
        <v>#REF!</v>
      </c>
      <c r="X377" s="1" t="e">
        <f t="shared" si="20"/>
        <v>#REF!</v>
      </c>
      <c r="Y377" s="37" t="e">
        <f t="shared" si="13"/>
        <v>#REF!</v>
      </c>
      <c r="Z377" s="183" t="e">
        <f t="shared" si="14"/>
        <v>#REF!</v>
      </c>
      <c r="AA377" s="183">
        <v>0</v>
      </c>
      <c r="AB377" s="183">
        <f>SUM($C$2:C377)*D377/SUM($B$2:B377)-1</f>
        <v>0.34444772962356729</v>
      </c>
      <c r="AC377" s="183" t="e">
        <f t="shared" si="16"/>
        <v>#REF!</v>
      </c>
      <c r="AD377" s="40">
        <f t="shared" si="17"/>
        <v>0.21491348333333338</v>
      </c>
    </row>
    <row r="378" spans="1:30">
      <c r="A378" s="63" t="s">
        <v>1525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66</v>
      </c>
      <c r="J378" s="33" t="s">
        <v>1518</v>
      </c>
      <c r="K378" s="59">
        <f t="shared" si="4"/>
        <v>44034</v>
      </c>
      <c r="L378" s="60" t="str">
        <f t="shared" ca="1" si="5"/>
        <v>2021/2/22</v>
      </c>
      <c r="M378" s="44">
        <f t="shared" ca="1" si="6"/>
        <v>25920</v>
      </c>
      <c r="N378" s="61">
        <f t="shared" ca="1" si="7"/>
        <v>-2.5261492283950901E-2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 t="e">
        <f t="shared" si="18"/>
        <v>#REF!</v>
      </c>
      <c r="S378" s="38" t="e">
        <f t="shared" si="11"/>
        <v>#REF!</v>
      </c>
      <c r="T378" s="38"/>
      <c r="U378" s="62"/>
      <c r="V378" s="39" t="e">
        <f t="shared" si="19"/>
        <v>#REF!</v>
      </c>
      <c r="W378" s="39" t="e">
        <f t="shared" si="12"/>
        <v>#REF!</v>
      </c>
      <c r="X378" s="1" t="e">
        <f t="shared" si="20"/>
        <v>#REF!</v>
      </c>
      <c r="Y378" s="37" t="e">
        <f t="shared" si="13"/>
        <v>#REF!</v>
      </c>
      <c r="Z378" s="183" t="e">
        <f t="shared" si="14"/>
        <v>#REF!</v>
      </c>
      <c r="AA378" s="183">
        <v>0</v>
      </c>
      <c r="AB378" s="183">
        <f>SUM($C$2:C378)*D378/SUM($B$2:B378)-1</f>
        <v>0.35742265585193178</v>
      </c>
      <c r="AC378" s="183" t="e">
        <f t="shared" si="16"/>
        <v>#REF!</v>
      </c>
      <c r="AD378" s="40">
        <f t="shared" si="17"/>
        <v>0.22494926666666684</v>
      </c>
    </row>
    <row r="379" spans="1:30">
      <c r="A379" s="63" t="s">
        <v>1526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66</v>
      </c>
      <c r="J379" s="33" t="s">
        <v>1520</v>
      </c>
      <c r="K379" s="59">
        <f t="shared" si="4"/>
        <v>44035</v>
      </c>
      <c r="L379" s="60" t="str">
        <f t="shared" ca="1" si="5"/>
        <v>2021/2/22</v>
      </c>
      <c r="M379" s="44">
        <f t="shared" ca="1" si="6"/>
        <v>25800</v>
      </c>
      <c r="N379" s="61">
        <f t="shared" ca="1" si="7"/>
        <v>-2.5566212790697717E-2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 t="e">
        <f t="shared" si="18"/>
        <v>#REF!</v>
      </c>
      <c r="S379" s="38" t="e">
        <f t="shared" si="11"/>
        <v>#REF!</v>
      </c>
      <c r="T379" s="38"/>
      <c r="U379" s="62"/>
      <c r="V379" s="39" t="e">
        <f t="shared" si="19"/>
        <v>#REF!</v>
      </c>
      <c r="W379" s="39" t="e">
        <f t="shared" si="12"/>
        <v>#REF!</v>
      </c>
      <c r="X379" s="1" t="e">
        <f t="shared" si="20"/>
        <v>#REF!</v>
      </c>
      <c r="Y379" s="37" t="e">
        <f t="shared" si="13"/>
        <v>#REF!</v>
      </c>
      <c r="Z379" s="183" t="e">
        <f t="shared" si="14"/>
        <v>#REF!</v>
      </c>
      <c r="AA379" s="183">
        <v>0</v>
      </c>
      <c r="AB379" s="183">
        <f>SUM($C$2:C379)*D379/SUM($B$2:B379)-1</f>
        <v>0.35674575368459105</v>
      </c>
      <c r="AC379" s="183" t="e">
        <f t="shared" si="16"/>
        <v>#REF!</v>
      </c>
      <c r="AD379" s="40">
        <f t="shared" si="17"/>
        <v>0.22505955000000005</v>
      </c>
    </row>
    <row r="380" spans="1:30">
      <c r="A380" s="63" t="s">
        <v>1527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66</v>
      </c>
      <c r="J380" s="33" t="s">
        <v>1522</v>
      </c>
      <c r="K380" s="59">
        <f t="shared" si="4"/>
        <v>44036</v>
      </c>
      <c r="L380" s="60" t="str">
        <f t="shared" ca="1" si="5"/>
        <v>2021/2/22</v>
      </c>
      <c r="M380" s="44">
        <f t="shared" ca="1" si="6"/>
        <v>25680</v>
      </c>
      <c r="N380" s="61">
        <f t="shared" ca="1" si="7"/>
        <v>5.8771253894080909E-2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 t="e">
        <f t="shared" si="18"/>
        <v>#REF!</v>
      </c>
      <c r="S380" s="38" t="e">
        <f t="shared" si="11"/>
        <v>#REF!</v>
      </c>
      <c r="T380" s="38"/>
      <c r="U380" s="62"/>
      <c r="V380" s="39" t="e">
        <f t="shared" si="19"/>
        <v>#REF!</v>
      </c>
      <c r="W380" s="39" t="e">
        <f t="shared" si="12"/>
        <v>#REF!</v>
      </c>
      <c r="X380" s="1" t="e">
        <f t="shared" si="20"/>
        <v>#REF!</v>
      </c>
      <c r="Y380" s="37" t="e">
        <f t="shared" si="13"/>
        <v>#REF!</v>
      </c>
      <c r="Z380" s="183" t="e">
        <f t="shared" si="14"/>
        <v>#REF!</v>
      </c>
      <c r="AA380" s="183">
        <v>0</v>
      </c>
      <c r="AB380" s="183">
        <f>SUM($C$2:C380)*D380/SUM($B$2:B380)-1</f>
        <v>0.29124997268292629</v>
      </c>
      <c r="AC380" s="183" t="e">
        <f t="shared" si="16"/>
        <v>#REF!</v>
      </c>
      <c r="AD380" s="40">
        <f t="shared" si="17"/>
        <v>0.17554233333333341</v>
      </c>
    </row>
    <row r="381" spans="1:30">
      <c r="A381" s="63" t="s">
        <v>1539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66</v>
      </c>
      <c r="J381" s="33" t="s">
        <v>1530</v>
      </c>
      <c r="K381" s="59">
        <f t="shared" si="4"/>
        <v>44039</v>
      </c>
      <c r="L381" s="60" t="str">
        <f t="shared" ca="1" si="5"/>
        <v>2021/2/22</v>
      </c>
      <c r="M381" s="44">
        <f t="shared" ca="1" si="6"/>
        <v>25320</v>
      </c>
      <c r="N381" s="61">
        <f t="shared" ca="1" si="7"/>
        <v>5.636369786729839E-2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 t="e">
        <f t="shared" si="18"/>
        <v>#REF!</v>
      </c>
      <c r="S381" s="38" t="e">
        <f t="shared" si="11"/>
        <v>#REF!</v>
      </c>
      <c r="T381" s="38"/>
      <c r="U381" s="62"/>
      <c r="V381" s="39" t="e">
        <f t="shared" si="19"/>
        <v>#REF!</v>
      </c>
      <c r="W381" s="39" t="e">
        <f t="shared" si="12"/>
        <v>#REF!</v>
      </c>
      <c r="X381" s="1" t="e">
        <f t="shared" si="20"/>
        <v>#REF!</v>
      </c>
      <c r="Y381" s="37" t="e">
        <f t="shared" si="13"/>
        <v>#REF!</v>
      </c>
      <c r="Z381" s="183" t="e">
        <f t="shared" si="14"/>
        <v>#REF!</v>
      </c>
      <c r="AA381" s="183">
        <v>0</v>
      </c>
      <c r="AB381" s="183">
        <f>SUM($C$2:C381)*D381/SUM($B$2:B381)-1</f>
        <v>0.2929363704705239</v>
      </c>
      <c r="AC381" s="183" t="e">
        <f t="shared" si="16"/>
        <v>#REF!</v>
      </c>
      <c r="AD381" s="40">
        <f t="shared" si="17"/>
        <v>0.17741715000000013</v>
      </c>
    </row>
    <row r="382" spans="1:30">
      <c r="A382" s="63" t="s">
        <v>1540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66</v>
      </c>
      <c r="J382" s="33" t="s">
        <v>1532</v>
      </c>
      <c r="K382" s="59">
        <f t="shared" si="4"/>
        <v>44040</v>
      </c>
      <c r="L382" s="60" t="str">
        <f t="shared" ca="1" si="5"/>
        <v>2021/2/22</v>
      </c>
      <c r="M382" s="44">
        <f t="shared" ca="1" si="6"/>
        <v>25200</v>
      </c>
      <c r="N382" s="61">
        <f t="shared" ca="1" si="7"/>
        <v>4.0914095634920614E-2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 t="e">
        <f t="shared" si="18"/>
        <v>#REF!</v>
      </c>
      <c r="S382" s="38" t="e">
        <f t="shared" si="11"/>
        <v>#REF!</v>
      </c>
      <c r="T382" s="38"/>
      <c r="U382" s="62"/>
      <c r="V382" s="39" t="e">
        <f t="shared" si="19"/>
        <v>#REF!</v>
      </c>
      <c r="W382" s="39" t="e">
        <f t="shared" si="12"/>
        <v>#REF!</v>
      </c>
      <c r="X382" s="1" t="e">
        <f t="shared" si="20"/>
        <v>#REF!</v>
      </c>
      <c r="Y382" s="37" t="e">
        <f t="shared" si="13"/>
        <v>#REF!</v>
      </c>
      <c r="Z382" s="183" t="e">
        <f t="shared" si="14"/>
        <v>#REF!</v>
      </c>
      <c r="AA382" s="183">
        <v>0</v>
      </c>
      <c r="AB382" s="183">
        <f>SUM($C$2:C382)*D382/SUM($B$2:B382)-1</f>
        <v>0.30368358452959088</v>
      </c>
      <c r="AC382" s="183" t="e">
        <f t="shared" si="16"/>
        <v>#REF!</v>
      </c>
      <c r="AD382" s="40">
        <f t="shared" si="17"/>
        <v>0.18646038333333337</v>
      </c>
    </row>
    <row r="383" spans="1:30">
      <c r="A383" s="63" t="s">
        <v>1541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66</v>
      </c>
      <c r="J383" s="33" t="s">
        <v>1534</v>
      </c>
      <c r="K383" s="59">
        <f t="shared" si="4"/>
        <v>44041</v>
      </c>
      <c r="L383" s="60" t="str">
        <f t="shared" ca="1" si="5"/>
        <v>2021/2/22</v>
      </c>
      <c r="M383" s="44">
        <f t="shared" ca="1" si="6"/>
        <v>25080</v>
      </c>
      <c r="N383" s="61">
        <f t="shared" ca="1" si="7"/>
        <v>-5.6919625199364499E-3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 t="e">
        <f t="shared" si="18"/>
        <v>#REF!</v>
      </c>
      <c r="S383" s="38" t="e">
        <f t="shared" si="11"/>
        <v>#REF!</v>
      </c>
      <c r="T383" s="38"/>
      <c r="U383" s="62"/>
      <c r="V383" s="39" t="e">
        <f t="shared" si="19"/>
        <v>#REF!</v>
      </c>
      <c r="W383" s="39" t="e">
        <f t="shared" si="12"/>
        <v>#REF!</v>
      </c>
      <c r="X383" s="1" t="e">
        <f t="shared" si="20"/>
        <v>#REF!</v>
      </c>
      <c r="Y383" s="37" t="e">
        <f t="shared" si="13"/>
        <v>#REF!</v>
      </c>
      <c r="Z383" s="183" t="e">
        <f t="shared" si="14"/>
        <v>#REF!</v>
      </c>
      <c r="AA383" s="183">
        <v>0</v>
      </c>
      <c r="AB383" s="183">
        <f>SUM($C$2:C383)*D383/SUM($B$2:B383)-1</f>
        <v>0.33795852845090568</v>
      </c>
      <c r="AC383" s="183" t="e">
        <f t="shared" si="16"/>
        <v>#REF!</v>
      </c>
      <c r="AD383" s="40">
        <f t="shared" si="17"/>
        <v>0.21325923333333349</v>
      </c>
    </row>
    <row r="384" spans="1:30">
      <c r="A384" s="63" t="s">
        <v>1542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66</v>
      </c>
      <c r="J384" s="33" t="s">
        <v>1536</v>
      </c>
      <c r="K384" s="59">
        <f t="shared" si="4"/>
        <v>44042</v>
      </c>
      <c r="L384" s="60" t="str">
        <f t="shared" ca="1" si="5"/>
        <v>2021/2/22</v>
      </c>
      <c r="M384" s="44">
        <f t="shared" ca="1" si="6"/>
        <v>24960</v>
      </c>
      <c r="N384" s="61">
        <f t="shared" ca="1" si="7"/>
        <v>-1.0747027243589989E-3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 t="e">
        <f t="shared" si="18"/>
        <v>#REF!</v>
      </c>
      <c r="S384" s="38" t="e">
        <f t="shared" si="11"/>
        <v>#REF!</v>
      </c>
      <c r="T384" s="38"/>
      <c r="U384" s="62"/>
      <c r="V384" s="39" t="e">
        <f t="shared" si="19"/>
        <v>#REF!</v>
      </c>
      <c r="W384" s="39" t="e">
        <f t="shared" si="12"/>
        <v>#REF!</v>
      </c>
      <c r="X384" s="1" t="e">
        <f t="shared" si="20"/>
        <v>#REF!</v>
      </c>
      <c r="Y384" s="37" t="e">
        <f t="shared" si="13"/>
        <v>#REF!</v>
      </c>
      <c r="Z384" s="183" t="e">
        <f t="shared" si="14"/>
        <v>#REF!</v>
      </c>
      <c r="AA384" s="183">
        <v>0</v>
      </c>
      <c r="AB384" s="183">
        <f>SUM($C$2:C384)*D384/SUM($B$2:B384)-1</f>
        <v>0.33381042536270766</v>
      </c>
      <c r="AC384" s="183" t="e">
        <f t="shared" si="16"/>
        <v>#REF!</v>
      </c>
      <c r="AD384" s="40">
        <f t="shared" si="17"/>
        <v>0.21061243333333338</v>
      </c>
    </row>
    <row r="385" spans="1:30">
      <c r="A385" s="63" t="s">
        <v>1543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66</v>
      </c>
      <c r="J385" s="33" t="s">
        <v>1538</v>
      </c>
      <c r="K385" s="59">
        <f t="shared" si="4"/>
        <v>44043</v>
      </c>
      <c r="L385" s="60" t="str">
        <f t="shared" ca="1" si="5"/>
        <v>2021/2/22</v>
      </c>
      <c r="M385" s="44">
        <f t="shared" ca="1" si="6"/>
        <v>24840</v>
      </c>
      <c r="N385" s="61">
        <f t="shared" ca="1" si="7"/>
        <v>-2.033152858293092E-2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 t="e">
        <f t="shared" si="18"/>
        <v>#REF!</v>
      </c>
      <c r="S385" s="38" t="e">
        <f t="shared" si="11"/>
        <v>#REF!</v>
      </c>
      <c r="T385" s="38"/>
      <c r="U385" s="62"/>
      <c r="V385" s="39" t="e">
        <f t="shared" si="19"/>
        <v>#REF!</v>
      </c>
      <c r="W385" s="39" t="e">
        <f t="shared" si="12"/>
        <v>#REF!</v>
      </c>
      <c r="X385" s="1" t="e">
        <f t="shared" si="20"/>
        <v>#REF!</v>
      </c>
      <c r="Y385" s="37" t="e">
        <f t="shared" si="13"/>
        <v>#REF!</v>
      </c>
      <c r="Z385" s="183" t="e">
        <f t="shared" si="14"/>
        <v>#REF!</v>
      </c>
      <c r="AA385" s="183">
        <v>0</v>
      </c>
      <c r="AB385" s="183">
        <f>SUM($C$2:C385)*D385/SUM($B$2:B385)-1</f>
        <v>0.34777452800714848</v>
      </c>
      <c r="AC385" s="183" t="e">
        <f t="shared" si="16"/>
        <v>#REF!</v>
      </c>
      <c r="AD385" s="40">
        <f t="shared" si="17"/>
        <v>0.22153048333333344</v>
      </c>
    </row>
    <row r="386" spans="1:30">
      <c r="A386" s="63" t="s">
        <v>1557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66</v>
      </c>
      <c r="J386" s="33" t="s">
        <v>1548</v>
      </c>
      <c r="K386" s="59">
        <f t="shared" si="4"/>
        <v>44046</v>
      </c>
      <c r="L386" s="60" t="str">
        <f t="shared" ca="1" si="5"/>
        <v>2021/2/22</v>
      </c>
      <c r="M386" s="44">
        <f t="shared" ca="1" si="6"/>
        <v>24480</v>
      </c>
      <c r="N386" s="61">
        <f t="shared" ca="1" si="7"/>
        <v>-6.0489296977124254E-2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 t="e">
        <f t="shared" si="18"/>
        <v>#REF!</v>
      </c>
      <c r="S386" s="38" t="e">
        <f t="shared" si="11"/>
        <v>#REF!</v>
      </c>
      <c r="T386" s="38"/>
      <c r="U386" s="62"/>
      <c r="V386" s="39" t="e">
        <f t="shared" si="19"/>
        <v>#REF!</v>
      </c>
      <c r="W386" s="39" t="e">
        <f t="shared" si="12"/>
        <v>#REF!</v>
      </c>
      <c r="X386" s="1" t="e">
        <f t="shared" si="20"/>
        <v>#REF!</v>
      </c>
      <c r="Y386" s="37" t="e">
        <f t="shared" si="13"/>
        <v>#REF!</v>
      </c>
      <c r="Z386" s="183" t="e">
        <f t="shared" si="14"/>
        <v>#REF!</v>
      </c>
      <c r="AA386" s="183">
        <v>0</v>
      </c>
      <c r="AB386" s="183">
        <f>SUM($C$2:C386)*D386/SUM($B$2:B386)-1</f>
        <v>0.37798310112359479</v>
      </c>
      <c r="AC386" s="183" t="e">
        <f t="shared" si="16"/>
        <v>#REF!</v>
      </c>
      <c r="AD386" s="40">
        <f t="shared" si="17"/>
        <v>0.24380771666666673</v>
      </c>
    </row>
    <row r="387" spans="1:30">
      <c r="A387" s="63" t="s">
        <v>1558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66</v>
      </c>
      <c r="J387" s="33" t="s">
        <v>1550</v>
      </c>
      <c r="K387" s="59">
        <f t="shared" si="4"/>
        <v>44047</v>
      </c>
      <c r="L387" s="60" t="str">
        <f t="shared" ca="1" si="5"/>
        <v>2021/2/22</v>
      </c>
      <c r="M387" s="44">
        <f t="shared" ca="1" si="6"/>
        <v>24360</v>
      </c>
      <c r="N387" s="61">
        <f t="shared" ca="1" si="7"/>
        <v>-5.0872639162561697E-2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 t="e">
        <f t="shared" si="18"/>
        <v>#REF!</v>
      </c>
      <c r="S387" s="38" t="e">
        <f t="shared" si="11"/>
        <v>#REF!</v>
      </c>
      <c r="T387" s="38"/>
      <c r="U387" s="62"/>
      <c r="V387" s="39" t="e">
        <f t="shared" si="19"/>
        <v>#REF!</v>
      </c>
      <c r="W387" s="39" t="e">
        <f t="shared" si="12"/>
        <v>#REF!</v>
      </c>
      <c r="X387" s="1" t="e">
        <f t="shared" si="20"/>
        <v>#REF!</v>
      </c>
      <c r="Y387" s="37" t="e">
        <f t="shared" si="13"/>
        <v>#REF!</v>
      </c>
      <c r="Z387" s="183" t="e">
        <f t="shared" si="14"/>
        <v>#REF!</v>
      </c>
      <c r="AA387" s="183">
        <v>0</v>
      </c>
      <c r="AB387" s="183">
        <f>SUM($C$2:C387)*D387/SUM($B$2:B387)-1</f>
        <v>0.36934031030432379</v>
      </c>
      <c r="AC387" s="183" t="e">
        <f t="shared" si="16"/>
        <v>#REF!</v>
      </c>
      <c r="AD387" s="40">
        <f t="shared" si="17"/>
        <v>0.23829355000000008</v>
      </c>
    </row>
    <row r="388" spans="1:30">
      <c r="A388" s="63" t="s">
        <v>1559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66</v>
      </c>
      <c r="J388" s="33" t="s">
        <v>1552</v>
      </c>
      <c r="K388" s="59">
        <f t="shared" si="4"/>
        <v>44048</v>
      </c>
      <c r="L388" s="60" t="str">
        <f t="shared" ca="1" si="5"/>
        <v>2021/2/22</v>
      </c>
      <c r="M388" s="44">
        <f t="shared" ca="1" si="6"/>
        <v>24240</v>
      </c>
      <c r="N388" s="61">
        <f t="shared" ca="1" si="7"/>
        <v>-6.8859900165016558E-2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 t="e">
        <f t="shared" si="18"/>
        <v>#REF!</v>
      </c>
      <c r="S388" s="38" t="e">
        <f t="shared" si="11"/>
        <v>#REF!</v>
      </c>
      <c r="T388" s="38"/>
      <c r="U388" s="62"/>
      <c r="V388" s="39" t="e">
        <f t="shared" si="19"/>
        <v>#REF!</v>
      </c>
      <c r="W388" s="39" t="e">
        <f t="shared" si="12"/>
        <v>#REF!</v>
      </c>
      <c r="X388" s="1" t="e">
        <f t="shared" si="20"/>
        <v>#REF!</v>
      </c>
      <c r="Y388" s="37" t="e">
        <f t="shared" si="13"/>
        <v>#REF!</v>
      </c>
      <c r="Z388" s="183" t="e">
        <f t="shared" si="14"/>
        <v>#REF!</v>
      </c>
      <c r="AA388" s="183">
        <v>0</v>
      </c>
      <c r="AB388" s="183">
        <f>SUM($C$2:C388)*D388/SUM($B$2:B388)-1</f>
        <v>0.38260595631326511</v>
      </c>
      <c r="AC388" s="183" t="e">
        <f t="shared" si="16"/>
        <v>#REF!</v>
      </c>
      <c r="AD388" s="40">
        <f t="shared" si="17"/>
        <v>0.24810876666666673</v>
      </c>
    </row>
    <row r="389" spans="1:30">
      <c r="A389" s="63" t="s">
        <v>1560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66</v>
      </c>
      <c r="J389" s="33" t="s">
        <v>1554</v>
      </c>
      <c r="K389" s="59">
        <f t="shared" si="4"/>
        <v>44049</v>
      </c>
      <c r="L389" s="60" t="str">
        <f t="shared" ca="1" si="5"/>
        <v>2021/2/22</v>
      </c>
      <c r="M389" s="44">
        <f t="shared" ca="1" si="6"/>
        <v>24120</v>
      </c>
      <c r="N389" s="61">
        <f t="shared" ca="1" si="7"/>
        <v>-6.9202486733001722E-2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 t="e">
        <f t="shared" si="18"/>
        <v>#REF!</v>
      </c>
      <c r="S389" s="38" t="e">
        <f t="shared" si="11"/>
        <v>#REF!</v>
      </c>
      <c r="T389" s="38"/>
      <c r="U389" s="62"/>
      <c r="V389" s="39" t="e">
        <f t="shared" si="19"/>
        <v>#REF!</v>
      </c>
      <c r="W389" s="39" t="e">
        <f t="shared" si="12"/>
        <v>#REF!</v>
      </c>
      <c r="X389" s="1" t="e">
        <f t="shared" si="20"/>
        <v>#REF!</v>
      </c>
      <c r="Y389" s="37" t="e">
        <f t="shared" si="13"/>
        <v>#REF!</v>
      </c>
      <c r="Z389" s="183" t="e">
        <f t="shared" si="14"/>
        <v>#REF!</v>
      </c>
      <c r="AA389" s="183">
        <v>0</v>
      </c>
      <c r="AB389" s="183">
        <f>SUM($C$2:C389)*D389/SUM($B$2:B389)-1</f>
        <v>0.38179135821371535</v>
      </c>
      <c r="AC389" s="183" t="e">
        <f t="shared" si="16"/>
        <v>#REF!</v>
      </c>
      <c r="AD389" s="40">
        <f t="shared" si="17"/>
        <v>0.24810876666666673</v>
      </c>
    </row>
    <row r="390" spans="1:30">
      <c r="A390" s="63" t="s">
        <v>1561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66</v>
      </c>
      <c r="J390" s="33" t="s">
        <v>1556</v>
      </c>
      <c r="K390" s="59">
        <f t="shared" si="4"/>
        <v>44050</v>
      </c>
      <c r="L390" s="60" t="str">
        <f t="shared" ca="1" si="5"/>
        <v>2021/2/22</v>
      </c>
      <c r="M390" s="44">
        <f t="shared" ca="1" si="6"/>
        <v>24000</v>
      </c>
      <c r="N390" s="61">
        <f t="shared" ca="1" si="7"/>
        <v>-5.0025592083333591E-2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 t="e">
        <f t="shared" si="18"/>
        <v>#REF!</v>
      </c>
      <c r="S390" s="38" t="e">
        <f t="shared" si="11"/>
        <v>#REF!</v>
      </c>
      <c r="T390" s="38"/>
      <c r="U390" s="62"/>
      <c r="V390" s="39" t="e">
        <f t="shared" si="19"/>
        <v>#REF!</v>
      </c>
      <c r="W390" s="39" t="e">
        <f t="shared" si="12"/>
        <v>#REF!</v>
      </c>
      <c r="X390" s="1" t="e">
        <f t="shared" si="20"/>
        <v>#REF!</v>
      </c>
      <c r="Y390" s="37" t="e">
        <f t="shared" si="13"/>
        <v>#REF!</v>
      </c>
      <c r="Z390" s="183" t="e">
        <f t="shared" si="14"/>
        <v>#REF!</v>
      </c>
      <c r="AA390" s="183">
        <v>0</v>
      </c>
      <c r="AB390" s="183">
        <f>SUM($C$2:C390)*D390/SUM($B$2:B390)-1</f>
        <v>0.36573965694076005</v>
      </c>
      <c r="AC390" s="183" t="e">
        <f t="shared" si="16"/>
        <v>#REF!</v>
      </c>
      <c r="AD390" s="40">
        <f t="shared" si="17"/>
        <v>0.2374112833333335</v>
      </c>
    </row>
    <row r="391" spans="1:30">
      <c r="A391" s="63" t="s">
        <v>1572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66</v>
      </c>
      <c r="J391" s="33" t="s">
        <v>1563</v>
      </c>
      <c r="K391" s="59">
        <f t="shared" si="4"/>
        <v>44053</v>
      </c>
      <c r="L391" s="60" t="str">
        <f t="shared" ca="1" si="5"/>
        <v>2021/2/22</v>
      </c>
      <c r="M391" s="44">
        <f t="shared" ca="1" si="6"/>
        <v>23640</v>
      </c>
      <c r="N391" s="61">
        <f t="shared" ca="1" si="7"/>
        <v>-6.1617002538071355E-2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 t="e">
        <f t="shared" si="18"/>
        <v>#REF!</v>
      </c>
      <c r="S391" s="38" t="e">
        <f t="shared" si="11"/>
        <v>#REF!</v>
      </c>
      <c r="T391" s="38"/>
      <c r="U391" s="62"/>
      <c r="V391" s="39" t="e">
        <f t="shared" si="19"/>
        <v>#REF!</v>
      </c>
      <c r="W391" s="39" t="e">
        <f t="shared" si="12"/>
        <v>#REF!</v>
      </c>
      <c r="X391" s="1" t="e">
        <f t="shared" si="20"/>
        <v>#REF!</v>
      </c>
      <c r="Y391" s="37" t="e">
        <f t="shared" si="13"/>
        <v>#REF!</v>
      </c>
      <c r="Z391" s="183" t="e">
        <f t="shared" si="14"/>
        <v>#REF!</v>
      </c>
      <c r="AA391" s="183">
        <v>0</v>
      </c>
      <c r="AB391" s="183">
        <f>SUM($C$2:C391)*D391/SUM($B$2:B391)-1</f>
        <v>0.37318124270337005</v>
      </c>
      <c r="AC391" s="183" t="e">
        <f t="shared" si="16"/>
        <v>#REF!</v>
      </c>
      <c r="AD391" s="40">
        <f t="shared" si="17"/>
        <v>0.24325630000000018</v>
      </c>
    </row>
    <row r="392" spans="1:30">
      <c r="A392" s="63" t="s">
        <v>1573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66</v>
      </c>
      <c r="J392" s="33" t="s">
        <v>1565</v>
      </c>
      <c r="K392" s="59">
        <f t="shared" si="4"/>
        <v>44054</v>
      </c>
      <c r="L392" s="60" t="str">
        <f t="shared" ca="1" si="5"/>
        <v>2021/2/22</v>
      </c>
      <c r="M392" s="44">
        <f t="shared" ca="1" si="6"/>
        <v>23520</v>
      </c>
      <c r="N392" s="61">
        <f t="shared" ca="1" si="7"/>
        <v>-3.0303690476190467E-2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 t="e">
        <f t="shared" si="18"/>
        <v>#REF!</v>
      </c>
      <c r="S392" s="38" t="e">
        <f t="shared" si="11"/>
        <v>#REF!</v>
      </c>
      <c r="T392" s="38"/>
      <c r="U392" s="62"/>
      <c r="V392" s="39" t="e">
        <f t="shared" si="19"/>
        <v>#REF!</v>
      </c>
      <c r="W392" s="39" t="e">
        <f t="shared" si="12"/>
        <v>#REF!</v>
      </c>
      <c r="X392" s="1" t="e">
        <f t="shared" si="20"/>
        <v>#REF!</v>
      </c>
      <c r="Y392" s="37" t="e">
        <f t="shared" si="13"/>
        <v>#REF!</v>
      </c>
      <c r="Z392" s="183" t="e">
        <f t="shared" si="14"/>
        <v>#REF!</v>
      </c>
      <c r="AA392" s="183">
        <v>0</v>
      </c>
      <c r="AB392" s="183">
        <f>SUM($C$2:C392)*D392/SUM($B$2:B392)-1</f>
        <v>0.34875573502377111</v>
      </c>
      <c r="AC392" s="183" t="e">
        <f t="shared" si="16"/>
        <v>#REF!</v>
      </c>
      <c r="AD392" s="40">
        <f t="shared" si="17"/>
        <v>0.22627266666666668</v>
      </c>
    </row>
    <row r="393" spans="1:30">
      <c r="A393" s="63" t="s">
        <v>1574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66</v>
      </c>
      <c r="J393" s="33" t="s">
        <v>1567</v>
      </c>
      <c r="K393" s="59">
        <f t="shared" si="4"/>
        <v>44055</v>
      </c>
      <c r="L393" s="60" t="str">
        <f t="shared" ca="1" si="5"/>
        <v>2021/2/22</v>
      </c>
      <c r="M393" s="44">
        <f t="shared" ca="1" si="6"/>
        <v>23400</v>
      </c>
      <c r="N393" s="61">
        <f t="shared" ca="1" si="7"/>
        <v>-1.0435599572649766E-2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 t="e">
        <f t="shared" si="18"/>
        <v>#REF!</v>
      </c>
      <c r="S393" s="38" t="e">
        <f t="shared" si="11"/>
        <v>#REF!</v>
      </c>
      <c r="T393" s="38"/>
      <c r="U393" s="62"/>
      <c r="V393" s="39" t="e">
        <f t="shared" si="19"/>
        <v>#REF!</v>
      </c>
      <c r="W393" s="39" t="e">
        <f t="shared" si="12"/>
        <v>#REF!</v>
      </c>
      <c r="X393" s="1" t="e">
        <f t="shared" si="20"/>
        <v>#REF!</v>
      </c>
      <c r="Y393" s="37" t="e">
        <f t="shared" si="13"/>
        <v>#REF!</v>
      </c>
      <c r="Z393" s="183" t="e">
        <f t="shared" si="14"/>
        <v>#REF!</v>
      </c>
      <c r="AA393" s="183">
        <v>0</v>
      </c>
      <c r="AB393" s="183">
        <f>SUM($C$2:C393)*D393/SUM($B$2:B393)-1</f>
        <v>0.33360532134949872</v>
      </c>
      <c r="AC393" s="183" t="e">
        <f t="shared" si="16"/>
        <v>#REF!</v>
      </c>
      <c r="AD393" s="40">
        <f t="shared" si="17"/>
        <v>0.21557518333333345</v>
      </c>
    </row>
    <row r="394" spans="1:30">
      <c r="A394" s="63" t="s">
        <v>1575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66</v>
      </c>
      <c r="J394" s="33" t="s">
        <v>1569</v>
      </c>
      <c r="K394" s="59">
        <f t="shared" si="4"/>
        <v>44056</v>
      </c>
      <c r="L394" s="60" t="str">
        <f t="shared" ca="1" si="5"/>
        <v>2021/2/22</v>
      </c>
      <c r="M394" s="44">
        <f t="shared" ca="1" si="6"/>
        <v>23280</v>
      </c>
      <c r="N394" s="61">
        <f t="shared" ca="1" si="7"/>
        <v>-1.7751605670103469E-2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 t="e">
        <f t="shared" si="18"/>
        <v>#REF!</v>
      </c>
      <c r="S394" s="38" t="e">
        <f t="shared" si="11"/>
        <v>#REF!</v>
      </c>
      <c r="T394" s="38"/>
      <c r="U394" s="62"/>
      <c r="V394" s="39" t="e">
        <f t="shared" si="19"/>
        <v>#REF!</v>
      </c>
      <c r="W394" s="39" t="e">
        <f t="shared" si="12"/>
        <v>#REF!</v>
      </c>
      <c r="X394" s="1" t="e">
        <f t="shared" si="20"/>
        <v>#REF!</v>
      </c>
      <c r="Y394" s="37" t="e">
        <f t="shared" si="13"/>
        <v>#REF!</v>
      </c>
      <c r="Z394" s="183" t="e">
        <f t="shared" si="14"/>
        <v>#REF!</v>
      </c>
      <c r="AA394" s="183">
        <v>0</v>
      </c>
      <c r="AB394" s="183">
        <f>SUM($C$2:C394)*D394/SUM($B$2:B394)-1</f>
        <v>0.33810475283184216</v>
      </c>
      <c r="AC394" s="183" t="e">
        <f t="shared" si="16"/>
        <v>#REF!</v>
      </c>
      <c r="AD394" s="40">
        <f t="shared" si="17"/>
        <v>0.21943510000000022</v>
      </c>
    </row>
    <row r="395" spans="1:30">
      <c r="A395" s="63" t="s">
        <v>1576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66</v>
      </c>
      <c r="J395" s="33" t="s">
        <v>1571</v>
      </c>
      <c r="K395" s="59">
        <f t="shared" si="4"/>
        <v>44057</v>
      </c>
      <c r="L395" s="60" t="str">
        <f t="shared" ca="1" si="5"/>
        <v>2021/2/22</v>
      </c>
      <c r="M395" s="44">
        <f t="shared" ca="1" si="6"/>
        <v>23160</v>
      </c>
      <c r="N395" s="61">
        <f t="shared" ca="1" si="7"/>
        <v>-3.7448873920552982E-2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 t="e">
        <f t="shared" si="18"/>
        <v>#REF!</v>
      </c>
      <c r="S395" s="38" t="e">
        <f t="shared" si="11"/>
        <v>#REF!</v>
      </c>
      <c r="T395" s="38"/>
      <c r="U395" s="62"/>
      <c r="V395" s="39" t="e">
        <f t="shared" si="19"/>
        <v>#REF!</v>
      </c>
      <c r="W395" s="39" t="e">
        <f t="shared" si="12"/>
        <v>#REF!</v>
      </c>
      <c r="X395" s="1" t="e">
        <f t="shared" si="20"/>
        <v>#REF!</v>
      </c>
      <c r="Y395" s="37" t="e">
        <f t="shared" si="13"/>
        <v>#REF!</v>
      </c>
      <c r="Z395" s="183" t="e">
        <f t="shared" si="14"/>
        <v>#REF!</v>
      </c>
      <c r="AA395" s="183">
        <v>0</v>
      </c>
      <c r="AB395" s="183">
        <f>SUM($C$2:C395)*D395/SUM($B$2:B395)-1</f>
        <v>0.35139257858267636</v>
      </c>
      <c r="AC395" s="183" t="e">
        <f t="shared" si="16"/>
        <v>#REF!</v>
      </c>
      <c r="AD395" s="40">
        <f t="shared" si="17"/>
        <v>0.22980173333333351</v>
      </c>
    </row>
    <row r="396" spans="1:30">
      <c r="A396" s="63" t="s">
        <v>1606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66</v>
      </c>
      <c r="J396" s="33" t="s">
        <v>1585</v>
      </c>
      <c r="K396" s="59">
        <f t="shared" si="4"/>
        <v>44060</v>
      </c>
      <c r="L396" s="60" t="str">
        <f t="shared" ca="1" si="5"/>
        <v>2021/2/22</v>
      </c>
      <c r="M396" s="44">
        <f t="shared" ca="1" si="6"/>
        <v>22800</v>
      </c>
      <c r="N396" s="61">
        <f t="shared" ca="1" si="7"/>
        <v>-7.0454765350877413E-2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 t="e">
        <f t="shared" si="18"/>
        <v>#REF!</v>
      </c>
      <c r="S396" s="38" t="e">
        <f t="shared" si="11"/>
        <v>#REF!</v>
      </c>
      <c r="T396" s="38"/>
      <c r="U396" s="62"/>
      <c r="V396" s="39" t="e">
        <f t="shared" si="19"/>
        <v>#REF!</v>
      </c>
      <c r="W396" s="39" t="e">
        <f t="shared" si="12"/>
        <v>#REF!</v>
      </c>
      <c r="X396" s="1" t="e">
        <f t="shared" si="20"/>
        <v>#REF!</v>
      </c>
      <c r="Y396" s="37" t="e">
        <f t="shared" si="13"/>
        <v>#REF!</v>
      </c>
      <c r="Z396" s="183" t="e">
        <f t="shared" si="14"/>
        <v>#REF!</v>
      </c>
      <c r="AA396" s="183">
        <v>0</v>
      </c>
      <c r="AB396" s="183">
        <f>SUM($C$2:C396)*D396/SUM($B$2:B396)-1</f>
        <v>0.37434051325301132</v>
      </c>
      <c r="AC396" s="183" t="e">
        <f t="shared" si="16"/>
        <v>#REF!</v>
      </c>
      <c r="AD396" s="40">
        <f t="shared" si="17"/>
        <v>0.24667508333333346</v>
      </c>
    </row>
    <row r="397" spans="1:30">
      <c r="A397" s="63" t="s">
        <v>1607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66</v>
      </c>
      <c r="J397" s="33" t="s">
        <v>1587</v>
      </c>
      <c r="K397" s="59">
        <f t="shared" si="4"/>
        <v>44061</v>
      </c>
      <c r="L397" s="60" t="str">
        <f t="shared" ca="1" si="5"/>
        <v>2021/2/22</v>
      </c>
      <c r="M397" s="44">
        <f t="shared" ca="1" si="6"/>
        <v>22680</v>
      </c>
      <c r="N397" s="61">
        <f t="shared" ca="1" si="7"/>
        <v>-8.2328518077601387E-2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 t="e">
        <f t="shared" si="18"/>
        <v>#REF!</v>
      </c>
      <c r="S397" s="38" t="e">
        <f t="shared" si="11"/>
        <v>#REF!</v>
      </c>
      <c r="T397" s="38"/>
      <c r="U397" s="62"/>
      <c r="V397" s="39" t="e">
        <f t="shared" si="19"/>
        <v>#REF!</v>
      </c>
      <c r="W397" s="39" t="e">
        <f t="shared" si="12"/>
        <v>#REF!</v>
      </c>
      <c r="X397" s="1" t="e">
        <f t="shared" si="20"/>
        <v>#REF!</v>
      </c>
      <c r="Y397" s="37" t="e">
        <f t="shared" si="13"/>
        <v>#REF!</v>
      </c>
      <c r="Z397" s="183" t="e">
        <f t="shared" si="14"/>
        <v>#REF!</v>
      </c>
      <c r="AA397" s="183">
        <v>0</v>
      </c>
      <c r="AB397" s="183">
        <f>SUM($C$2:C397)*D397/SUM($B$2:B397)-1</f>
        <v>0.38214660280536594</v>
      </c>
      <c r="AC397" s="183" t="e">
        <f t="shared" si="16"/>
        <v>#REF!</v>
      </c>
      <c r="AD397" s="40">
        <f t="shared" si="17"/>
        <v>0.25263038333333332</v>
      </c>
    </row>
    <row r="398" spans="1:30">
      <c r="A398" s="63" t="s">
        <v>1608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66</v>
      </c>
      <c r="J398" s="33" t="s">
        <v>1589</v>
      </c>
      <c r="K398" s="59">
        <f t="shared" si="4"/>
        <v>44062</v>
      </c>
      <c r="L398" s="60" t="str">
        <f t="shared" ca="1" si="5"/>
        <v>2021/2/22</v>
      </c>
      <c r="M398" s="44">
        <f t="shared" ca="1" si="6"/>
        <v>22560</v>
      </c>
      <c r="N398" s="61">
        <f t="shared" ca="1" si="7"/>
        <v>-5.0863461879432734E-2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 t="e">
        <f t="shared" si="18"/>
        <v>#REF!</v>
      </c>
      <c r="S398" s="38" t="e">
        <f t="shared" si="11"/>
        <v>#REF!</v>
      </c>
      <c r="T398" s="38"/>
      <c r="U398" s="62"/>
      <c r="V398" s="39" t="e">
        <f t="shared" si="19"/>
        <v>#REF!</v>
      </c>
      <c r="W398" s="39" t="e">
        <f t="shared" si="12"/>
        <v>#REF!</v>
      </c>
      <c r="X398" s="1" t="e">
        <f t="shared" si="20"/>
        <v>#REF!</v>
      </c>
      <c r="Y398" s="37" t="e">
        <f t="shared" si="13"/>
        <v>#REF!</v>
      </c>
      <c r="Z398" s="183" t="e">
        <f t="shared" si="14"/>
        <v>#REF!</v>
      </c>
      <c r="AA398" s="183">
        <v>0</v>
      </c>
      <c r="AB398" s="183">
        <f>SUM($C$2:C398)*D398/SUM($B$2:B398)-1</f>
        <v>0.35798941671013673</v>
      </c>
      <c r="AC398" s="183" t="e">
        <f t="shared" si="16"/>
        <v>#REF!</v>
      </c>
      <c r="AD398" s="40">
        <f t="shared" si="17"/>
        <v>0.23619816666666674</v>
      </c>
    </row>
    <row r="399" spans="1:30">
      <c r="A399" s="63" t="s">
        <v>1609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66</v>
      </c>
      <c r="J399" s="33" t="s">
        <v>1591</v>
      </c>
      <c r="K399" s="59">
        <f t="shared" si="4"/>
        <v>44063</v>
      </c>
      <c r="L399" s="60" t="str">
        <f t="shared" ca="1" si="5"/>
        <v>2021/2/22</v>
      </c>
      <c r="M399" s="44">
        <f t="shared" ca="1" si="6"/>
        <v>22440</v>
      </c>
      <c r="N399" s="61">
        <f t="shared" ca="1" si="7"/>
        <v>-3.240793360071309E-2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 t="e">
        <f t="shared" si="18"/>
        <v>#REF!</v>
      </c>
      <c r="S399" s="38" t="e">
        <f t="shared" si="11"/>
        <v>#REF!</v>
      </c>
      <c r="T399" s="38"/>
      <c r="U399" s="62"/>
      <c r="V399" s="39" t="e">
        <f t="shared" si="19"/>
        <v>#REF!</v>
      </c>
      <c r="W399" s="39" t="e">
        <f t="shared" si="12"/>
        <v>#REF!</v>
      </c>
      <c r="X399" s="1" t="e">
        <f t="shared" si="20"/>
        <v>#REF!</v>
      </c>
      <c r="Y399" s="37" t="e">
        <f t="shared" si="13"/>
        <v>#REF!</v>
      </c>
      <c r="Z399" s="183" t="e">
        <f t="shared" si="14"/>
        <v>#REF!</v>
      </c>
      <c r="AA399" s="183">
        <v>0</v>
      </c>
      <c r="AB399" s="183">
        <f>SUM($C$2:C399)*D399/SUM($B$2:B399)-1</f>
        <v>0.34397357105674042</v>
      </c>
      <c r="AC399" s="183" t="e">
        <f t="shared" si="16"/>
        <v>#REF!</v>
      </c>
      <c r="AD399" s="40">
        <f t="shared" si="17"/>
        <v>0.22660351666666673</v>
      </c>
    </row>
    <row r="400" spans="1:30">
      <c r="A400" s="63" t="s">
        <v>1610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66</v>
      </c>
      <c r="J400" s="33" t="s">
        <v>1593</v>
      </c>
      <c r="K400" s="59">
        <f t="shared" si="4"/>
        <v>44064</v>
      </c>
      <c r="L400" s="60" t="str">
        <f t="shared" ca="1" si="5"/>
        <v>2021/2/22</v>
      </c>
      <c r="M400" s="44">
        <f t="shared" ca="1" si="6"/>
        <v>22320</v>
      </c>
      <c r="N400" s="61">
        <f t="shared" ca="1" si="7"/>
        <v>-4.5350726702509239E-2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 t="e">
        <f t="shared" si="18"/>
        <v>#REF!</v>
      </c>
      <c r="S400" s="38" t="e">
        <f t="shared" si="11"/>
        <v>#REF!</v>
      </c>
      <c r="T400" s="38"/>
      <c r="U400" s="62"/>
      <c r="V400" s="39" t="e">
        <f t="shared" si="19"/>
        <v>#REF!</v>
      </c>
      <c r="W400" s="39" t="e">
        <f t="shared" si="12"/>
        <v>#REF!</v>
      </c>
      <c r="X400" s="1" t="e">
        <f t="shared" si="20"/>
        <v>#REF!</v>
      </c>
      <c r="Y400" s="37" t="e">
        <f t="shared" si="13"/>
        <v>#REF!</v>
      </c>
      <c r="Z400" s="183" t="e">
        <f t="shared" si="14"/>
        <v>#REF!</v>
      </c>
      <c r="AA400" s="183">
        <v>0</v>
      </c>
      <c r="AB400" s="183">
        <f>SUM($C$2:C400)*D400/SUM($B$2:B400)-1</f>
        <v>0.35223218008657953</v>
      </c>
      <c r="AC400" s="183" t="e">
        <f t="shared" si="16"/>
        <v>#REF!</v>
      </c>
      <c r="AD400" s="40">
        <f t="shared" si="17"/>
        <v>0.2331102333333335</v>
      </c>
    </row>
    <row r="401" spans="1:30">
      <c r="A401" s="63" t="s">
        <v>1611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66</v>
      </c>
      <c r="J401" s="33" t="s">
        <v>1595</v>
      </c>
      <c r="K401" s="59">
        <f t="shared" si="4"/>
        <v>44067</v>
      </c>
      <c r="L401" s="60" t="str">
        <f t="shared" ca="1" si="5"/>
        <v>2021/2/22</v>
      </c>
      <c r="M401" s="44">
        <f t="shared" ca="1" si="6"/>
        <v>21960</v>
      </c>
      <c r="N401" s="61">
        <f t="shared" ca="1" si="7"/>
        <v>-6.5231051457195224E-2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 t="e">
        <f t="shared" si="18"/>
        <v>#REF!</v>
      </c>
      <c r="S401" s="38" t="e">
        <f t="shared" si="11"/>
        <v>#REF!</v>
      </c>
      <c r="T401" s="38"/>
      <c r="U401" s="62"/>
      <c r="V401" s="39" t="e">
        <f t="shared" si="19"/>
        <v>#REF!</v>
      </c>
      <c r="W401" s="39" t="e">
        <f t="shared" si="12"/>
        <v>#REF!</v>
      </c>
      <c r="X401" s="1" t="e">
        <f t="shared" si="20"/>
        <v>#REF!</v>
      </c>
      <c r="Y401" s="37" t="e">
        <f t="shared" si="13"/>
        <v>#REF!</v>
      </c>
      <c r="Z401" s="183" t="e">
        <f t="shared" si="14"/>
        <v>#REF!</v>
      </c>
      <c r="AA401" s="183">
        <v>0</v>
      </c>
      <c r="AB401" s="183">
        <f>SUM($C$2:C401)*D401/SUM($B$2:B401)-1</f>
        <v>0.36485541202695626</v>
      </c>
      <c r="AC401" s="183" t="e">
        <f t="shared" si="16"/>
        <v>#REF!</v>
      </c>
      <c r="AD401" s="40">
        <f t="shared" si="17"/>
        <v>0.24270488333333351</v>
      </c>
    </row>
    <row r="402" spans="1:30">
      <c r="A402" s="63" t="s">
        <v>1612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66</v>
      </c>
      <c r="J402" s="33" t="s">
        <v>1597</v>
      </c>
      <c r="K402" s="59">
        <f t="shared" si="4"/>
        <v>44068</v>
      </c>
      <c r="L402" s="60" t="str">
        <f t="shared" ca="1" si="5"/>
        <v>2021/2/22</v>
      </c>
      <c r="M402" s="44">
        <f t="shared" ca="1" si="6"/>
        <v>21840</v>
      </c>
      <c r="N402" s="61">
        <f t="shared" ca="1" si="7"/>
        <v>-5.6079041208791258E-2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 t="e">
        <f t="shared" si="18"/>
        <v>#REF!</v>
      </c>
      <c r="S402" s="38" t="e">
        <f t="shared" si="11"/>
        <v>#REF!</v>
      </c>
      <c r="T402" s="38"/>
      <c r="U402" s="62"/>
      <c r="V402" s="39" t="e">
        <f t="shared" si="19"/>
        <v>#REF!</v>
      </c>
      <c r="W402" s="39" t="e">
        <f t="shared" si="12"/>
        <v>#REF!</v>
      </c>
      <c r="X402" s="1" t="e">
        <f t="shared" si="20"/>
        <v>#REF!</v>
      </c>
      <c r="Y402" s="37" t="e">
        <f t="shared" si="13"/>
        <v>#REF!</v>
      </c>
      <c r="Z402" s="183" t="e">
        <f t="shared" si="14"/>
        <v>#REF!</v>
      </c>
      <c r="AA402" s="183">
        <v>0</v>
      </c>
      <c r="AB402" s="183">
        <f>SUM($C$2:C402)*D402/SUM($B$2:B402)-1</f>
        <v>0.35752530367304636</v>
      </c>
      <c r="AC402" s="183" t="e">
        <f t="shared" si="16"/>
        <v>#REF!</v>
      </c>
      <c r="AD402" s="40">
        <f t="shared" si="17"/>
        <v>0.23796270000000003</v>
      </c>
    </row>
    <row r="403" spans="1:30">
      <c r="A403" s="63" t="s">
        <v>1613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66</v>
      </c>
      <c r="J403" s="33" t="s">
        <v>1599</v>
      </c>
      <c r="K403" s="59">
        <f t="shared" si="4"/>
        <v>44069</v>
      </c>
      <c r="L403" s="60" t="str">
        <f t="shared" ca="1" si="5"/>
        <v>2021/2/22</v>
      </c>
      <c r="M403" s="44">
        <f t="shared" ca="1" si="6"/>
        <v>21720</v>
      </c>
      <c r="N403" s="61">
        <f t="shared" ca="1" si="7"/>
        <v>-3.5706175414364945E-2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 t="e">
        <f t="shared" si="18"/>
        <v>#REF!</v>
      </c>
      <c r="S403" s="38" t="e">
        <f t="shared" si="11"/>
        <v>#REF!</v>
      </c>
      <c r="T403" s="38"/>
      <c r="U403" s="62"/>
      <c r="V403" s="39" t="e">
        <f t="shared" si="19"/>
        <v>#REF!</v>
      </c>
      <c r="W403" s="39" t="e">
        <f t="shared" si="12"/>
        <v>#REF!</v>
      </c>
      <c r="X403" s="1" t="e">
        <f t="shared" si="20"/>
        <v>#REF!</v>
      </c>
      <c r="Y403" s="37" t="e">
        <f t="shared" si="13"/>
        <v>#REF!</v>
      </c>
      <c r="Z403" s="183" t="e">
        <f t="shared" si="14"/>
        <v>#REF!</v>
      </c>
      <c r="AA403" s="183">
        <v>0</v>
      </c>
      <c r="AB403" s="183">
        <f>SUM($C$2:C403)*D403/SUM($B$2:B403)-1</f>
        <v>0.34264941717432373</v>
      </c>
      <c r="AC403" s="183" t="e">
        <f t="shared" si="16"/>
        <v>#REF!</v>
      </c>
      <c r="AD403" s="40">
        <f t="shared" si="17"/>
        <v>0.22770635000000017</v>
      </c>
    </row>
    <row r="404" spans="1:30">
      <c r="A404" s="63" t="s">
        <v>1614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66</v>
      </c>
      <c r="J404" s="33" t="s">
        <v>1601</v>
      </c>
      <c r="K404" s="59">
        <f t="shared" si="4"/>
        <v>44070</v>
      </c>
      <c r="L404" s="60" t="str">
        <f t="shared" ca="1" si="5"/>
        <v>2021/2/22</v>
      </c>
      <c r="M404" s="44">
        <f t="shared" ca="1" si="6"/>
        <v>21600</v>
      </c>
      <c r="N404" s="61">
        <f t="shared" ca="1" si="7"/>
        <v>-2.1592217129629974E-2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 t="e">
        <f t="shared" si="18"/>
        <v>#REF!</v>
      </c>
      <c r="S404" s="38" t="e">
        <f t="shared" si="11"/>
        <v>#REF!</v>
      </c>
      <c r="T404" s="38"/>
      <c r="U404" s="62"/>
      <c r="V404" s="39" t="e">
        <f t="shared" si="19"/>
        <v>#REF!</v>
      </c>
      <c r="W404" s="39" t="e">
        <f t="shared" si="12"/>
        <v>#REF!</v>
      </c>
      <c r="X404" s="1" t="e">
        <f t="shared" si="20"/>
        <v>#REF!</v>
      </c>
      <c r="Y404" s="37" t="e">
        <f t="shared" si="13"/>
        <v>#REF!</v>
      </c>
      <c r="Z404" s="183" t="e">
        <f t="shared" si="14"/>
        <v>#REF!</v>
      </c>
      <c r="AA404" s="183">
        <v>0</v>
      </c>
      <c r="AB404" s="183">
        <f>SUM($C$2:C404)*D404/SUM($B$2:B404)-1</f>
        <v>0.3323901856431386</v>
      </c>
      <c r="AC404" s="183" t="e">
        <f t="shared" si="16"/>
        <v>#REF!</v>
      </c>
      <c r="AD404" s="40">
        <f t="shared" si="17"/>
        <v>0.22064821666666687</v>
      </c>
    </row>
    <row r="405" spans="1:30">
      <c r="A405" s="63" t="s">
        <v>1615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66</v>
      </c>
      <c r="J405" s="33" t="s">
        <v>1603</v>
      </c>
      <c r="K405" s="59">
        <f t="shared" si="4"/>
        <v>44071</v>
      </c>
      <c r="L405" s="60" t="str">
        <f t="shared" ca="1" si="5"/>
        <v>2021/2/22</v>
      </c>
      <c r="M405" s="44">
        <f t="shared" ca="1" si="6"/>
        <v>21480</v>
      </c>
      <c r="N405" s="61">
        <f t="shared" ca="1" si="7"/>
        <v>-7.0286799348231177E-2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 t="e">
        <f t="shared" si="18"/>
        <v>#REF!</v>
      </c>
      <c r="S405" s="38" t="e">
        <f t="shared" si="11"/>
        <v>#REF!</v>
      </c>
      <c r="T405" s="38"/>
      <c r="U405" s="62"/>
      <c r="V405" s="39" t="e">
        <f t="shared" si="19"/>
        <v>#REF!</v>
      </c>
      <c r="W405" s="39" t="e">
        <f t="shared" si="12"/>
        <v>#REF!</v>
      </c>
      <c r="X405" s="1" t="e">
        <f t="shared" si="20"/>
        <v>#REF!</v>
      </c>
      <c r="Y405" s="37" t="e">
        <f t="shared" si="13"/>
        <v>#REF!</v>
      </c>
      <c r="Z405" s="183" t="e">
        <f t="shared" si="14"/>
        <v>#REF!</v>
      </c>
      <c r="AA405" s="183">
        <v>0</v>
      </c>
      <c r="AB405" s="183">
        <f>SUM($C$2:C405)*D405/SUM($B$2:B405)-1</f>
        <v>0.36452422622107905</v>
      </c>
      <c r="AC405" s="183" t="e">
        <f t="shared" si="16"/>
        <v>#REF!</v>
      </c>
      <c r="AD405" s="40">
        <f t="shared" si="17"/>
        <v>0.24446941666666683</v>
      </c>
    </row>
    <row r="406" spans="1:30">
      <c r="A406" s="63" t="s">
        <v>1616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66</v>
      </c>
      <c r="J406" s="33" t="s">
        <v>1605</v>
      </c>
      <c r="K406" s="59">
        <f t="shared" si="4"/>
        <v>44074</v>
      </c>
      <c r="L406" s="60" t="str">
        <f t="shared" ca="1" si="5"/>
        <v>2021/2/22</v>
      </c>
      <c r="M406" s="44">
        <f t="shared" ca="1" si="6"/>
        <v>21120</v>
      </c>
      <c r="N406" s="61">
        <f t="shared" ca="1" si="7"/>
        <v>-6.5309629734848884E-2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 t="e">
        <f t="shared" si="18"/>
        <v>#REF!</v>
      </c>
      <c r="S406" s="38" t="e">
        <f t="shared" si="11"/>
        <v>#REF!</v>
      </c>
      <c r="T406" s="38"/>
      <c r="U406" s="62"/>
      <c r="V406" s="39" t="e">
        <f t="shared" si="19"/>
        <v>#REF!</v>
      </c>
      <c r="W406" s="39" t="e">
        <f t="shared" si="12"/>
        <v>#REF!</v>
      </c>
      <c r="X406" s="1" t="e">
        <f t="shared" si="20"/>
        <v>#REF!</v>
      </c>
      <c r="Y406" s="37" t="e">
        <f t="shared" si="13"/>
        <v>#REF!</v>
      </c>
      <c r="Z406" s="183" t="e">
        <f t="shared" si="14"/>
        <v>#REF!</v>
      </c>
      <c r="AA406" s="183">
        <v>0</v>
      </c>
      <c r="AB406" s="183">
        <f>SUM($C$2:C406)*D406/SUM($B$2:B406)-1</f>
        <v>0.35960052471352766</v>
      </c>
      <c r="AC406" s="183" t="e">
        <f t="shared" si="16"/>
        <v>#REF!</v>
      </c>
      <c r="AD406" s="40">
        <f t="shared" si="17"/>
        <v>0.24149176666666688</v>
      </c>
    </row>
    <row r="407" spans="1:30">
      <c r="A407" s="63" t="s">
        <v>1652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66</v>
      </c>
      <c r="J407" s="33" t="s">
        <v>1635</v>
      </c>
      <c r="K407" s="59">
        <f t="shared" si="4"/>
        <v>44075</v>
      </c>
      <c r="L407" s="60" t="str">
        <f t="shared" ca="1" si="5"/>
        <v>2021/2/22</v>
      </c>
      <c r="M407" s="44">
        <f t="shared" ca="1" si="6"/>
        <v>21000</v>
      </c>
      <c r="N407" s="61">
        <f t="shared" ca="1" si="7"/>
        <v>-7.8103881904762043E-2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 t="e">
        <f t="shared" si="18"/>
        <v>#REF!</v>
      </c>
      <c r="S407" s="38" t="e">
        <f t="shared" si="11"/>
        <v>#REF!</v>
      </c>
      <c r="T407" s="38"/>
      <c r="U407" s="62"/>
      <c r="V407" s="39" t="e">
        <f t="shared" si="19"/>
        <v>#REF!</v>
      </c>
      <c r="W407" s="39" t="e">
        <f t="shared" si="12"/>
        <v>#REF!</v>
      </c>
      <c r="X407" s="1" t="e">
        <f t="shared" si="20"/>
        <v>#REF!</v>
      </c>
      <c r="Y407" s="37" t="e">
        <f t="shared" si="13"/>
        <v>#REF!</v>
      </c>
      <c r="Z407" s="183" t="e">
        <f t="shared" si="14"/>
        <v>#REF!</v>
      </c>
      <c r="AA407" s="183">
        <v>0</v>
      </c>
      <c r="AB407" s="183">
        <f>SUM($C$2:C407)*D407/SUM($B$2:B407)-1</f>
        <v>0.36720774016043634</v>
      </c>
      <c r="AC407" s="183" t="e">
        <f t="shared" si="16"/>
        <v>#REF!</v>
      </c>
      <c r="AD407" s="40">
        <f t="shared" si="17"/>
        <v>0.24744706666666674</v>
      </c>
    </row>
    <row r="408" spans="1:30">
      <c r="A408" s="63" t="s">
        <v>1653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66</v>
      </c>
      <c r="J408" s="33" t="s">
        <v>1637</v>
      </c>
      <c r="K408" s="59">
        <f t="shared" si="4"/>
        <v>44076</v>
      </c>
      <c r="L408" s="60" t="str">
        <f t="shared" ca="1" si="5"/>
        <v>2021/2/22</v>
      </c>
      <c r="M408" s="44">
        <f t="shared" ca="1" si="6"/>
        <v>20880</v>
      </c>
      <c r="N408" s="61">
        <f t="shared" ca="1" si="7"/>
        <v>-8.0866169540229751E-2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 t="e">
        <f t="shared" si="18"/>
        <v>#REF!</v>
      </c>
      <c r="S408" s="38" t="e">
        <f t="shared" si="11"/>
        <v>#REF!</v>
      </c>
      <c r="T408" s="38"/>
      <c r="U408" s="62"/>
      <c r="V408" s="39" t="e">
        <f t="shared" si="19"/>
        <v>#REF!</v>
      </c>
      <c r="W408" s="39" t="e">
        <f t="shared" si="12"/>
        <v>#REF!</v>
      </c>
      <c r="X408" s="1" t="e">
        <f t="shared" si="20"/>
        <v>#REF!</v>
      </c>
      <c r="Y408" s="37" t="e">
        <f t="shared" si="13"/>
        <v>#REF!</v>
      </c>
      <c r="Z408" s="183" t="e">
        <f t="shared" si="14"/>
        <v>#REF!</v>
      </c>
      <c r="AA408" s="183">
        <v>0</v>
      </c>
      <c r="AB408" s="183">
        <f>SUM($C$2:C408)*D408/SUM($B$2:B408)-1</f>
        <v>0.36794537288366458</v>
      </c>
      <c r="AC408" s="183" t="e">
        <f t="shared" si="16"/>
        <v>#REF!</v>
      </c>
      <c r="AD408" s="40">
        <f t="shared" si="17"/>
        <v>0.24854989999999996</v>
      </c>
    </row>
    <row r="409" spans="1:30">
      <c r="A409" s="63" t="s">
        <v>1654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66</v>
      </c>
      <c r="J409" s="33" t="s">
        <v>1639</v>
      </c>
      <c r="K409" s="59">
        <f t="shared" si="4"/>
        <v>44077</v>
      </c>
      <c r="L409" s="60" t="str">
        <f t="shared" ca="1" si="5"/>
        <v>2021/2/22</v>
      </c>
      <c r="M409" s="44">
        <f t="shared" ca="1" si="6"/>
        <v>20760</v>
      </c>
      <c r="N409" s="61">
        <f t="shared" ca="1" si="7"/>
        <v>-6.5511451830443268E-2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 t="e">
        <f t="shared" si="18"/>
        <v>#REF!</v>
      </c>
      <c r="S409" s="38" t="e">
        <f t="shared" si="11"/>
        <v>#REF!</v>
      </c>
      <c r="T409" s="38"/>
      <c r="U409" s="62"/>
      <c r="V409" s="39" t="e">
        <f t="shared" si="19"/>
        <v>#REF!</v>
      </c>
      <c r="W409" s="39" t="e">
        <f t="shared" si="12"/>
        <v>#REF!</v>
      </c>
      <c r="X409" s="1" t="e">
        <f t="shared" si="20"/>
        <v>#REF!</v>
      </c>
      <c r="Y409" s="37" t="e">
        <f t="shared" si="13"/>
        <v>#REF!</v>
      </c>
      <c r="Z409" s="183" t="e">
        <f t="shared" si="14"/>
        <v>#REF!</v>
      </c>
      <c r="AA409" s="183">
        <v>0</v>
      </c>
      <c r="AB409" s="183">
        <f>SUM($C$2:C409)*D409/SUM($B$2:B409)-1</f>
        <v>0.35667503810980716</v>
      </c>
      <c r="AC409" s="183" t="e">
        <f t="shared" si="16"/>
        <v>#REF!</v>
      </c>
      <c r="AD409" s="40">
        <f t="shared" si="17"/>
        <v>0.2410506333333334</v>
      </c>
    </row>
    <row r="410" spans="1:30">
      <c r="A410" s="63" t="s">
        <v>1655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66</v>
      </c>
      <c r="J410" s="33" t="s">
        <v>1641</v>
      </c>
      <c r="K410" s="59">
        <f t="shared" si="4"/>
        <v>44078</v>
      </c>
      <c r="L410" s="60" t="str">
        <f t="shared" ca="1" si="5"/>
        <v>2021/2/22</v>
      </c>
      <c r="M410" s="44">
        <f t="shared" ca="1" si="6"/>
        <v>20640</v>
      </c>
      <c r="N410" s="61">
        <f t="shared" ca="1" si="7"/>
        <v>-5.3956726259689905E-2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 t="e">
        <f t="shared" si="18"/>
        <v>#REF!</v>
      </c>
      <c r="S410" s="38" t="e">
        <f t="shared" si="11"/>
        <v>#REF!</v>
      </c>
      <c r="T410" s="38"/>
      <c r="U410" s="62"/>
      <c r="V410" s="39" t="e">
        <f t="shared" si="19"/>
        <v>#REF!</v>
      </c>
      <c r="W410" s="39" t="e">
        <f t="shared" si="12"/>
        <v>#REF!</v>
      </c>
      <c r="X410" s="1" t="e">
        <f t="shared" si="20"/>
        <v>#REF!</v>
      </c>
      <c r="Y410" s="37" t="e">
        <f t="shared" si="13"/>
        <v>#REF!</v>
      </c>
      <c r="Z410" s="183" t="e">
        <f t="shared" si="14"/>
        <v>#REF!</v>
      </c>
      <c r="AA410" s="183">
        <v>0</v>
      </c>
      <c r="AB410" s="183">
        <f>SUM($C$2:C410)*D410/SUM($B$2:B410)-1</f>
        <v>0.34821196127226406</v>
      </c>
      <c r="AC410" s="183" t="e">
        <f t="shared" si="16"/>
        <v>#REF!</v>
      </c>
      <c r="AD410" s="40">
        <f t="shared" si="17"/>
        <v>0.23542618333333334</v>
      </c>
    </row>
    <row r="411" spans="1:30">
      <c r="A411" s="63" t="s">
        <v>1656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66</v>
      </c>
      <c r="J411" s="33" t="s">
        <v>1643</v>
      </c>
      <c r="K411" s="59">
        <f t="shared" si="4"/>
        <v>44081</v>
      </c>
      <c r="L411" s="60" t="str">
        <f t="shared" ca="1" si="5"/>
        <v>2021/2/22</v>
      </c>
      <c r="M411" s="44">
        <f t="shared" ca="1" si="6"/>
        <v>20280</v>
      </c>
      <c r="N411" s="61">
        <f t="shared" ca="1" si="7"/>
        <v>-1.2517448224852189E-2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 t="e">
        <f t="shared" si="18"/>
        <v>#REF!</v>
      </c>
      <c r="S411" s="38" t="e">
        <f t="shared" si="11"/>
        <v>#REF!</v>
      </c>
      <c r="T411" s="38"/>
      <c r="U411" s="62"/>
      <c r="V411" s="39" t="e">
        <f t="shared" si="19"/>
        <v>#REF!</v>
      </c>
      <c r="W411" s="39" t="e">
        <f t="shared" si="12"/>
        <v>#REF!</v>
      </c>
      <c r="X411" s="1" t="e">
        <f t="shared" si="20"/>
        <v>#REF!</v>
      </c>
      <c r="Y411" s="37" t="e">
        <f t="shared" si="13"/>
        <v>#REF!</v>
      </c>
      <c r="Z411" s="183" t="e">
        <f t="shared" si="14"/>
        <v>#REF!</v>
      </c>
      <c r="AA411" s="183">
        <v>0</v>
      </c>
      <c r="AB411" s="183">
        <f>SUM($C$2:C411)*D411/SUM($B$2:B411)-1</f>
        <v>0.32083787668867392</v>
      </c>
      <c r="AC411" s="183" t="e">
        <f t="shared" si="16"/>
        <v>#REF!</v>
      </c>
      <c r="AD411" s="40">
        <f t="shared" si="17"/>
        <v>0.21579575000000006</v>
      </c>
    </row>
    <row r="412" spans="1:30">
      <c r="A412" s="63" t="s">
        <v>1657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66</v>
      </c>
      <c r="J412" s="33" t="s">
        <v>1645</v>
      </c>
      <c r="K412" s="59">
        <f t="shared" si="4"/>
        <v>44082</v>
      </c>
      <c r="L412" s="60" t="str">
        <f t="shared" ca="1" si="5"/>
        <v>2021/2/22</v>
      </c>
      <c r="M412" s="44">
        <f t="shared" ca="1" si="6"/>
        <v>20160</v>
      </c>
      <c r="N412" s="61">
        <f t="shared" ca="1" si="7"/>
        <v>-2.6488969742063891E-2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 t="e">
        <f t="shared" si="18"/>
        <v>#REF!</v>
      </c>
      <c r="S412" s="38" t="e">
        <f t="shared" si="11"/>
        <v>#REF!</v>
      </c>
      <c r="T412" s="38"/>
      <c r="U412" s="62"/>
      <c r="V412" s="39" t="e">
        <f t="shared" si="19"/>
        <v>#REF!</v>
      </c>
      <c r="W412" s="39" t="e">
        <f t="shared" si="12"/>
        <v>#REF!</v>
      </c>
      <c r="X412" s="1" t="e">
        <f t="shared" si="20"/>
        <v>#REF!</v>
      </c>
      <c r="Y412" s="37" t="e">
        <f t="shared" si="13"/>
        <v>#REF!</v>
      </c>
      <c r="Z412" s="183" t="e">
        <f t="shared" si="14"/>
        <v>#REF!</v>
      </c>
      <c r="AA412" s="183">
        <v>0</v>
      </c>
      <c r="AB412" s="183">
        <f>SUM($C$2:C412)*D412/SUM($B$2:B412)-1</f>
        <v>0.32880641816185108</v>
      </c>
      <c r="AC412" s="183" t="e">
        <f t="shared" si="16"/>
        <v>#REF!</v>
      </c>
      <c r="AD412" s="40">
        <f t="shared" si="17"/>
        <v>0.22219218333333354</v>
      </c>
    </row>
    <row r="413" spans="1:30">
      <c r="A413" s="63" t="s">
        <v>1658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66</v>
      </c>
      <c r="J413" s="33" t="s">
        <v>1647</v>
      </c>
      <c r="K413" s="59">
        <f t="shared" si="4"/>
        <v>44083</v>
      </c>
      <c r="L413" s="60" t="str">
        <f t="shared" ca="1" si="5"/>
        <v>2021/2/22</v>
      </c>
      <c r="M413" s="44">
        <f t="shared" ca="1" si="6"/>
        <v>20040</v>
      </c>
      <c r="N413" s="61">
        <f t="shared" ca="1" si="7"/>
        <v>2.8791250998004048E-2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 t="e">
        <f t="shared" si="18"/>
        <v>#REF!</v>
      </c>
      <c r="S413" s="38" t="e">
        <f t="shared" si="11"/>
        <v>#REF!</v>
      </c>
      <c r="T413" s="38"/>
      <c r="U413" s="62"/>
      <c r="V413" s="39" t="e">
        <f t="shared" si="19"/>
        <v>#REF!</v>
      </c>
      <c r="W413" s="39" t="e">
        <f t="shared" si="12"/>
        <v>#REF!</v>
      </c>
      <c r="X413" s="1" t="e">
        <f t="shared" si="20"/>
        <v>#REF!</v>
      </c>
      <c r="Y413" s="37" t="e">
        <f t="shared" si="13"/>
        <v>#REF!</v>
      </c>
      <c r="Z413" s="183" t="e">
        <f t="shared" si="14"/>
        <v>#REF!</v>
      </c>
      <c r="AA413" s="183">
        <v>0</v>
      </c>
      <c r="AB413" s="183">
        <f>SUM($C$2:C413)*D413/SUM($B$2:B413)-1</f>
        <v>0.29496500637329248</v>
      </c>
      <c r="AC413" s="183" t="e">
        <f t="shared" si="16"/>
        <v>#REF!</v>
      </c>
      <c r="AD413" s="40">
        <f t="shared" si="17"/>
        <v>0.19682701666666666</v>
      </c>
    </row>
    <row r="414" spans="1:30">
      <c r="A414" s="63" t="s">
        <v>1659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66</v>
      </c>
      <c r="J414" s="33" t="s">
        <v>1649</v>
      </c>
      <c r="K414" s="59">
        <f t="shared" si="4"/>
        <v>44084</v>
      </c>
      <c r="L414" s="60" t="str">
        <f t="shared" ca="1" si="5"/>
        <v>2021/2/22</v>
      </c>
      <c r="M414" s="44">
        <f t="shared" ca="1" si="6"/>
        <v>22410</v>
      </c>
      <c r="N414" s="61">
        <f t="shared" ca="1" si="7"/>
        <v>6.5311318161535195E-2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 t="e">
        <f t="shared" si="18"/>
        <v>#REF!</v>
      </c>
      <c r="S414" s="38" t="e">
        <f t="shared" si="11"/>
        <v>#REF!</v>
      </c>
      <c r="T414" s="38"/>
      <c r="U414" s="62"/>
      <c r="V414" s="39" t="e">
        <f t="shared" si="19"/>
        <v>#REF!</v>
      </c>
      <c r="W414" s="39" t="e">
        <f t="shared" si="12"/>
        <v>#REF!</v>
      </c>
      <c r="X414" s="1" t="e">
        <f t="shared" si="20"/>
        <v>#REF!</v>
      </c>
      <c r="Y414" s="37" t="e">
        <f t="shared" si="13"/>
        <v>#REF!</v>
      </c>
      <c r="Z414" s="183" t="e">
        <f t="shared" si="14"/>
        <v>#REF!</v>
      </c>
      <c r="AA414" s="183">
        <v>0</v>
      </c>
      <c r="AB414" s="183">
        <f>SUM($C$2:C414)*D414/SUM($B$2:B414)-1</f>
        <v>0.27351239687105688</v>
      </c>
      <c r="AC414" s="183" t="e">
        <f t="shared" si="16"/>
        <v>#REF!</v>
      </c>
      <c r="AD414" s="40">
        <f t="shared" si="17"/>
        <v>0.19029677037037032</v>
      </c>
    </row>
    <row r="415" spans="1:30">
      <c r="A415" s="63" t="s">
        <v>1660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66</v>
      </c>
      <c r="J415" s="33" t="s">
        <v>1651</v>
      </c>
      <c r="K415" s="59">
        <f t="shared" si="4"/>
        <v>44085</v>
      </c>
      <c r="L415" s="60" t="str">
        <f t="shared" ca="1" si="5"/>
        <v>2021/2/22</v>
      </c>
      <c r="M415" s="44">
        <f t="shared" ca="1" si="6"/>
        <v>22275</v>
      </c>
      <c r="N415" s="61">
        <f t="shared" ca="1" si="7"/>
        <v>4.09858540965208E-2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 t="e">
        <f t="shared" si="18"/>
        <v>#REF!</v>
      </c>
      <c r="S415" s="38" t="e">
        <f t="shared" si="11"/>
        <v>#REF!</v>
      </c>
      <c r="T415" s="38"/>
      <c r="U415" s="62"/>
      <c r="V415" s="39" t="e">
        <f t="shared" si="19"/>
        <v>#REF!</v>
      </c>
      <c r="W415" s="39" t="e">
        <f t="shared" si="12"/>
        <v>#REF!</v>
      </c>
      <c r="X415" s="1" t="e">
        <f t="shared" si="20"/>
        <v>#REF!</v>
      </c>
      <c r="Y415" s="37" t="e">
        <f t="shared" si="13"/>
        <v>#REF!</v>
      </c>
      <c r="Z415" s="183" t="e">
        <f t="shared" si="14"/>
        <v>#REF!</v>
      </c>
      <c r="AA415" s="183">
        <v>0</v>
      </c>
      <c r="AB415" s="183">
        <f>SUM($C$2:C415)*D415/SUM($B$2:B415)-1</f>
        <v>0.28683819123867038</v>
      </c>
      <c r="AC415" s="183" t="e">
        <f t="shared" si="16"/>
        <v>#REF!</v>
      </c>
      <c r="AD415" s="40">
        <f t="shared" si="17"/>
        <v>0.20147214814814815</v>
      </c>
    </row>
    <row r="416" spans="1:30">
      <c r="A416" s="63" t="s">
        <v>1685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66</v>
      </c>
      <c r="J416" s="33" t="s">
        <v>1666</v>
      </c>
      <c r="K416" s="59">
        <f t="shared" si="4"/>
        <v>44088</v>
      </c>
      <c r="L416" s="60" t="str">
        <f t="shared" ca="1" si="5"/>
        <v>2021/2/22</v>
      </c>
      <c r="M416" s="44">
        <f t="shared" ca="1" si="6"/>
        <v>21870</v>
      </c>
      <c r="N416" s="61">
        <f t="shared" ca="1" si="7"/>
        <v>2.9817913122999362E-2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 t="e">
        <f t="shared" si="18"/>
        <v>#REF!</v>
      </c>
      <c r="S416" s="38" t="e">
        <f t="shared" si="11"/>
        <v>#REF!</v>
      </c>
      <c r="T416" s="38"/>
      <c r="U416" s="62"/>
      <c r="V416" s="39" t="e">
        <f t="shared" si="19"/>
        <v>#REF!</v>
      </c>
      <c r="W416" s="39" t="e">
        <f t="shared" si="12"/>
        <v>#REF!</v>
      </c>
      <c r="X416" s="1" t="e">
        <f t="shared" si="20"/>
        <v>#REF!</v>
      </c>
      <c r="Y416" s="37" t="e">
        <f t="shared" si="13"/>
        <v>#REF!</v>
      </c>
      <c r="Z416" s="183" t="e">
        <f t="shared" si="14"/>
        <v>#REF!</v>
      </c>
      <c r="AA416" s="183">
        <v>0</v>
      </c>
      <c r="AB416" s="183">
        <f>SUM($C$2:C416)*D416/SUM($B$2:B416)-1</f>
        <v>0.2929113202712883</v>
      </c>
      <c r="AC416" s="183" t="e">
        <f t="shared" si="16"/>
        <v>#REF!</v>
      </c>
      <c r="AD416" s="40">
        <f t="shared" si="17"/>
        <v>0.20676574814814827</v>
      </c>
    </row>
    <row r="417" spans="1:30">
      <c r="A417" s="63" t="s">
        <v>1686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66</v>
      </c>
      <c r="J417" s="33" t="s">
        <v>1668</v>
      </c>
      <c r="K417" s="59">
        <f t="shared" si="4"/>
        <v>44089</v>
      </c>
      <c r="L417" s="60" t="str">
        <f t="shared" ca="1" si="5"/>
        <v>2021/2/22</v>
      </c>
      <c r="M417" s="44">
        <f t="shared" ca="1" si="6"/>
        <v>21735</v>
      </c>
      <c r="N417" s="61">
        <f t="shared" ca="1" si="7"/>
        <v>1.6890893489762662E-2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 t="e">
        <f t="shared" si="18"/>
        <v>#REF!</v>
      </c>
      <c r="S417" s="38" t="e">
        <f t="shared" si="11"/>
        <v>#REF!</v>
      </c>
      <c r="T417" s="38"/>
      <c r="U417" s="62"/>
      <c r="V417" s="39" t="e">
        <f t="shared" si="19"/>
        <v>#REF!</v>
      </c>
      <c r="W417" s="39" t="e">
        <f t="shared" si="12"/>
        <v>#REF!</v>
      </c>
      <c r="X417" s="1" t="e">
        <f t="shared" si="20"/>
        <v>#REF!</v>
      </c>
      <c r="Y417" s="37" t="e">
        <f t="shared" si="13"/>
        <v>#REF!</v>
      </c>
      <c r="Z417" s="183" t="e">
        <f t="shared" si="14"/>
        <v>#REF!</v>
      </c>
      <c r="AA417" s="183">
        <v>0</v>
      </c>
      <c r="AB417" s="183">
        <f>SUM($C$2:C417)*D417/SUM($B$2:B417)-1</f>
        <v>0.29956150634920586</v>
      </c>
      <c r="AC417" s="183" t="e">
        <f t="shared" si="16"/>
        <v>#REF!</v>
      </c>
      <c r="AD417" s="40">
        <f t="shared" si="17"/>
        <v>0.21254949629629649</v>
      </c>
    </row>
    <row r="418" spans="1:30">
      <c r="A418" s="63" t="s">
        <v>1687</v>
      </c>
      <c r="B418" s="2">
        <v>135</v>
      </c>
      <c r="C418" s="177">
        <v>103.24</v>
      </c>
      <c r="D418" s="178">
        <v>1.3069</v>
      </c>
      <c r="E418" s="32">
        <f t="shared" ref="E418:E481" si="21">10%*Q418+13%</f>
        <v>0.22000000000000003</v>
      </c>
      <c r="F418" s="26">
        <f t="shared" ref="F418:F481" si="22">IF(G418="",($F$1*C418-B418)/B418,H418/B418)</f>
        <v>1.2057896296296264E-2</v>
      </c>
      <c r="H418" s="58">
        <f t="shared" ref="H418:H481" si="23">IF(G418="",$F$1*C418-B418,G418-B418)</f>
        <v>1.6278159999999957</v>
      </c>
      <c r="I418" s="2" t="s">
        <v>66</v>
      </c>
      <c r="J418" s="33" t="s">
        <v>1670</v>
      </c>
      <c r="K418" s="59">
        <f t="shared" ref="K418:K481" si="24">DATE(MID(J418,1,4),MID(J418,5,2),MID(J418,7,2))</f>
        <v>44090</v>
      </c>
      <c r="L418" s="60" t="str">
        <f t="shared" ref="L418:L481" ca="1" si="25">IF(LEN(J418) &gt; 15,DATE(MID(J418,12,4),MID(J418,16,2),MID(J418,18,2)),TEXT(TODAY(),"yyyy/m/d"))</f>
        <v>2021/2/22</v>
      </c>
      <c r="M418" s="44">
        <f t="shared" ref="M418:M481" ca="1" si="26">(L418-K418+1)*B418</f>
        <v>21600</v>
      </c>
      <c r="N418" s="61">
        <f t="shared" ref="N418:N481" ca="1" si="27">H418/M418*365</f>
        <v>2.7507075925925856E-2</v>
      </c>
      <c r="O418" s="35">
        <f t="shared" ref="O418:O481" si="28">D418*C418</f>
        <v>134.92435599999999</v>
      </c>
      <c r="P418" s="35">
        <f t="shared" ref="P418:P481" si="29">O418-B418</f>
        <v>-7.5644000000011147E-2</v>
      </c>
      <c r="Q418" s="36">
        <f t="shared" ref="Q418:Q481" si="30">B418/150</f>
        <v>0.9</v>
      </c>
      <c r="R418" s="37" t="e">
        <f t="shared" ref="R418:R481" si="31">R417+C418-T418</f>
        <v>#REF!</v>
      </c>
      <c r="S418" s="38" t="e">
        <f t="shared" ref="S418:S481" si="32">R418*D418</f>
        <v>#REF!</v>
      </c>
      <c r="T418" s="38"/>
      <c r="U418" s="62"/>
      <c r="V418" s="39" t="e">
        <f t="shared" ref="V418:V481" si="33">U418+V417</f>
        <v>#REF!</v>
      </c>
      <c r="W418" s="39" t="e">
        <f t="shared" ref="W418:W481" si="34">S418+V418</f>
        <v>#REF!</v>
      </c>
      <c r="X418" s="1" t="e">
        <f t="shared" ref="X418:X481" si="35">X417+B418</f>
        <v>#REF!</v>
      </c>
      <c r="Y418" s="37" t="e">
        <f t="shared" ref="Y418:Y481" si="36">W418-X418</f>
        <v>#REF!</v>
      </c>
      <c r="Z418" s="183" t="e">
        <f t="shared" ref="Z418:Z481" si="37">W418/X418-1</f>
        <v>#REF!</v>
      </c>
      <c r="AA418" s="183">
        <v>0</v>
      </c>
      <c r="AB418" s="183">
        <f>SUM($C$2:C418)*D418/SUM($B$2:B418)-1</f>
        <v>0.2929603869467361</v>
      </c>
      <c r="AC418" s="183" t="e">
        <f t="shared" ref="AC418:AC481" si="38">Z418-AB418</f>
        <v>#REF!</v>
      </c>
      <c r="AD418" s="40">
        <f t="shared" ref="AD418:AD481" si="39">IF(E418-F418&lt;0,"达成",E418-F418)</f>
        <v>0.20794210370370375</v>
      </c>
    </row>
    <row r="419" spans="1:30">
      <c r="A419" s="63" t="s">
        <v>1688</v>
      </c>
      <c r="B419" s="2">
        <v>135</v>
      </c>
      <c r="C419" s="177">
        <v>102.88</v>
      </c>
      <c r="D419" s="178">
        <v>1.3115000000000001</v>
      </c>
      <c r="E419" s="32">
        <f t="shared" si="21"/>
        <v>0.22000000000000003</v>
      </c>
      <c r="F419" s="26">
        <f t="shared" si="22"/>
        <v>8.5288296296295342E-3</v>
      </c>
      <c r="H419" s="58">
        <f t="shared" si="23"/>
        <v>1.1513919999999871</v>
      </c>
      <c r="I419" s="2" t="s">
        <v>66</v>
      </c>
      <c r="J419" s="33" t="s">
        <v>1672</v>
      </c>
      <c r="K419" s="59">
        <f t="shared" si="24"/>
        <v>44091</v>
      </c>
      <c r="L419" s="60" t="str">
        <f t="shared" ca="1" si="25"/>
        <v>2021/2/22</v>
      </c>
      <c r="M419" s="44">
        <f t="shared" ca="1" si="26"/>
        <v>21465</v>
      </c>
      <c r="N419" s="61">
        <f t="shared" ca="1" si="27"/>
        <v>1.957875984160239E-2</v>
      </c>
      <c r="O419" s="35">
        <f t="shared" si="28"/>
        <v>134.92712</v>
      </c>
      <c r="P419" s="35">
        <f t="shared" si="29"/>
        <v>-7.2879999999997835E-2</v>
      </c>
      <c r="Q419" s="36">
        <f t="shared" si="30"/>
        <v>0.9</v>
      </c>
      <c r="R419" s="37" t="e">
        <f t="shared" si="31"/>
        <v>#REF!</v>
      </c>
      <c r="S419" s="38" t="e">
        <f t="shared" si="32"/>
        <v>#REF!</v>
      </c>
      <c r="T419" s="38"/>
      <c r="U419" s="62"/>
      <c r="V419" s="39" t="e">
        <f t="shared" si="33"/>
        <v>#REF!</v>
      </c>
      <c r="W419" s="39" t="e">
        <f t="shared" si="34"/>
        <v>#REF!</v>
      </c>
      <c r="X419" s="1" t="e">
        <f t="shared" si="35"/>
        <v>#REF!</v>
      </c>
      <c r="Y419" s="37" t="e">
        <f t="shared" si="36"/>
        <v>#REF!</v>
      </c>
      <c r="Z419" s="183" t="e">
        <f t="shared" si="37"/>
        <v>#REF!</v>
      </c>
      <c r="AA419" s="183">
        <v>0</v>
      </c>
      <c r="AB419" s="183">
        <f>SUM($C$2:C419)*D419/SUM($B$2:B419)-1</f>
        <v>0.29684204599135011</v>
      </c>
      <c r="AC419" s="183" t="e">
        <f t="shared" si="38"/>
        <v>#REF!</v>
      </c>
      <c r="AD419" s="40">
        <f t="shared" si="39"/>
        <v>0.2114711703703705</v>
      </c>
    </row>
    <row r="420" spans="1:30">
      <c r="A420" s="63" t="s">
        <v>1689</v>
      </c>
      <c r="B420" s="2">
        <v>135</v>
      </c>
      <c r="C420" s="177">
        <v>101.34</v>
      </c>
      <c r="D420" s="178">
        <v>1.3313999999999999</v>
      </c>
      <c r="E420" s="32">
        <f t="shared" si="21"/>
        <v>0.22000000000000003</v>
      </c>
      <c r="F420" s="26">
        <f t="shared" si="22"/>
        <v>-6.5677333333334685E-3</v>
      </c>
      <c r="H420" s="58">
        <f t="shared" si="23"/>
        <v>-0.8866440000000182</v>
      </c>
      <c r="I420" s="2" t="s">
        <v>66</v>
      </c>
      <c r="J420" s="33" t="s">
        <v>1674</v>
      </c>
      <c r="K420" s="59">
        <f t="shared" si="24"/>
        <v>44092</v>
      </c>
      <c r="L420" s="60" t="str">
        <f t="shared" ca="1" si="25"/>
        <v>2021/2/22</v>
      </c>
      <c r="M420" s="44">
        <f t="shared" ca="1" si="26"/>
        <v>21330</v>
      </c>
      <c r="N420" s="61">
        <f t="shared" ca="1" si="27"/>
        <v>-1.51722953586501E-2</v>
      </c>
      <c r="O420" s="35">
        <f t="shared" si="28"/>
        <v>134.92407599999999</v>
      </c>
      <c r="P420" s="35">
        <f t="shared" si="29"/>
        <v>-7.5924000000014757E-2</v>
      </c>
      <c r="Q420" s="36">
        <f t="shared" si="30"/>
        <v>0.9</v>
      </c>
      <c r="R420" s="37" t="e">
        <f t="shared" si="31"/>
        <v>#REF!</v>
      </c>
      <c r="S420" s="38" t="e">
        <f t="shared" si="32"/>
        <v>#REF!</v>
      </c>
      <c r="T420" s="38"/>
      <c r="U420" s="62"/>
      <c r="V420" s="39" t="e">
        <f t="shared" si="33"/>
        <v>#REF!</v>
      </c>
      <c r="W420" s="39" t="e">
        <f t="shared" si="34"/>
        <v>#REF!</v>
      </c>
      <c r="X420" s="1" t="e">
        <f t="shared" si="35"/>
        <v>#REF!</v>
      </c>
      <c r="Y420" s="37" t="e">
        <f t="shared" si="36"/>
        <v>#REF!</v>
      </c>
      <c r="Z420" s="183" t="e">
        <f t="shared" si="37"/>
        <v>#REF!</v>
      </c>
      <c r="AA420" s="183">
        <v>0</v>
      </c>
      <c r="AB420" s="183">
        <f>SUM($C$2:C420)*D420/SUM($B$2:B420)-1</f>
        <v>0.31580921872043732</v>
      </c>
      <c r="AC420" s="183" t="e">
        <f t="shared" si="38"/>
        <v>#REF!</v>
      </c>
      <c r="AD420" s="40">
        <f t="shared" si="39"/>
        <v>0.22656773333333349</v>
      </c>
    </row>
    <row r="421" spans="1:30">
      <c r="A421" s="63" t="s">
        <v>1690</v>
      </c>
      <c r="B421" s="2">
        <v>120</v>
      </c>
      <c r="C421" s="177">
        <v>90.38</v>
      </c>
      <c r="D421" s="178">
        <v>1.3270999999999999</v>
      </c>
      <c r="E421" s="32">
        <f t="shared" si="21"/>
        <v>0.21000000000000002</v>
      </c>
      <c r="F421" s="26">
        <f t="shared" si="22"/>
        <v>-3.2592333333334739E-3</v>
      </c>
      <c r="H421" s="58">
        <f t="shared" si="23"/>
        <v>-0.39110800000001689</v>
      </c>
      <c r="I421" s="2" t="s">
        <v>66</v>
      </c>
      <c r="J421" s="33" t="s">
        <v>1676</v>
      </c>
      <c r="K421" s="59">
        <f t="shared" si="24"/>
        <v>44095</v>
      </c>
      <c r="L421" s="60" t="str">
        <f t="shared" ca="1" si="25"/>
        <v>2021/2/22</v>
      </c>
      <c r="M421" s="44">
        <f t="shared" ca="1" si="26"/>
        <v>18600</v>
      </c>
      <c r="N421" s="61">
        <f t="shared" ca="1" si="27"/>
        <v>-7.6749688172046329E-3</v>
      </c>
      <c r="O421" s="35">
        <f t="shared" si="28"/>
        <v>119.94329799999998</v>
      </c>
      <c r="P421" s="35">
        <f t="shared" si="29"/>
        <v>-5.6702000000015573E-2</v>
      </c>
      <c r="Q421" s="36">
        <f t="shared" si="30"/>
        <v>0.8</v>
      </c>
      <c r="R421" s="37" t="e">
        <f t="shared" si="31"/>
        <v>#REF!</v>
      </c>
      <c r="S421" s="38" t="e">
        <f t="shared" si="32"/>
        <v>#REF!</v>
      </c>
      <c r="T421" s="38"/>
      <c r="U421" s="62"/>
      <c r="V421" s="39" t="e">
        <f t="shared" si="33"/>
        <v>#REF!</v>
      </c>
      <c r="W421" s="39" t="e">
        <f t="shared" si="34"/>
        <v>#REF!</v>
      </c>
      <c r="X421" s="1" t="e">
        <f t="shared" si="35"/>
        <v>#REF!</v>
      </c>
      <c r="Y421" s="37" t="e">
        <f t="shared" si="36"/>
        <v>#REF!</v>
      </c>
      <c r="Z421" s="183" t="e">
        <f t="shared" si="37"/>
        <v>#REF!</v>
      </c>
      <c r="AA421" s="183">
        <v>0</v>
      </c>
      <c r="AB421" s="183">
        <f>SUM($C$2:C421)*D421/SUM($B$2:B421)-1</f>
        <v>0.31093938399999921</v>
      </c>
      <c r="AC421" s="183" t="e">
        <f t="shared" si="38"/>
        <v>#REF!</v>
      </c>
      <c r="AD421" s="40">
        <f t="shared" si="39"/>
        <v>0.21325923333333349</v>
      </c>
    </row>
    <row r="422" spans="1:30">
      <c r="A422" s="63" t="s">
        <v>1691</v>
      </c>
      <c r="B422" s="2">
        <v>120</v>
      </c>
      <c r="C422" s="177">
        <v>91.49</v>
      </c>
      <c r="D422" s="178">
        <v>1.3109999999999999</v>
      </c>
      <c r="E422" s="32">
        <f t="shared" si="21"/>
        <v>0.21000000000000002</v>
      </c>
      <c r="F422" s="26">
        <f t="shared" si="22"/>
        <v>8.9822166666665496E-3</v>
      </c>
      <c r="H422" s="58">
        <f t="shared" si="23"/>
        <v>1.077865999999986</v>
      </c>
      <c r="I422" s="2" t="s">
        <v>66</v>
      </c>
      <c r="J422" s="33" t="s">
        <v>1678</v>
      </c>
      <c r="K422" s="59">
        <f t="shared" si="24"/>
        <v>44096</v>
      </c>
      <c r="L422" s="60" t="str">
        <f t="shared" ca="1" si="25"/>
        <v>2021/2/22</v>
      </c>
      <c r="M422" s="44">
        <f t="shared" ca="1" si="26"/>
        <v>18480</v>
      </c>
      <c r="N422" s="61">
        <f t="shared" ca="1" si="27"/>
        <v>2.1289020021644744E-2</v>
      </c>
      <c r="O422" s="35">
        <f t="shared" si="28"/>
        <v>119.94338999999999</v>
      </c>
      <c r="P422" s="35">
        <f t="shared" si="29"/>
        <v>-5.6610000000006266E-2</v>
      </c>
      <c r="Q422" s="36">
        <f t="shared" si="30"/>
        <v>0.8</v>
      </c>
      <c r="R422" s="37" t="e">
        <f t="shared" si="31"/>
        <v>#REF!</v>
      </c>
      <c r="S422" s="38" t="e">
        <f t="shared" si="32"/>
        <v>#REF!</v>
      </c>
      <c r="T422" s="38"/>
      <c r="U422" s="62"/>
      <c r="V422" s="39" t="e">
        <f t="shared" si="33"/>
        <v>#REF!</v>
      </c>
      <c r="W422" s="39" t="e">
        <f t="shared" si="34"/>
        <v>#REF!</v>
      </c>
      <c r="X422" s="1" t="e">
        <f t="shared" si="35"/>
        <v>#REF!</v>
      </c>
      <c r="Y422" s="37" t="e">
        <f t="shared" si="36"/>
        <v>#REF!</v>
      </c>
      <c r="Z422" s="183" t="e">
        <f t="shared" si="37"/>
        <v>#REF!</v>
      </c>
      <c r="AA422" s="183">
        <v>0</v>
      </c>
      <c r="AB422" s="183">
        <f>SUM($C$2:C422)*D422/SUM($B$2:B422)-1</f>
        <v>0.29444926159186635</v>
      </c>
      <c r="AC422" s="183" t="e">
        <f t="shared" si="38"/>
        <v>#REF!</v>
      </c>
      <c r="AD422" s="40">
        <f t="shared" si="39"/>
        <v>0.20101778333333348</v>
      </c>
    </row>
    <row r="423" spans="1:30">
      <c r="A423" s="63" t="s">
        <v>1692</v>
      </c>
      <c r="B423" s="2">
        <v>135</v>
      </c>
      <c r="C423" s="177">
        <v>102.38</v>
      </c>
      <c r="D423" s="178">
        <v>1.3179000000000001</v>
      </c>
      <c r="E423" s="32">
        <f t="shared" si="21"/>
        <v>0.22000000000000003</v>
      </c>
      <c r="F423" s="26">
        <f t="shared" si="22"/>
        <v>3.6273481481480809E-3</v>
      </c>
      <c r="H423" s="58">
        <f t="shared" si="23"/>
        <v>0.48969199999999091</v>
      </c>
      <c r="I423" s="2" t="s">
        <v>66</v>
      </c>
      <c r="J423" s="33" t="s">
        <v>1680</v>
      </c>
      <c r="K423" s="59">
        <f t="shared" si="24"/>
        <v>44097</v>
      </c>
      <c r="L423" s="60" t="str">
        <f t="shared" ca="1" si="25"/>
        <v>2021/2/22</v>
      </c>
      <c r="M423" s="44">
        <f t="shared" ca="1" si="26"/>
        <v>20655</v>
      </c>
      <c r="N423" s="61">
        <f t="shared" ca="1" si="27"/>
        <v>8.653477608327121E-3</v>
      </c>
      <c r="O423" s="35">
        <f t="shared" si="28"/>
        <v>134.926602</v>
      </c>
      <c r="P423" s="35">
        <f t="shared" si="29"/>
        <v>-7.339799999999741E-2</v>
      </c>
      <c r="Q423" s="36">
        <f t="shared" si="30"/>
        <v>0.9</v>
      </c>
      <c r="R423" s="37" t="e">
        <f t="shared" si="31"/>
        <v>#REF!</v>
      </c>
      <c r="S423" s="38" t="e">
        <f t="shared" si="32"/>
        <v>#REF!</v>
      </c>
      <c r="T423" s="38"/>
      <c r="U423" s="62"/>
      <c r="V423" s="39" t="e">
        <f t="shared" si="33"/>
        <v>#REF!</v>
      </c>
      <c r="W423" s="39" t="e">
        <f t="shared" si="34"/>
        <v>#REF!</v>
      </c>
      <c r="X423" s="1" t="e">
        <f t="shared" si="35"/>
        <v>#REF!</v>
      </c>
      <c r="Y423" s="37" t="e">
        <f t="shared" si="36"/>
        <v>#REF!</v>
      </c>
      <c r="Z423" s="183" t="e">
        <f t="shared" si="37"/>
        <v>#REF!</v>
      </c>
      <c r="AA423" s="183">
        <v>0</v>
      </c>
      <c r="AB423" s="183">
        <f>SUM($C$2:C423)*D423/SUM($B$2:B423)-1</f>
        <v>0.30059014537357664</v>
      </c>
      <c r="AC423" s="183" t="e">
        <f t="shared" si="38"/>
        <v>#REF!</v>
      </c>
      <c r="AD423" s="40">
        <f t="shared" si="39"/>
        <v>0.21637265185185195</v>
      </c>
    </row>
    <row r="424" spans="1:30">
      <c r="A424" s="63" t="s">
        <v>1693</v>
      </c>
      <c r="B424" s="2">
        <v>135</v>
      </c>
      <c r="C424" s="177">
        <v>104.58</v>
      </c>
      <c r="D424" s="178">
        <v>1.2902</v>
      </c>
      <c r="E424" s="32">
        <f t="shared" si="21"/>
        <v>0.22000000000000003</v>
      </c>
      <c r="F424" s="26">
        <f t="shared" si="22"/>
        <v>2.5193866666666474E-2</v>
      </c>
      <c r="H424" s="58">
        <f t="shared" si="23"/>
        <v>3.4011719999999741</v>
      </c>
      <c r="I424" s="2" t="s">
        <v>66</v>
      </c>
      <c r="J424" s="33" t="s">
        <v>1682</v>
      </c>
      <c r="K424" s="59">
        <f t="shared" si="24"/>
        <v>44098</v>
      </c>
      <c r="L424" s="60" t="str">
        <f t="shared" ca="1" si="25"/>
        <v>2021/2/22</v>
      </c>
      <c r="M424" s="44">
        <f t="shared" ca="1" si="26"/>
        <v>20520</v>
      </c>
      <c r="N424" s="61">
        <f t="shared" ca="1" si="27"/>
        <v>6.0498429824560947E-2</v>
      </c>
      <c r="O424" s="35">
        <f t="shared" si="28"/>
        <v>134.92911599999999</v>
      </c>
      <c r="P424" s="35">
        <f t="shared" si="29"/>
        <v>-7.0884000000006608E-2</v>
      </c>
      <c r="Q424" s="36">
        <f t="shared" si="30"/>
        <v>0.9</v>
      </c>
      <c r="R424" s="37" t="e">
        <f t="shared" si="31"/>
        <v>#REF!</v>
      </c>
      <c r="S424" s="38" t="e">
        <f t="shared" si="32"/>
        <v>#REF!</v>
      </c>
      <c r="T424" s="38"/>
      <c r="U424" s="62"/>
      <c r="V424" s="39" t="e">
        <f t="shared" si="33"/>
        <v>#REF!</v>
      </c>
      <c r="W424" s="39" t="e">
        <f t="shared" si="34"/>
        <v>#REF!</v>
      </c>
      <c r="X424" s="1" t="e">
        <f t="shared" si="35"/>
        <v>#REF!</v>
      </c>
      <c r="Y424" s="37" t="e">
        <f t="shared" si="36"/>
        <v>#REF!</v>
      </c>
      <c r="Z424" s="183" t="e">
        <f t="shared" si="37"/>
        <v>#REF!</v>
      </c>
      <c r="AA424" s="183">
        <v>0</v>
      </c>
      <c r="AB424" s="183">
        <f>SUM($C$2:C424)*D424/SUM($B$2:B424)-1</f>
        <v>0.2726457211881832</v>
      </c>
      <c r="AC424" s="183" t="e">
        <f t="shared" si="38"/>
        <v>#REF!</v>
      </c>
      <c r="AD424" s="40">
        <f t="shared" si="39"/>
        <v>0.19480613333333355</v>
      </c>
    </row>
    <row r="425" spans="1:30">
      <c r="A425" s="63" t="s">
        <v>1694</v>
      </c>
      <c r="B425" s="2">
        <v>135</v>
      </c>
      <c r="C425" s="177">
        <v>104.68</v>
      </c>
      <c r="D425" s="178">
        <v>1.2889999999999999</v>
      </c>
      <c r="E425" s="32">
        <f t="shared" si="21"/>
        <v>0.22000000000000003</v>
      </c>
      <c r="F425" s="26">
        <f t="shared" si="22"/>
        <v>2.6174162962962978E-2</v>
      </c>
      <c r="H425" s="58">
        <f t="shared" si="23"/>
        <v>3.5335120000000018</v>
      </c>
      <c r="I425" s="2" t="s">
        <v>66</v>
      </c>
      <c r="J425" s="33" t="s">
        <v>1684</v>
      </c>
      <c r="K425" s="59">
        <f t="shared" si="24"/>
        <v>44099</v>
      </c>
      <c r="L425" s="60" t="str">
        <f t="shared" ca="1" si="25"/>
        <v>2021/2/22</v>
      </c>
      <c r="M425" s="44">
        <f t="shared" ca="1" si="26"/>
        <v>20385</v>
      </c>
      <c r="N425" s="61">
        <f t="shared" ca="1" si="27"/>
        <v>6.3268672062791298E-2</v>
      </c>
      <c r="O425" s="35">
        <f t="shared" si="28"/>
        <v>134.93252000000001</v>
      </c>
      <c r="P425" s="35">
        <f t="shared" si="29"/>
        <v>-6.7479999999989104E-2</v>
      </c>
      <c r="Q425" s="36">
        <f t="shared" si="30"/>
        <v>0.9</v>
      </c>
      <c r="R425" s="37" t="e">
        <f t="shared" si="31"/>
        <v>#REF!</v>
      </c>
      <c r="S425" s="38" t="e">
        <f t="shared" si="32"/>
        <v>#REF!</v>
      </c>
      <c r="T425" s="38"/>
      <c r="U425" s="62"/>
      <c r="V425" s="39" t="e">
        <f t="shared" si="33"/>
        <v>#REF!</v>
      </c>
      <c r="W425" s="39" t="e">
        <f t="shared" si="34"/>
        <v>#REF!</v>
      </c>
      <c r="X425" s="1" t="e">
        <f t="shared" si="35"/>
        <v>#REF!</v>
      </c>
      <c r="Y425" s="37" t="e">
        <f t="shared" si="36"/>
        <v>#REF!</v>
      </c>
      <c r="Z425" s="183" t="e">
        <f t="shared" si="37"/>
        <v>#REF!</v>
      </c>
      <c r="AA425" s="183">
        <v>0</v>
      </c>
      <c r="AB425" s="183">
        <f>SUM($C$2:C425)*D425/SUM($B$2:B425)-1</f>
        <v>0.27085917701149342</v>
      </c>
      <c r="AC425" s="183" t="e">
        <f t="shared" si="38"/>
        <v>#REF!</v>
      </c>
      <c r="AD425" s="40">
        <f t="shared" si="39"/>
        <v>0.19382583703703704</v>
      </c>
    </row>
    <row r="426" spans="1:30">
      <c r="A426" s="63" t="s">
        <v>1714</v>
      </c>
      <c r="B426" s="2">
        <v>135</v>
      </c>
      <c r="C426" s="177">
        <v>105.46</v>
      </c>
      <c r="D426" s="178">
        <v>1.2794000000000001</v>
      </c>
      <c r="E426" s="32">
        <f t="shared" si="21"/>
        <v>0.22000000000000003</v>
      </c>
      <c r="F426" s="26">
        <f t="shared" si="22"/>
        <v>3.3820474074073875E-2</v>
      </c>
      <c r="H426" s="58">
        <f t="shared" si="23"/>
        <v>4.5657639999999731</v>
      </c>
      <c r="I426" s="2" t="s">
        <v>66</v>
      </c>
      <c r="J426" s="33" t="s">
        <v>1702</v>
      </c>
      <c r="K426" s="59">
        <f t="shared" si="24"/>
        <v>44102</v>
      </c>
      <c r="L426" s="60" t="str">
        <f t="shared" ca="1" si="25"/>
        <v>2021/2/22</v>
      </c>
      <c r="M426" s="44">
        <f t="shared" ca="1" si="26"/>
        <v>19980</v>
      </c>
      <c r="N426" s="61">
        <f t="shared" ca="1" si="27"/>
        <v>8.3408601601601101E-2</v>
      </c>
      <c r="O426" s="35">
        <f t="shared" si="28"/>
        <v>134.925524</v>
      </c>
      <c r="P426" s="35">
        <f t="shared" si="29"/>
        <v>-7.4476000000004206E-2</v>
      </c>
      <c r="Q426" s="36">
        <f t="shared" si="30"/>
        <v>0.9</v>
      </c>
      <c r="R426" s="37" t="e">
        <f t="shared" si="31"/>
        <v>#REF!</v>
      </c>
      <c r="S426" s="38" t="e">
        <f t="shared" si="32"/>
        <v>#REF!</v>
      </c>
      <c r="T426" s="38"/>
      <c r="U426" s="62"/>
      <c r="V426" s="39" t="e">
        <f t="shared" si="33"/>
        <v>#REF!</v>
      </c>
      <c r="W426" s="39" t="e">
        <f t="shared" si="34"/>
        <v>#REF!</v>
      </c>
      <c r="X426" s="1" t="e">
        <f t="shared" si="35"/>
        <v>#REF!</v>
      </c>
      <c r="Y426" s="37" t="e">
        <f t="shared" si="36"/>
        <v>#REF!</v>
      </c>
      <c r="Z426" s="183" t="e">
        <f t="shared" si="37"/>
        <v>#REF!</v>
      </c>
      <c r="AA426" s="183">
        <v>0</v>
      </c>
      <c r="AB426" s="183">
        <f>SUM($C$2:C426)*D426/SUM($B$2:B426)-1</f>
        <v>0.26081489918898915</v>
      </c>
      <c r="AC426" s="183" t="e">
        <f t="shared" si="38"/>
        <v>#REF!</v>
      </c>
      <c r="AD426" s="40">
        <f t="shared" si="39"/>
        <v>0.18617952592592615</v>
      </c>
    </row>
    <row r="427" spans="1:30">
      <c r="A427" s="63" t="s">
        <v>1715</v>
      </c>
      <c r="B427" s="2">
        <v>135</v>
      </c>
      <c r="C427" s="177">
        <v>104.65</v>
      </c>
      <c r="D427" s="178">
        <v>1.2892999999999999</v>
      </c>
      <c r="E427" s="32">
        <f t="shared" si="21"/>
        <v>0.22000000000000003</v>
      </c>
      <c r="F427" s="26">
        <f t="shared" si="22"/>
        <v>2.5880074074074048E-2</v>
      </c>
      <c r="H427" s="58">
        <f t="shared" si="23"/>
        <v>3.4938099999999963</v>
      </c>
      <c r="I427" s="2" t="s">
        <v>66</v>
      </c>
      <c r="J427" s="33" t="s">
        <v>1704</v>
      </c>
      <c r="K427" s="59">
        <f t="shared" si="24"/>
        <v>44103</v>
      </c>
      <c r="L427" s="60" t="str">
        <f t="shared" ca="1" si="25"/>
        <v>2021/2/22</v>
      </c>
      <c r="M427" s="44">
        <f t="shared" ca="1" si="26"/>
        <v>19845</v>
      </c>
      <c r="N427" s="61">
        <f t="shared" ca="1" si="27"/>
        <v>6.4260047871000189E-2</v>
      </c>
      <c r="O427" s="35">
        <f t="shared" si="28"/>
        <v>134.92524499999999</v>
      </c>
      <c r="P427" s="35">
        <f t="shared" si="29"/>
        <v>-7.4755000000010341E-2</v>
      </c>
      <c r="Q427" s="36">
        <f t="shared" si="30"/>
        <v>0.9</v>
      </c>
      <c r="R427" s="37" t="e">
        <f t="shared" si="31"/>
        <v>#REF!</v>
      </c>
      <c r="S427" s="38" t="e">
        <f t="shared" si="32"/>
        <v>#REF!</v>
      </c>
      <c r="T427" s="38"/>
      <c r="U427" s="62"/>
      <c r="V427" s="39" t="e">
        <f t="shared" si="33"/>
        <v>#REF!</v>
      </c>
      <c r="W427" s="39" t="e">
        <f t="shared" si="34"/>
        <v>#REF!</v>
      </c>
      <c r="X427" s="1" t="e">
        <f t="shared" si="35"/>
        <v>#REF!</v>
      </c>
      <c r="Y427" s="37" t="e">
        <f t="shared" si="36"/>
        <v>#REF!</v>
      </c>
      <c r="Z427" s="183" t="e">
        <f t="shared" si="37"/>
        <v>#REF!</v>
      </c>
      <c r="AA427" s="183">
        <v>0</v>
      </c>
      <c r="AB427" s="183">
        <f>SUM($C$2:C427)*D427/SUM($B$2:B427)-1</f>
        <v>0.2699727248487811</v>
      </c>
      <c r="AC427" s="183" t="e">
        <f t="shared" si="38"/>
        <v>#REF!</v>
      </c>
      <c r="AD427" s="40">
        <f t="shared" si="39"/>
        <v>0.19411992592592597</v>
      </c>
    </row>
    <row r="428" spans="1:30">
      <c r="A428" s="63" t="s">
        <v>1716</v>
      </c>
      <c r="B428" s="2">
        <v>135</v>
      </c>
      <c r="C428" s="177">
        <v>105.27</v>
      </c>
      <c r="D428" s="178">
        <v>1.2817000000000001</v>
      </c>
      <c r="E428" s="32">
        <f t="shared" si="21"/>
        <v>0.22000000000000003</v>
      </c>
      <c r="F428" s="26">
        <f t="shared" si="22"/>
        <v>3.1957911111111008E-2</v>
      </c>
      <c r="H428" s="58">
        <f t="shared" si="23"/>
        <v>4.3143179999999859</v>
      </c>
      <c r="I428" s="2" t="s">
        <v>66</v>
      </c>
      <c r="J428" s="33" t="s">
        <v>1707</v>
      </c>
      <c r="K428" s="59">
        <f t="shared" si="24"/>
        <v>44104</v>
      </c>
      <c r="L428" s="60" t="str">
        <f t="shared" ca="1" si="25"/>
        <v>2021/2/22</v>
      </c>
      <c r="M428" s="44">
        <f t="shared" ca="1" si="26"/>
        <v>19710</v>
      </c>
      <c r="N428" s="61">
        <f t="shared" ca="1" si="27"/>
        <v>7.9894777777777509E-2</v>
      </c>
      <c r="O428" s="35">
        <f t="shared" si="28"/>
        <v>134.92455899999999</v>
      </c>
      <c r="P428" s="35">
        <f t="shared" si="29"/>
        <v>-7.5441000000012082E-2</v>
      </c>
      <c r="Q428" s="36">
        <f t="shared" si="30"/>
        <v>0.9</v>
      </c>
      <c r="R428" s="37" t="e">
        <f t="shared" si="31"/>
        <v>#REF!</v>
      </c>
      <c r="S428" s="38" t="e">
        <f t="shared" si="32"/>
        <v>#REF!</v>
      </c>
      <c r="T428" s="38"/>
      <c r="U428" s="62"/>
      <c r="V428" s="39" t="e">
        <f t="shared" si="33"/>
        <v>#REF!</v>
      </c>
      <c r="W428" s="39" t="e">
        <f t="shared" si="34"/>
        <v>#REF!</v>
      </c>
      <c r="X428" s="1" t="e">
        <f t="shared" si="35"/>
        <v>#REF!</v>
      </c>
      <c r="Y428" s="37" t="e">
        <f t="shared" si="36"/>
        <v>#REF!</v>
      </c>
      <c r="Z428" s="183" t="e">
        <f t="shared" si="37"/>
        <v>#REF!</v>
      </c>
      <c r="AA428" s="183">
        <v>0</v>
      </c>
      <c r="AB428" s="183">
        <f>SUM($C$2:C428)*D428/SUM($B$2:B428)-1</f>
        <v>0.26190739923334072</v>
      </c>
      <c r="AC428" s="183" t="e">
        <f t="shared" si="38"/>
        <v>#REF!</v>
      </c>
      <c r="AD428" s="40">
        <f t="shared" si="39"/>
        <v>0.18804208888888901</v>
      </c>
    </row>
    <row r="429" spans="1:30">
      <c r="A429" s="63" t="s">
        <v>1717</v>
      </c>
      <c r="B429" s="2">
        <v>135</v>
      </c>
      <c r="C429" s="177">
        <v>102.69</v>
      </c>
      <c r="D429" s="178">
        <v>1.3140000000000001</v>
      </c>
      <c r="E429" s="32">
        <f t="shared" si="21"/>
        <v>0.22000000000000003</v>
      </c>
      <c r="F429" s="26">
        <f t="shared" si="22"/>
        <v>6.666266666666666E-3</v>
      </c>
      <c r="H429" s="58">
        <f t="shared" si="23"/>
        <v>0.89994599999999991</v>
      </c>
      <c r="I429" s="2" t="s">
        <v>66</v>
      </c>
      <c r="J429" s="33" t="s">
        <v>1709</v>
      </c>
      <c r="K429" s="59">
        <f t="shared" si="24"/>
        <v>44113</v>
      </c>
      <c r="L429" s="60" t="str">
        <f t="shared" ca="1" si="25"/>
        <v>2021/2/22</v>
      </c>
      <c r="M429" s="44">
        <f t="shared" ca="1" si="26"/>
        <v>18495</v>
      </c>
      <c r="N429" s="61">
        <f t="shared" ca="1" si="27"/>
        <v>1.7760491484184914E-2</v>
      </c>
      <c r="O429" s="35">
        <f t="shared" si="28"/>
        <v>134.93466000000001</v>
      </c>
      <c r="P429" s="35">
        <f t="shared" si="29"/>
        <v>-6.533999999999196E-2</v>
      </c>
      <c r="Q429" s="36">
        <f t="shared" si="30"/>
        <v>0.9</v>
      </c>
      <c r="R429" s="37" t="e">
        <f t="shared" si="31"/>
        <v>#REF!</v>
      </c>
      <c r="S429" s="38" t="e">
        <f t="shared" si="32"/>
        <v>#REF!</v>
      </c>
      <c r="T429" s="38"/>
      <c r="U429" s="62"/>
      <c r="V429" s="39" t="e">
        <f t="shared" si="33"/>
        <v>#REF!</v>
      </c>
      <c r="W429" s="39" t="e">
        <f t="shared" si="34"/>
        <v>#REF!</v>
      </c>
      <c r="X429" s="1" t="e">
        <f t="shared" si="35"/>
        <v>#REF!</v>
      </c>
      <c r="Y429" s="37" t="e">
        <f t="shared" si="36"/>
        <v>#REF!</v>
      </c>
      <c r="Z429" s="183" t="e">
        <f t="shared" si="37"/>
        <v>#REF!</v>
      </c>
      <c r="AA429" s="183">
        <v>0</v>
      </c>
      <c r="AB429" s="183">
        <f>SUM($C$2:C429)*D429/SUM($B$2:B429)-1</f>
        <v>0.29306218847656162</v>
      </c>
      <c r="AC429" s="183" t="e">
        <f t="shared" si="38"/>
        <v>#REF!</v>
      </c>
      <c r="AD429" s="40">
        <f t="shared" si="39"/>
        <v>0.21333373333333336</v>
      </c>
    </row>
    <row r="430" spans="1:30">
      <c r="A430" s="63" t="s">
        <v>1718</v>
      </c>
      <c r="B430" s="2">
        <v>135</v>
      </c>
      <c r="C430" s="177">
        <v>99.99</v>
      </c>
      <c r="D430" s="178">
        <v>1.3494999999999999</v>
      </c>
      <c r="E430" s="32">
        <f t="shared" si="21"/>
        <v>0.22000000000000003</v>
      </c>
      <c r="F430" s="26">
        <f t="shared" si="22"/>
        <v>-1.9801733333333391E-2</v>
      </c>
      <c r="H430" s="58">
        <f t="shared" si="23"/>
        <v>-2.6732340000000079</v>
      </c>
      <c r="I430" s="2" t="s">
        <v>66</v>
      </c>
      <c r="J430" s="33" t="s">
        <v>1711</v>
      </c>
      <c r="K430" s="59">
        <f t="shared" si="24"/>
        <v>44116</v>
      </c>
      <c r="L430" s="60" t="str">
        <f t="shared" ca="1" si="25"/>
        <v>2021/2/22</v>
      </c>
      <c r="M430" s="44">
        <f t="shared" ca="1" si="26"/>
        <v>18090</v>
      </c>
      <c r="N430" s="61">
        <f t="shared" ca="1" si="27"/>
        <v>-5.3937557213930509E-2</v>
      </c>
      <c r="O430" s="35">
        <f t="shared" si="28"/>
        <v>134.93650499999998</v>
      </c>
      <c r="P430" s="35">
        <f t="shared" si="29"/>
        <v>-6.3495000000017399E-2</v>
      </c>
      <c r="Q430" s="36">
        <f t="shared" si="30"/>
        <v>0.9</v>
      </c>
      <c r="R430" s="37" t="e">
        <f t="shared" si="31"/>
        <v>#REF!</v>
      </c>
      <c r="S430" s="38" t="e">
        <f t="shared" si="32"/>
        <v>#REF!</v>
      </c>
      <c r="T430" s="38"/>
      <c r="U430" s="62"/>
      <c r="V430" s="39" t="e">
        <f t="shared" si="33"/>
        <v>#REF!</v>
      </c>
      <c r="W430" s="39" t="e">
        <f t="shared" si="34"/>
        <v>#REF!</v>
      </c>
      <c r="X430" s="1" t="e">
        <f t="shared" si="35"/>
        <v>#REF!</v>
      </c>
      <c r="Y430" s="37" t="e">
        <f t="shared" si="36"/>
        <v>#REF!</v>
      </c>
      <c r="Z430" s="183" t="e">
        <f t="shared" si="37"/>
        <v>#REF!</v>
      </c>
      <c r="AA430" s="183">
        <v>0</v>
      </c>
      <c r="AB430" s="183">
        <f>SUM($C$2:C430)*D430/SUM($B$2:B430)-1</f>
        <v>0.32727637044254876</v>
      </c>
      <c r="AC430" s="183" t="e">
        <f t="shared" si="38"/>
        <v>#REF!</v>
      </c>
      <c r="AD430" s="40">
        <f t="shared" si="39"/>
        <v>0.23980173333333343</v>
      </c>
    </row>
    <row r="431" spans="1:30">
      <c r="A431" s="63" t="s">
        <v>1719</v>
      </c>
      <c r="B431" s="2">
        <v>120</v>
      </c>
      <c r="C431" s="177">
        <v>88.75</v>
      </c>
      <c r="D431" s="178">
        <v>1.3514999999999999</v>
      </c>
      <c r="E431" s="32">
        <f t="shared" si="21"/>
        <v>0.21000000000000002</v>
      </c>
      <c r="F431" s="26">
        <f t="shared" si="22"/>
        <v>-2.123541666666675E-2</v>
      </c>
      <c r="H431" s="58">
        <f t="shared" si="23"/>
        <v>-2.5482500000000101</v>
      </c>
      <c r="I431" s="2" t="s">
        <v>66</v>
      </c>
      <c r="J431" s="33" t="s">
        <v>1713</v>
      </c>
      <c r="K431" s="59">
        <f t="shared" si="24"/>
        <v>44117</v>
      </c>
      <c r="L431" s="60" t="str">
        <f t="shared" ca="1" si="25"/>
        <v>2021/2/22</v>
      </c>
      <c r="M431" s="44">
        <f t="shared" ca="1" si="26"/>
        <v>15960</v>
      </c>
      <c r="N431" s="61">
        <f t="shared" ca="1" si="27"/>
        <v>-5.8277647243108008E-2</v>
      </c>
      <c r="O431" s="35">
        <f t="shared" si="28"/>
        <v>119.94562499999999</v>
      </c>
      <c r="P431" s="35">
        <f t="shared" si="29"/>
        <v>-5.437500000000739E-2</v>
      </c>
      <c r="Q431" s="36">
        <f t="shared" si="30"/>
        <v>0.8</v>
      </c>
      <c r="R431" s="37" t="e">
        <f t="shared" si="31"/>
        <v>#REF!</v>
      </c>
      <c r="S431" s="38" t="e">
        <f t="shared" si="32"/>
        <v>#REF!</v>
      </c>
      <c r="T431" s="38"/>
      <c r="U431" s="62"/>
      <c r="V431" s="39" t="e">
        <f t="shared" si="33"/>
        <v>#REF!</v>
      </c>
      <c r="W431" s="39" t="e">
        <f t="shared" si="34"/>
        <v>#REF!</v>
      </c>
      <c r="X431" s="1" t="e">
        <f t="shared" si="35"/>
        <v>#REF!</v>
      </c>
      <c r="Y431" s="37" t="e">
        <f t="shared" si="36"/>
        <v>#REF!</v>
      </c>
      <c r="Z431" s="183" t="e">
        <f t="shared" si="37"/>
        <v>#REF!</v>
      </c>
      <c r="AA431" s="183">
        <v>0</v>
      </c>
      <c r="AB431" s="183">
        <f>SUM($C$2:C431)*D431/SUM($B$2:B431)-1</f>
        <v>0.32860215730610154</v>
      </c>
      <c r="AC431" s="183" t="e">
        <f t="shared" si="38"/>
        <v>#REF!</v>
      </c>
      <c r="AD431" s="40">
        <f t="shared" si="39"/>
        <v>0.23123541666666678</v>
      </c>
    </row>
    <row r="432" spans="1:30">
      <c r="A432" s="63" t="s">
        <v>1747</v>
      </c>
      <c r="B432" s="2">
        <v>120</v>
      </c>
      <c r="C432" s="177">
        <v>89.27</v>
      </c>
      <c r="D432" s="178">
        <v>1.3435999999999999</v>
      </c>
      <c r="E432" s="32">
        <f t="shared" si="21"/>
        <v>0.21000000000000002</v>
      </c>
      <c r="F432" s="26">
        <f t="shared" si="22"/>
        <v>-1.5500683333333497E-2</v>
      </c>
      <c r="H432" s="58">
        <f t="shared" si="23"/>
        <v>-1.8600820000000198</v>
      </c>
      <c r="I432" s="2" t="s">
        <v>66</v>
      </c>
      <c r="J432" s="33" t="s">
        <v>1722</v>
      </c>
      <c r="K432" s="59">
        <f t="shared" si="24"/>
        <v>44118</v>
      </c>
      <c r="L432" s="60" t="str">
        <f t="shared" ca="1" si="25"/>
        <v>2021/2/22</v>
      </c>
      <c r="M432" s="44">
        <f t="shared" ca="1" si="26"/>
        <v>15840</v>
      </c>
      <c r="N432" s="61">
        <f t="shared" ca="1" si="27"/>
        <v>-4.2861738005050956E-2</v>
      </c>
      <c r="O432" s="35">
        <f t="shared" si="28"/>
        <v>119.94317199999999</v>
      </c>
      <c r="P432" s="35">
        <f t="shared" si="29"/>
        <v>-5.6828000000010093E-2</v>
      </c>
      <c r="Q432" s="36">
        <f t="shared" si="30"/>
        <v>0.8</v>
      </c>
      <c r="R432" s="37" t="e">
        <f t="shared" si="31"/>
        <v>#REF!</v>
      </c>
      <c r="S432" s="38" t="e">
        <f t="shared" si="32"/>
        <v>#REF!</v>
      </c>
      <c r="T432" s="38"/>
      <c r="U432" s="62"/>
      <c r="V432" s="39" t="e">
        <f t="shared" si="33"/>
        <v>#REF!</v>
      </c>
      <c r="W432" s="39" t="e">
        <f t="shared" si="34"/>
        <v>#REF!</v>
      </c>
      <c r="X432" s="1" t="e">
        <f t="shared" si="35"/>
        <v>#REF!</v>
      </c>
      <c r="Y432" s="37" t="e">
        <f t="shared" si="36"/>
        <v>#REF!</v>
      </c>
      <c r="Z432" s="183" t="e">
        <f t="shared" si="37"/>
        <v>#REF!</v>
      </c>
      <c r="AA432" s="183">
        <v>0</v>
      </c>
      <c r="AB432" s="183">
        <f>SUM($C$2:C432)*D432/SUM($B$2:B432)-1</f>
        <v>0.32021225268947551</v>
      </c>
      <c r="AC432" s="183" t="e">
        <f t="shared" si="38"/>
        <v>#REF!</v>
      </c>
      <c r="AD432" s="40">
        <f t="shared" si="39"/>
        <v>0.22550068333333351</v>
      </c>
    </row>
    <row r="433" spans="1:30">
      <c r="A433" s="63" t="s">
        <v>1748</v>
      </c>
      <c r="B433" s="2">
        <v>120</v>
      </c>
      <c r="C433" s="177">
        <v>89.77</v>
      </c>
      <c r="D433" s="178">
        <v>1.3361000000000001</v>
      </c>
      <c r="E433" s="32">
        <f t="shared" si="21"/>
        <v>0.21000000000000002</v>
      </c>
      <c r="F433" s="26">
        <f t="shared" si="22"/>
        <v>-9.9865166666667452E-3</v>
      </c>
      <c r="H433" s="58">
        <f t="shared" si="23"/>
        <v>-1.1983820000000094</v>
      </c>
      <c r="I433" s="2" t="s">
        <v>66</v>
      </c>
      <c r="J433" s="33" t="s">
        <v>1724</v>
      </c>
      <c r="K433" s="59">
        <f t="shared" si="24"/>
        <v>44119</v>
      </c>
      <c r="L433" s="60" t="str">
        <f t="shared" ca="1" si="25"/>
        <v>2021/2/22</v>
      </c>
      <c r="M433" s="44">
        <f t="shared" ca="1" si="26"/>
        <v>15720</v>
      </c>
      <c r="N433" s="61">
        <f t="shared" ca="1" si="27"/>
        <v>-2.7825027353689788E-2</v>
      </c>
      <c r="O433" s="35">
        <f t="shared" si="28"/>
        <v>119.941697</v>
      </c>
      <c r="P433" s="35">
        <f t="shared" si="29"/>
        <v>-5.8302999999995109E-2</v>
      </c>
      <c r="Q433" s="36">
        <f t="shared" si="30"/>
        <v>0.8</v>
      </c>
      <c r="R433" s="37" t="e">
        <f t="shared" si="31"/>
        <v>#REF!</v>
      </c>
      <c r="S433" s="38" t="e">
        <f t="shared" si="32"/>
        <v>#REF!</v>
      </c>
      <c r="T433" s="38"/>
      <c r="U433" s="62"/>
      <c r="V433" s="39" t="e">
        <f t="shared" si="33"/>
        <v>#REF!</v>
      </c>
      <c r="W433" s="39" t="e">
        <f t="shared" si="34"/>
        <v>#REF!</v>
      </c>
      <c r="X433" s="1" t="e">
        <f t="shared" si="35"/>
        <v>#REF!</v>
      </c>
      <c r="Y433" s="37" t="e">
        <f t="shared" si="36"/>
        <v>#REF!</v>
      </c>
      <c r="Z433" s="183" t="e">
        <f t="shared" si="37"/>
        <v>#REF!</v>
      </c>
      <c r="AA433" s="183">
        <v>0</v>
      </c>
      <c r="AB433" s="183">
        <f>SUM($C$2:C433)*D433/SUM($B$2:B433)-1</f>
        <v>0.3122357245014924</v>
      </c>
      <c r="AC433" s="183" t="e">
        <f t="shared" si="38"/>
        <v>#REF!</v>
      </c>
      <c r="AD433" s="40">
        <f t="shared" si="39"/>
        <v>0.21998651666666677</v>
      </c>
    </row>
    <row r="434" spans="1:30">
      <c r="A434" s="63" t="s">
        <v>1749</v>
      </c>
      <c r="B434" s="2">
        <v>135</v>
      </c>
      <c r="C434" s="177">
        <v>101.45</v>
      </c>
      <c r="D434" s="178">
        <v>1.33</v>
      </c>
      <c r="E434" s="32">
        <f t="shared" si="21"/>
        <v>0.22000000000000003</v>
      </c>
      <c r="F434" s="26">
        <f t="shared" si="22"/>
        <v>-5.4894074074074645E-3</v>
      </c>
      <c r="H434" s="58">
        <f t="shared" si="23"/>
        <v>-0.74107000000000767</v>
      </c>
      <c r="I434" s="2" t="s">
        <v>66</v>
      </c>
      <c r="J434" s="33" t="s">
        <v>1726</v>
      </c>
      <c r="K434" s="59">
        <f t="shared" si="24"/>
        <v>44120</v>
      </c>
      <c r="L434" s="60" t="str">
        <f t="shared" ca="1" si="25"/>
        <v>2021/2/22</v>
      </c>
      <c r="M434" s="44">
        <f t="shared" ca="1" si="26"/>
        <v>17550</v>
      </c>
      <c r="N434" s="61">
        <f t="shared" ca="1" si="27"/>
        <v>-1.5412566951567111E-2</v>
      </c>
      <c r="O434" s="35">
        <f t="shared" si="28"/>
        <v>134.92850000000001</v>
      </c>
      <c r="P434" s="35">
        <f t="shared" si="29"/>
        <v>-7.149999999998613E-2</v>
      </c>
      <c r="Q434" s="36">
        <f t="shared" si="30"/>
        <v>0.9</v>
      </c>
      <c r="R434" s="37" t="e">
        <f t="shared" si="31"/>
        <v>#REF!</v>
      </c>
      <c r="S434" s="38" t="e">
        <f t="shared" si="32"/>
        <v>#REF!</v>
      </c>
      <c r="T434" s="38"/>
      <c r="U434" s="62"/>
      <c r="V434" s="39" t="e">
        <f t="shared" si="33"/>
        <v>#REF!</v>
      </c>
      <c r="W434" s="39" t="e">
        <f t="shared" si="34"/>
        <v>#REF!</v>
      </c>
      <c r="X434" s="1" t="e">
        <f t="shared" si="35"/>
        <v>#REF!</v>
      </c>
      <c r="Y434" s="37" t="e">
        <f t="shared" si="36"/>
        <v>#REF!</v>
      </c>
      <c r="Z434" s="183" t="e">
        <f t="shared" si="37"/>
        <v>#REF!</v>
      </c>
      <c r="AA434" s="183">
        <v>0</v>
      </c>
      <c r="AB434" s="183">
        <f>SUM($C$2:C434)*D434/SUM($B$2:B434)-1</f>
        <v>0.30557745448686857</v>
      </c>
      <c r="AC434" s="183" t="e">
        <f t="shared" si="38"/>
        <v>#REF!</v>
      </c>
      <c r="AD434" s="40">
        <f t="shared" si="39"/>
        <v>0.2254894074074075</v>
      </c>
    </row>
    <row r="435" spans="1:30">
      <c r="A435" s="63" t="s">
        <v>1750</v>
      </c>
      <c r="B435" s="2">
        <v>135</v>
      </c>
      <c r="C435" s="177">
        <v>102.51</v>
      </c>
      <c r="D435" s="178">
        <v>1.3162</v>
      </c>
      <c r="E435" s="32">
        <f t="shared" si="21"/>
        <v>0.22000000000000003</v>
      </c>
      <c r="F435" s="26">
        <f t="shared" si="22"/>
        <v>4.9017333333333012E-3</v>
      </c>
      <c r="H435" s="58">
        <f t="shared" si="23"/>
        <v>0.6617339999999956</v>
      </c>
      <c r="I435" s="2" t="s">
        <v>66</v>
      </c>
      <c r="J435" s="33" t="s">
        <v>1728</v>
      </c>
      <c r="K435" s="59">
        <f t="shared" si="24"/>
        <v>44123</v>
      </c>
      <c r="L435" s="60" t="str">
        <f t="shared" ca="1" si="25"/>
        <v>2021/2/22</v>
      </c>
      <c r="M435" s="44">
        <f t="shared" ca="1" si="26"/>
        <v>17145</v>
      </c>
      <c r="N435" s="61">
        <f t="shared" ca="1" si="27"/>
        <v>1.4087658792650825E-2</v>
      </c>
      <c r="O435" s="35">
        <f t="shared" si="28"/>
        <v>134.92366200000001</v>
      </c>
      <c r="P435" s="35">
        <f t="shared" si="29"/>
        <v>-7.6337999999992689E-2</v>
      </c>
      <c r="Q435" s="36">
        <f t="shared" si="30"/>
        <v>0.9</v>
      </c>
      <c r="R435" s="37" t="e">
        <f t="shared" si="31"/>
        <v>#REF!</v>
      </c>
      <c r="S435" s="38" t="e">
        <f t="shared" si="32"/>
        <v>#REF!</v>
      </c>
      <c r="T435" s="38"/>
      <c r="U435" s="62"/>
      <c r="V435" s="39" t="e">
        <f t="shared" si="33"/>
        <v>#REF!</v>
      </c>
      <c r="W435" s="39" t="e">
        <f t="shared" si="34"/>
        <v>#REF!</v>
      </c>
      <c r="X435" s="1" t="e">
        <f t="shared" si="35"/>
        <v>#REF!</v>
      </c>
      <c r="Y435" s="37" t="e">
        <f t="shared" si="36"/>
        <v>#REF!</v>
      </c>
      <c r="Z435" s="183" t="e">
        <f t="shared" si="37"/>
        <v>#REF!</v>
      </c>
      <c r="AA435" s="183">
        <v>0</v>
      </c>
      <c r="AB435" s="183">
        <f>SUM($C$2:C435)*D435/SUM($B$2:B435)-1</f>
        <v>0.29139585605658613</v>
      </c>
      <c r="AC435" s="183" t="e">
        <f t="shared" si="38"/>
        <v>#REF!</v>
      </c>
      <c r="AD435" s="40">
        <f t="shared" si="39"/>
        <v>0.21509826666666673</v>
      </c>
    </row>
    <row r="436" spans="1:30">
      <c r="A436" s="63" t="s">
        <v>1751</v>
      </c>
      <c r="B436" s="2">
        <v>135</v>
      </c>
      <c r="C436" s="177">
        <v>101.54</v>
      </c>
      <c r="D436" s="178">
        <v>1.3289</v>
      </c>
      <c r="E436" s="32">
        <f t="shared" si="21"/>
        <v>0.22000000000000003</v>
      </c>
      <c r="F436" s="26">
        <f t="shared" si="22"/>
        <v>-4.6071407407406763E-3</v>
      </c>
      <c r="H436" s="58">
        <f t="shared" si="23"/>
        <v>-0.6219639999999913</v>
      </c>
      <c r="I436" s="2" t="s">
        <v>66</v>
      </c>
      <c r="J436" s="33" t="s">
        <v>1730</v>
      </c>
      <c r="K436" s="59">
        <f t="shared" si="24"/>
        <v>44124</v>
      </c>
      <c r="L436" s="60" t="str">
        <f t="shared" ca="1" si="25"/>
        <v>2021/2/22</v>
      </c>
      <c r="M436" s="44">
        <f t="shared" ca="1" si="26"/>
        <v>17010</v>
      </c>
      <c r="N436" s="61">
        <f t="shared" ca="1" si="27"/>
        <v>-1.3346082304526562E-2</v>
      </c>
      <c r="O436" s="35">
        <f t="shared" si="28"/>
        <v>134.93650600000001</v>
      </c>
      <c r="P436" s="35">
        <f t="shared" si="29"/>
        <v>-6.3493999999991502E-2</v>
      </c>
      <c r="Q436" s="36">
        <f t="shared" si="30"/>
        <v>0.9</v>
      </c>
      <c r="R436" s="37" t="e">
        <f t="shared" si="31"/>
        <v>#REF!</v>
      </c>
      <c r="S436" s="38" t="e">
        <f t="shared" si="32"/>
        <v>#REF!</v>
      </c>
      <c r="T436" s="38"/>
      <c r="U436" s="62"/>
      <c r="V436" s="39" t="e">
        <f t="shared" si="33"/>
        <v>#REF!</v>
      </c>
      <c r="W436" s="39" t="e">
        <f t="shared" si="34"/>
        <v>#REF!</v>
      </c>
      <c r="X436" s="1" t="e">
        <f t="shared" si="35"/>
        <v>#REF!</v>
      </c>
      <c r="Y436" s="37" t="e">
        <f t="shared" si="36"/>
        <v>#REF!</v>
      </c>
      <c r="Z436" s="183" t="e">
        <f t="shared" si="37"/>
        <v>#REF!</v>
      </c>
      <c r="AA436" s="183">
        <v>0</v>
      </c>
      <c r="AB436" s="183">
        <f>SUM($C$2:C436)*D436/SUM($B$2:B436)-1</f>
        <v>0.30319748801732316</v>
      </c>
      <c r="AC436" s="183" t="e">
        <f t="shared" si="38"/>
        <v>#REF!</v>
      </c>
      <c r="AD436" s="40">
        <f t="shared" si="39"/>
        <v>0.2246071407407407</v>
      </c>
    </row>
    <row r="437" spans="1:30">
      <c r="A437" s="63" t="s">
        <v>1752</v>
      </c>
      <c r="B437" s="2">
        <v>135</v>
      </c>
      <c r="C437" s="177">
        <v>102.59</v>
      </c>
      <c r="D437" s="178">
        <v>1.3151999999999999</v>
      </c>
      <c r="E437" s="32">
        <f t="shared" si="21"/>
        <v>0.22000000000000003</v>
      </c>
      <c r="F437" s="26">
        <f t="shared" si="22"/>
        <v>5.6859703703703753E-3</v>
      </c>
      <c r="H437" s="58">
        <f t="shared" si="23"/>
        <v>0.76760600000000068</v>
      </c>
      <c r="I437" s="2" t="s">
        <v>66</v>
      </c>
      <c r="J437" s="33" t="s">
        <v>1732</v>
      </c>
      <c r="K437" s="59">
        <f t="shared" si="24"/>
        <v>44125</v>
      </c>
      <c r="L437" s="60" t="str">
        <f t="shared" ca="1" si="25"/>
        <v>2021/2/22</v>
      </c>
      <c r="M437" s="44">
        <f t="shared" ca="1" si="26"/>
        <v>16875</v>
      </c>
      <c r="N437" s="61">
        <f t="shared" ca="1" si="27"/>
        <v>1.6603033481481497E-2</v>
      </c>
      <c r="O437" s="35">
        <f t="shared" si="28"/>
        <v>134.926368</v>
      </c>
      <c r="P437" s="35">
        <f t="shared" si="29"/>
        <v>-7.3632000000003472E-2</v>
      </c>
      <c r="Q437" s="36">
        <f t="shared" si="30"/>
        <v>0.9</v>
      </c>
      <c r="R437" s="37" t="e">
        <f t="shared" si="31"/>
        <v>#REF!</v>
      </c>
      <c r="S437" s="38" t="e">
        <f t="shared" si="32"/>
        <v>#REF!</v>
      </c>
      <c r="T437" s="38"/>
      <c r="U437" s="62"/>
      <c r="V437" s="39" t="e">
        <f t="shared" si="33"/>
        <v>#REF!</v>
      </c>
      <c r="W437" s="39" t="e">
        <f t="shared" si="34"/>
        <v>#REF!</v>
      </c>
      <c r="X437" s="1" t="e">
        <f t="shared" si="35"/>
        <v>#REF!</v>
      </c>
      <c r="Y437" s="37" t="e">
        <f t="shared" si="36"/>
        <v>#REF!</v>
      </c>
      <c r="Z437" s="183" t="e">
        <f t="shared" si="37"/>
        <v>#REF!</v>
      </c>
      <c r="AA437" s="183">
        <v>0</v>
      </c>
      <c r="AB437" s="183">
        <f>SUM($C$2:C437)*D437/SUM($B$2:B437)-1</f>
        <v>0.28913514641056293</v>
      </c>
      <c r="AC437" s="183" t="e">
        <f t="shared" si="38"/>
        <v>#REF!</v>
      </c>
      <c r="AD437" s="40">
        <f t="shared" si="39"/>
        <v>0.21431402962962964</v>
      </c>
    </row>
    <row r="438" spans="1:30">
      <c r="A438" s="63" t="s">
        <v>1753</v>
      </c>
      <c r="B438" s="2">
        <v>135</v>
      </c>
      <c r="C438" s="177">
        <v>103.09</v>
      </c>
      <c r="D438" s="178">
        <v>1.3089</v>
      </c>
      <c r="E438" s="32">
        <f t="shared" si="21"/>
        <v>0.22000000000000003</v>
      </c>
      <c r="F438" s="26">
        <f t="shared" si="22"/>
        <v>1.0587451851851828E-2</v>
      </c>
      <c r="H438" s="58">
        <f t="shared" si="23"/>
        <v>1.4293059999999969</v>
      </c>
      <c r="I438" s="2" t="s">
        <v>66</v>
      </c>
      <c r="J438" s="33" t="s">
        <v>1734</v>
      </c>
      <c r="K438" s="59">
        <f t="shared" si="24"/>
        <v>44126</v>
      </c>
      <c r="L438" s="60" t="str">
        <f t="shared" ca="1" si="25"/>
        <v>2021/2/22</v>
      </c>
      <c r="M438" s="44">
        <f t="shared" ca="1" si="26"/>
        <v>16740</v>
      </c>
      <c r="N438" s="61">
        <f t="shared" ca="1" si="27"/>
        <v>3.1164676821983206E-2</v>
      </c>
      <c r="O438" s="35">
        <f t="shared" si="28"/>
        <v>134.93450100000001</v>
      </c>
      <c r="P438" s="35">
        <f t="shared" si="29"/>
        <v>-6.5498999999988428E-2</v>
      </c>
      <c r="Q438" s="36">
        <f t="shared" si="30"/>
        <v>0.9</v>
      </c>
      <c r="R438" s="37" t="e">
        <f t="shared" si="31"/>
        <v>#REF!</v>
      </c>
      <c r="S438" s="38" t="e">
        <f t="shared" si="32"/>
        <v>#REF!</v>
      </c>
      <c r="T438" s="38"/>
      <c r="U438" s="62"/>
      <c r="V438" s="39" t="e">
        <f t="shared" si="33"/>
        <v>#REF!</v>
      </c>
      <c r="W438" s="39" t="e">
        <f t="shared" si="34"/>
        <v>#REF!</v>
      </c>
      <c r="X438" s="1" t="e">
        <f t="shared" si="35"/>
        <v>#REF!</v>
      </c>
      <c r="Y438" s="37" t="e">
        <f t="shared" si="36"/>
        <v>#REF!</v>
      </c>
      <c r="Z438" s="183" t="e">
        <f t="shared" si="37"/>
        <v>#REF!</v>
      </c>
      <c r="AA438" s="183">
        <v>0</v>
      </c>
      <c r="AB438" s="183">
        <f>SUM($C$2:C438)*D438/SUM($B$2:B438)-1</f>
        <v>0.28234883493052121</v>
      </c>
      <c r="AC438" s="183" t="e">
        <f t="shared" si="38"/>
        <v>#REF!</v>
      </c>
      <c r="AD438" s="40">
        <f t="shared" si="39"/>
        <v>0.20941254814814819</v>
      </c>
    </row>
    <row r="439" spans="1:30">
      <c r="A439" s="63" t="s">
        <v>1754</v>
      </c>
      <c r="B439" s="2">
        <v>135</v>
      </c>
      <c r="C439" s="177">
        <v>104.68</v>
      </c>
      <c r="D439" s="178">
        <v>1.2889999999999999</v>
      </c>
      <c r="E439" s="32">
        <f t="shared" si="21"/>
        <v>0.22000000000000003</v>
      </c>
      <c r="F439" s="26">
        <f t="shared" si="22"/>
        <v>2.6174162962962978E-2</v>
      </c>
      <c r="H439" s="58">
        <f t="shared" si="23"/>
        <v>3.5335120000000018</v>
      </c>
      <c r="I439" s="2" t="s">
        <v>66</v>
      </c>
      <c r="J439" s="33" t="s">
        <v>1736</v>
      </c>
      <c r="K439" s="59">
        <f t="shared" si="24"/>
        <v>44127</v>
      </c>
      <c r="L439" s="60" t="str">
        <f t="shared" ca="1" si="25"/>
        <v>2021/2/22</v>
      </c>
      <c r="M439" s="44">
        <f t="shared" ca="1" si="26"/>
        <v>16605</v>
      </c>
      <c r="N439" s="61">
        <f t="shared" ca="1" si="27"/>
        <v>7.7671296597410455E-2</v>
      </c>
      <c r="O439" s="35">
        <f t="shared" si="28"/>
        <v>134.93252000000001</v>
      </c>
      <c r="P439" s="35">
        <f t="shared" si="29"/>
        <v>-6.7479999999989104E-2</v>
      </c>
      <c r="Q439" s="36">
        <f t="shared" si="30"/>
        <v>0.9</v>
      </c>
      <c r="R439" s="37" t="e">
        <f t="shared" si="31"/>
        <v>#REF!</v>
      </c>
      <c r="S439" s="38" t="e">
        <f t="shared" si="32"/>
        <v>#REF!</v>
      </c>
      <c r="T439" s="38"/>
      <c r="U439" s="62"/>
      <c r="V439" s="39" t="e">
        <f t="shared" si="33"/>
        <v>#REF!</v>
      </c>
      <c r="W439" s="39" t="e">
        <f t="shared" si="34"/>
        <v>#REF!</v>
      </c>
      <c r="X439" s="1" t="e">
        <f t="shared" si="35"/>
        <v>#REF!</v>
      </c>
      <c r="Y439" s="37" t="e">
        <f t="shared" si="36"/>
        <v>#REF!</v>
      </c>
      <c r="Z439" s="183" t="e">
        <f t="shared" si="37"/>
        <v>#REF!</v>
      </c>
      <c r="AA439" s="183">
        <v>0</v>
      </c>
      <c r="AB439" s="183">
        <f>SUM($C$2:C439)*D439/SUM($B$2:B439)-1</f>
        <v>0.2622858884373247</v>
      </c>
      <c r="AC439" s="183" t="e">
        <f t="shared" si="38"/>
        <v>#REF!</v>
      </c>
      <c r="AD439" s="40">
        <f t="shared" si="39"/>
        <v>0.19382583703703704</v>
      </c>
    </row>
    <row r="440" spans="1:30">
      <c r="A440" s="63" t="s">
        <v>1755</v>
      </c>
      <c r="B440" s="2">
        <v>135</v>
      </c>
      <c r="C440" s="177">
        <v>104.65</v>
      </c>
      <c r="D440" s="178">
        <v>1.2892999999999999</v>
      </c>
      <c r="E440" s="32">
        <f t="shared" si="21"/>
        <v>0.22000000000000003</v>
      </c>
      <c r="F440" s="26">
        <f t="shared" si="22"/>
        <v>2.5880074074074048E-2</v>
      </c>
      <c r="H440" s="58">
        <f t="shared" si="23"/>
        <v>3.4938099999999963</v>
      </c>
      <c r="I440" s="2" t="s">
        <v>66</v>
      </c>
      <c r="J440" s="33" t="s">
        <v>1738</v>
      </c>
      <c r="K440" s="59">
        <f t="shared" si="24"/>
        <v>44130</v>
      </c>
      <c r="L440" s="60" t="str">
        <f t="shared" ca="1" si="25"/>
        <v>2021/2/22</v>
      </c>
      <c r="M440" s="44">
        <f t="shared" ca="1" si="26"/>
        <v>16200</v>
      </c>
      <c r="N440" s="61">
        <f t="shared" ca="1" si="27"/>
        <v>7.8718558641975231E-2</v>
      </c>
      <c r="O440" s="35">
        <f t="shared" si="28"/>
        <v>134.92524499999999</v>
      </c>
      <c r="P440" s="35">
        <f t="shared" si="29"/>
        <v>-7.4755000000010341E-2</v>
      </c>
      <c r="Q440" s="36">
        <f t="shared" si="30"/>
        <v>0.9</v>
      </c>
      <c r="R440" s="37" t="e">
        <f t="shared" si="31"/>
        <v>#REF!</v>
      </c>
      <c r="S440" s="38" t="e">
        <f t="shared" si="32"/>
        <v>#REF!</v>
      </c>
      <c r="T440" s="38"/>
      <c r="U440" s="62"/>
      <c r="V440" s="39" t="e">
        <f t="shared" si="33"/>
        <v>#REF!</v>
      </c>
      <c r="W440" s="39" t="e">
        <f t="shared" si="34"/>
        <v>#REF!</v>
      </c>
      <c r="X440" s="1" t="e">
        <f t="shared" si="35"/>
        <v>#REF!</v>
      </c>
      <c r="Y440" s="37" t="e">
        <f t="shared" si="36"/>
        <v>#REF!</v>
      </c>
      <c r="Z440" s="183" t="e">
        <f t="shared" si="37"/>
        <v>#REF!</v>
      </c>
      <c r="AA440" s="183">
        <v>0</v>
      </c>
      <c r="AB440" s="183">
        <f>SUM($C$2:C440)*D440/SUM($B$2:B440)-1</f>
        <v>0.26201473765903183</v>
      </c>
      <c r="AC440" s="183" t="e">
        <f t="shared" si="38"/>
        <v>#REF!</v>
      </c>
      <c r="AD440" s="40">
        <f t="shared" si="39"/>
        <v>0.19411992592592597</v>
      </c>
    </row>
    <row r="441" spans="1:30">
      <c r="A441" s="63" t="s">
        <v>1756</v>
      </c>
      <c r="B441" s="2">
        <v>135</v>
      </c>
      <c r="C441" s="177">
        <v>104.53</v>
      </c>
      <c r="D441" s="178">
        <v>1.2907999999999999</v>
      </c>
      <c r="E441" s="32">
        <f t="shared" si="21"/>
        <v>0.22000000000000003</v>
      </c>
      <c r="F441" s="26">
        <f t="shared" si="22"/>
        <v>2.470371851851854E-2</v>
      </c>
      <c r="H441" s="58">
        <f t="shared" si="23"/>
        <v>3.3350020000000029</v>
      </c>
      <c r="I441" s="2" t="s">
        <v>66</v>
      </c>
      <c r="J441" s="33" t="s">
        <v>1740</v>
      </c>
      <c r="K441" s="59">
        <f t="shared" si="24"/>
        <v>44131</v>
      </c>
      <c r="L441" s="60" t="str">
        <f t="shared" ca="1" si="25"/>
        <v>2021/2/22</v>
      </c>
      <c r="M441" s="44">
        <f t="shared" ca="1" si="26"/>
        <v>16065</v>
      </c>
      <c r="N441" s="61">
        <f t="shared" ca="1" si="27"/>
        <v>7.5771909741674512E-2</v>
      </c>
      <c r="O441" s="35">
        <f t="shared" si="28"/>
        <v>134.927324</v>
      </c>
      <c r="P441" s="35">
        <f t="shared" si="29"/>
        <v>-7.2676000000001295E-2</v>
      </c>
      <c r="Q441" s="36">
        <f t="shared" si="30"/>
        <v>0.9</v>
      </c>
      <c r="R441" s="37" t="e">
        <f t="shared" si="31"/>
        <v>#REF!</v>
      </c>
      <c r="S441" s="38" t="e">
        <f t="shared" si="32"/>
        <v>#REF!</v>
      </c>
      <c r="T441" s="38"/>
      <c r="U441" s="62"/>
      <c r="V441" s="39" t="e">
        <f t="shared" si="33"/>
        <v>#REF!</v>
      </c>
      <c r="W441" s="39" t="e">
        <f t="shared" si="34"/>
        <v>#REF!</v>
      </c>
      <c r="X441" s="1" t="e">
        <f t="shared" si="35"/>
        <v>#REF!</v>
      </c>
      <c r="Y441" s="37" t="e">
        <f t="shared" si="36"/>
        <v>#REF!</v>
      </c>
      <c r="Z441" s="183" t="e">
        <f t="shared" si="37"/>
        <v>#REF!</v>
      </c>
      <c r="AA441" s="183">
        <v>0</v>
      </c>
      <c r="AB441" s="183">
        <f>SUM($C$2:C441)*D441/SUM($B$2:B441)-1</f>
        <v>0.2629173680552237</v>
      </c>
      <c r="AC441" s="183" t="e">
        <f t="shared" si="38"/>
        <v>#REF!</v>
      </c>
      <c r="AD441" s="40">
        <f t="shared" si="39"/>
        <v>0.19529628148148148</v>
      </c>
    </row>
    <row r="442" spans="1:30">
      <c r="A442" s="63" t="s">
        <v>1757</v>
      </c>
      <c r="B442" s="2">
        <v>135</v>
      </c>
      <c r="C442" s="177">
        <v>104.11</v>
      </c>
      <c r="D442" s="178">
        <v>1.296</v>
      </c>
      <c r="E442" s="32">
        <f t="shared" si="21"/>
        <v>0.22000000000000003</v>
      </c>
      <c r="F442" s="26">
        <f t="shared" si="22"/>
        <v>2.0586474074073952E-2</v>
      </c>
      <c r="H442" s="58">
        <f t="shared" si="23"/>
        <v>2.7791739999999834</v>
      </c>
      <c r="I442" s="2" t="s">
        <v>66</v>
      </c>
      <c r="J442" s="33" t="s">
        <v>1742</v>
      </c>
      <c r="K442" s="59">
        <f t="shared" si="24"/>
        <v>44132</v>
      </c>
      <c r="L442" s="60" t="str">
        <f t="shared" ca="1" si="25"/>
        <v>2021/2/22</v>
      </c>
      <c r="M442" s="44">
        <f t="shared" ca="1" si="26"/>
        <v>15930</v>
      </c>
      <c r="N442" s="61">
        <f t="shared" ca="1" si="27"/>
        <v>6.3678500313872816E-2</v>
      </c>
      <c r="O442" s="35">
        <f t="shared" si="28"/>
        <v>134.92655999999999</v>
      </c>
      <c r="P442" s="35">
        <f t="shared" si="29"/>
        <v>-7.3440000000005057E-2</v>
      </c>
      <c r="Q442" s="36">
        <f t="shared" si="30"/>
        <v>0.9</v>
      </c>
      <c r="R442" s="37" t="e">
        <f t="shared" si="31"/>
        <v>#REF!</v>
      </c>
      <c r="S442" s="38" t="e">
        <f t="shared" si="32"/>
        <v>#REF!</v>
      </c>
      <c r="T442" s="38"/>
      <c r="U442" s="62"/>
      <c r="V442" s="39" t="e">
        <f t="shared" si="33"/>
        <v>#REF!</v>
      </c>
      <c r="W442" s="39" t="e">
        <f t="shared" si="34"/>
        <v>#REF!</v>
      </c>
      <c r="X442" s="1" t="e">
        <f t="shared" si="35"/>
        <v>#REF!</v>
      </c>
      <c r="Y442" s="37" t="e">
        <f t="shared" si="36"/>
        <v>#REF!</v>
      </c>
      <c r="Z442" s="183" t="e">
        <f t="shared" si="37"/>
        <v>#REF!</v>
      </c>
      <c r="AA442" s="183">
        <v>0</v>
      </c>
      <c r="AB442" s="183">
        <f>SUM($C$2:C442)*D442/SUM($B$2:B442)-1</f>
        <v>0.26743094726840733</v>
      </c>
      <c r="AC442" s="183" t="e">
        <f t="shared" si="38"/>
        <v>#REF!</v>
      </c>
      <c r="AD442" s="40">
        <f t="shared" si="39"/>
        <v>0.19941352592592607</v>
      </c>
    </row>
    <row r="443" spans="1:30">
      <c r="A443" s="63" t="s">
        <v>1758</v>
      </c>
      <c r="B443" s="2">
        <v>135</v>
      </c>
      <c r="C443" s="177">
        <v>103.65</v>
      </c>
      <c r="D443" s="178">
        <v>1.3018000000000001</v>
      </c>
      <c r="E443" s="32">
        <f t="shared" si="21"/>
        <v>0.22000000000000003</v>
      </c>
      <c r="F443" s="26">
        <f t="shared" si="22"/>
        <v>1.6077111111111139E-2</v>
      </c>
      <c r="H443" s="58">
        <f t="shared" si="23"/>
        <v>2.1704100000000039</v>
      </c>
      <c r="I443" s="2" t="s">
        <v>66</v>
      </c>
      <c r="J443" s="33" t="s">
        <v>1744</v>
      </c>
      <c r="K443" s="59">
        <f t="shared" si="24"/>
        <v>44133</v>
      </c>
      <c r="L443" s="60" t="str">
        <f t="shared" ca="1" si="25"/>
        <v>2021/2/22</v>
      </c>
      <c r="M443" s="44">
        <f t="shared" ca="1" si="26"/>
        <v>15795</v>
      </c>
      <c r="N443" s="61">
        <f t="shared" ca="1" si="27"/>
        <v>5.015509021842364E-2</v>
      </c>
      <c r="O443" s="35">
        <f t="shared" si="28"/>
        <v>134.93157000000002</v>
      </c>
      <c r="P443" s="35">
        <f t="shared" si="29"/>
        <v>-6.8429999999978008E-2</v>
      </c>
      <c r="Q443" s="36">
        <f t="shared" si="30"/>
        <v>0.9</v>
      </c>
      <c r="R443" s="37" t="e">
        <f t="shared" si="31"/>
        <v>#REF!</v>
      </c>
      <c r="S443" s="38" t="e">
        <f t="shared" si="32"/>
        <v>#REF!</v>
      </c>
      <c r="T443" s="38"/>
      <c r="U443" s="62"/>
      <c r="V443" s="39" t="e">
        <f t="shared" si="33"/>
        <v>#REF!</v>
      </c>
      <c r="W443" s="39" t="e">
        <f t="shared" si="34"/>
        <v>#REF!</v>
      </c>
      <c r="X443" s="1" t="e">
        <f t="shared" si="35"/>
        <v>#REF!</v>
      </c>
      <c r="Y443" s="37" t="e">
        <f t="shared" si="36"/>
        <v>#REF!</v>
      </c>
      <c r="Z443" s="183" t="e">
        <f t="shared" si="37"/>
        <v>#REF!</v>
      </c>
      <c r="AA443" s="183">
        <v>0</v>
      </c>
      <c r="AB443" s="183">
        <f>SUM($C$2:C443)*D443/SUM($B$2:B443)-1</f>
        <v>0.27251942523504669</v>
      </c>
      <c r="AC443" s="183" t="e">
        <f t="shared" si="38"/>
        <v>#REF!</v>
      </c>
      <c r="AD443" s="40">
        <f t="shared" si="39"/>
        <v>0.20392288888888888</v>
      </c>
    </row>
    <row r="444" spans="1:30">
      <c r="A444" s="63" t="s">
        <v>1759</v>
      </c>
      <c r="B444" s="2">
        <v>135</v>
      </c>
      <c r="C444" s="177">
        <v>105.93</v>
      </c>
      <c r="D444" s="178">
        <v>1.2738</v>
      </c>
      <c r="E444" s="32">
        <f t="shared" si="21"/>
        <v>0.22000000000000003</v>
      </c>
      <c r="F444" s="26">
        <f t="shared" si="22"/>
        <v>3.8427866666666609E-2</v>
      </c>
      <c r="H444" s="58">
        <f t="shared" si="23"/>
        <v>5.1877619999999922</v>
      </c>
      <c r="I444" s="2" t="s">
        <v>66</v>
      </c>
      <c r="J444" s="33" t="s">
        <v>1746</v>
      </c>
      <c r="K444" s="59">
        <f t="shared" si="24"/>
        <v>44134</v>
      </c>
      <c r="L444" s="60" t="str">
        <f t="shared" ca="1" si="25"/>
        <v>2021/2/22</v>
      </c>
      <c r="M444" s="44">
        <f t="shared" ca="1" si="26"/>
        <v>15660</v>
      </c>
      <c r="N444" s="61">
        <f t="shared" ca="1" si="27"/>
        <v>0.12091527011494235</v>
      </c>
      <c r="O444" s="35">
        <f t="shared" si="28"/>
        <v>134.93363400000001</v>
      </c>
      <c r="P444" s="35">
        <f t="shared" si="29"/>
        <v>-6.6365999999987935E-2</v>
      </c>
      <c r="Q444" s="36">
        <f t="shared" si="30"/>
        <v>0.9</v>
      </c>
      <c r="R444" s="37" t="e">
        <f t="shared" si="31"/>
        <v>#REF!</v>
      </c>
      <c r="S444" s="38" t="e">
        <f t="shared" si="32"/>
        <v>#REF!</v>
      </c>
      <c r="T444" s="38"/>
      <c r="U444" s="62"/>
      <c r="V444" s="39" t="e">
        <f t="shared" si="33"/>
        <v>#REF!</v>
      </c>
      <c r="W444" s="39" t="e">
        <f t="shared" si="34"/>
        <v>#REF!</v>
      </c>
      <c r="X444" s="1" t="e">
        <f t="shared" si="35"/>
        <v>#REF!</v>
      </c>
      <c r="Y444" s="37" t="e">
        <f t="shared" si="36"/>
        <v>#REF!</v>
      </c>
      <c r="Z444" s="183" t="e">
        <f t="shared" si="37"/>
        <v>#REF!</v>
      </c>
      <c r="AA444" s="183">
        <v>0</v>
      </c>
      <c r="AB444" s="183">
        <f>SUM($C$2:C444)*D444/SUM($B$2:B444)-1</f>
        <v>0.24462632450331023</v>
      </c>
      <c r="AC444" s="183" t="e">
        <f t="shared" si="38"/>
        <v>#REF!</v>
      </c>
      <c r="AD444" s="40">
        <f t="shared" si="39"/>
        <v>0.18157213333333341</v>
      </c>
    </row>
    <row r="445" spans="1:30">
      <c r="A445" s="181" t="s">
        <v>1805</v>
      </c>
      <c r="B445" s="2">
        <v>135</v>
      </c>
      <c r="C445" s="177">
        <v>105.4</v>
      </c>
      <c r="D445" s="178">
        <v>1.2802</v>
      </c>
      <c r="E445" s="32">
        <f t="shared" si="21"/>
        <v>0.22000000000000003</v>
      </c>
      <c r="F445" s="26">
        <f t="shared" si="22"/>
        <v>3.3232296296296225E-2</v>
      </c>
      <c r="H445" s="58">
        <f t="shared" si="23"/>
        <v>4.4863599999999906</v>
      </c>
      <c r="I445" s="2" t="s">
        <v>66</v>
      </c>
      <c r="J445" s="33" t="s">
        <v>1806</v>
      </c>
      <c r="K445" s="59">
        <f t="shared" si="24"/>
        <v>44137</v>
      </c>
      <c r="L445" s="60" t="str">
        <f t="shared" ca="1" si="25"/>
        <v>2021/2/22</v>
      </c>
      <c r="M445" s="44">
        <f t="shared" ca="1" si="26"/>
        <v>15255</v>
      </c>
      <c r="N445" s="61">
        <f t="shared" ca="1" si="27"/>
        <v>0.10734325794821348</v>
      </c>
      <c r="O445" s="35">
        <f t="shared" si="28"/>
        <v>134.93308000000002</v>
      </c>
      <c r="P445" s="35">
        <f t="shared" si="29"/>
        <v>-6.6919999999981883E-2</v>
      </c>
      <c r="Q445" s="36">
        <f t="shared" si="30"/>
        <v>0.9</v>
      </c>
      <c r="R445" s="37" t="e">
        <f t="shared" si="31"/>
        <v>#REF!</v>
      </c>
      <c r="S445" s="38" t="e">
        <f t="shared" si="32"/>
        <v>#REF!</v>
      </c>
      <c r="T445" s="38"/>
      <c r="U445" s="62"/>
      <c r="V445" s="39" t="e">
        <f t="shared" si="33"/>
        <v>#REF!</v>
      </c>
      <c r="W445" s="39" t="e">
        <f t="shared" si="34"/>
        <v>#REF!</v>
      </c>
      <c r="X445" s="1" t="e">
        <f t="shared" si="35"/>
        <v>#REF!</v>
      </c>
      <c r="Y445" s="37" t="e">
        <f t="shared" si="36"/>
        <v>#REF!</v>
      </c>
      <c r="Z445" s="183" t="e">
        <f t="shared" si="37"/>
        <v>#REF!</v>
      </c>
      <c r="AA445" s="183">
        <v>0</v>
      </c>
      <c r="AB445" s="183">
        <f>SUM($C$2:C445)*D445/SUM($B$2:B445)-1</f>
        <v>0.25034578837227506</v>
      </c>
      <c r="AC445" s="183" t="e">
        <f t="shared" si="38"/>
        <v>#REF!</v>
      </c>
      <c r="AD445" s="40">
        <f t="shared" si="39"/>
        <v>0.1867677037037038</v>
      </c>
    </row>
    <row r="446" spans="1:30">
      <c r="A446" s="63" t="s">
        <v>1807</v>
      </c>
      <c r="B446" s="2">
        <v>135</v>
      </c>
      <c r="C446" s="177">
        <v>103.85</v>
      </c>
      <c r="D446" s="178">
        <v>1.2992999999999999</v>
      </c>
      <c r="E446" s="32">
        <f t="shared" si="21"/>
        <v>0.22000000000000003</v>
      </c>
      <c r="F446" s="26">
        <f t="shared" si="22"/>
        <v>1.8037703703703511E-2</v>
      </c>
      <c r="H446" s="58">
        <f t="shared" si="23"/>
        <v>2.435089999999974</v>
      </c>
      <c r="I446" s="2" t="s">
        <v>66</v>
      </c>
      <c r="J446" s="33" t="s">
        <v>1808</v>
      </c>
      <c r="K446" s="59">
        <f t="shared" si="24"/>
        <v>44138</v>
      </c>
      <c r="L446" s="60" t="str">
        <f t="shared" ca="1" si="25"/>
        <v>2021/2/22</v>
      </c>
      <c r="M446" s="44">
        <f t="shared" ca="1" si="26"/>
        <v>15120</v>
      </c>
      <c r="N446" s="61">
        <f t="shared" ca="1" si="27"/>
        <v>5.878358796296234E-2</v>
      </c>
      <c r="O446" s="35">
        <f t="shared" si="28"/>
        <v>134.93230499999999</v>
      </c>
      <c r="P446" s="35">
        <f t="shared" si="29"/>
        <v>-6.7695000000014716E-2</v>
      </c>
      <c r="Q446" s="36">
        <f t="shared" si="30"/>
        <v>0.9</v>
      </c>
      <c r="R446" s="37" t="e">
        <f t="shared" si="31"/>
        <v>#REF!</v>
      </c>
      <c r="S446" s="38" t="e">
        <f t="shared" si="32"/>
        <v>#REF!</v>
      </c>
      <c r="T446" s="38"/>
      <c r="U446" s="62"/>
      <c r="V446" s="39" t="e">
        <f t="shared" si="33"/>
        <v>#REF!</v>
      </c>
      <c r="W446" s="39" t="e">
        <f t="shared" si="34"/>
        <v>#REF!</v>
      </c>
      <c r="X446" s="1" t="e">
        <f t="shared" si="35"/>
        <v>#REF!</v>
      </c>
      <c r="Y446" s="37" t="e">
        <f t="shared" si="36"/>
        <v>#REF!</v>
      </c>
      <c r="Z446" s="183" t="e">
        <f t="shared" si="37"/>
        <v>#REF!</v>
      </c>
      <c r="AA446" s="183">
        <v>0</v>
      </c>
      <c r="AB446" s="183">
        <f>SUM($C$2:C446)*D446/SUM($B$2:B446)-1</f>
        <v>0.26842912976919342</v>
      </c>
      <c r="AC446" s="183" t="e">
        <f t="shared" si="38"/>
        <v>#REF!</v>
      </c>
      <c r="AD446" s="40">
        <f t="shared" si="39"/>
        <v>0.20196229629629653</v>
      </c>
    </row>
    <row r="447" spans="1:30">
      <c r="A447" s="63" t="s">
        <v>1809</v>
      </c>
      <c r="B447" s="2">
        <v>135</v>
      </c>
      <c r="C447" s="177">
        <v>103.96</v>
      </c>
      <c r="D447" s="178">
        <v>1.2979000000000001</v>
      </c>
      <c r="E447" s="32">
        <f t="shared" si="21"/>
        <v>0.22000000000000003</v>
      </c>
      <c r="F447" s="26">
        <f t="shared" si="22"/>
        <v>1.9116029629629515E-2</v>
      </c>
      <c r="H447" s="58">
        <f t="shared" si="23"/>
        <v>2.5806639999999845</v>
      </c>
      <c r="I447" s="2" t="s">
        <v>66</v>
      </c>
      <c r="J447" s="33" t="s">
        <v>1810</v>
      </c>
      <c r="K447" s="59">
        <f t="shared" si="24"/>
        <v>44139</v>
      </c>
      <c r="L447" s="60" t="str">
        <f t="shared" ca="1" si="25"/>
        <v>2021/2/22</v>
      </c>
      <c r="M447" s="44">
        <f t="shared" ca="1" si="26"/>
        <v>14985</v>
      </c>
      <c r="N447" s="61">
        <f t="shared" ca="1" si="27"/>
        <v>6.2859016349682634E-2</v>
      </c>
      <c r="O447" s="35">
        <f t="shared" si="28"/>
        <v>134.92968400000001</v>
      </c>
      <c r="P447" s="35">
        <f t="shared" si="29"/>
        <v>-7.0315999999991163E-2</v>
      </c>
      <c r="Q447" s="36">
        <f t="shared" si="30"/>
        <v>0.9</v>
      </c>
      <c r="R447" s="37" t="e">
        <f t="shared" si="31"/>
        <v>#REF!</v>
      </c>
      <c r="S447" s="38" t="e">
        <f t="shared" si="32"/>
        <v>#REF!</v>
      </c>
      <c r="T447" s="38"/>
      <c r="U447" s="62"/>
      <c r="V447" s="39" t="e">
        <f t="shared" si="33"/>
        <v>#REF!</v>
      </c>
      <c r="W447" s="39" t="e">
        <f t="shared" si="34"/>
        <v>#REF!</v>
      </c>
      <c r="X447" s="1" t="e">
        <f t="shared" si="35"/>
        <v>#REF!</v>
      </c>
      <c r="Y447" s="37" t="e">
        <f t="shared" si="36"/>
        <v>#REF!</v>
      </c>
      <c r="Z447" s="183" t="e">
        <f t="shared" si="37"/>
        <v>#REF!</v>
      </c>
      <c r="AA447" s="183">
        <v>0</v>
      </c>
      <c r="AB447" s="183">
        <f>SUM($C$2:C447)*D447/SUM($B$2:B447)-1</f>
        <v>0.26649641220524778</v>
      </c>
      <c r="AC447" s="183" t="e">
        <f t="shared" si="38"/>
        <v>#REF!</v>
      </c>
      <c r="AD447" s="40">
        <f t="shared" si="39"/>
        <v>0.20088397037037051</v>
      </c>
    </row>
    <row r="448" spans="1:30">
      <c r="A448" s="63" t="s">
        <v>1811</v>
      </c>
      <c r="B448" s="2">
        <v>135</v>
      </c>
      <c r="C448" s="177">
        <v>102.1</v>
      </c>
      <c r="D448" s="178">
        <v>1.3214999999999999</v>
      </c>
      <c r="E448" s="32">
        <f t="shared" si="21"/>
        <v>0.22000000000000003</v>
      </c>
      <c r="F448" s="26">
        <f t="shared" si="22"/>
        <v>8.8251851851842492E-4</v>
      </c>
      <c r="H448" s="58">
        <f t="shared" si="23"/>
        <v>0.11913999999998737</v>
      </c>
      <c r="I448" s="2" t="s">
        <v>66</v>
      </c>
      <c r="J448" s="33" t="s">
        <v>1812</v>
      </c>
      <c r="K448" s="59">
        <f t="shared" si="24"/>
        <v>44140</v>
      </c>
      <c r="L448" s="60" t="str">
        <f t="shared" ca="1" si="25"/>
        <v>2021/2/22</v>
      </c>
      <c r="M448" s="44">
        <f t="shared" ca="1" si="26"/>
        <v>14850</v>
      </c>
      <c r="N448" s="61">
        <f t="shared" ca="1" si="27"/>
        <v>2.9283569023565918E-3</v>
      </c>
      <c r="O448" s="35">
        <f t="shared" si="28"/>
        <v>134.92514999999997</v>
      </c>
      <c r="P448" s="35">
        <f t="shared" si="29"/>
        <v>-7.4850000000026284E-2</v>
      </c>
      <c r="Q448" s="36">
        <f t="shared" si="30"/>
        <v>0.9</v>
      </c>
      <c r="R448" s="37" t="e">
        <f t="shared" si="31"/>
        <v>#REF!</v>
      </c>
      <c r="S448" s="38" t="e">
        <f t="shared" si="32"/>
        <v>#REF!</v>
      </c>
      <c r="T448" s="38"/>
      <c r="U448" s="62"/>
      <c r="V448" s="39" t="e">
        <f t="shared" si="33"/>
        <v>#REF!</v>
      </c>
      <c r="W448" s="39" t="e">
        <f t="shared" si="34"/>
        <v>#REF!</v>
      </c>
      <c r="X448" s="1" t="e">
        <f t="shared" si="35"/>
        <v>#REF!</v>
      </c>
      <c r="Y448" s="37" t="e">
        <f t="shared" si="36"/>
        <v>#REF!</v>
      </c>
      <c r="Z448" s="183" t="e">
        <f t="shared" si="37"/>
        <v>#REF!</v>
      </c>
      <c r="AA448" s="183">
        <v>0</v>
      </c>
      <c r="AB448" s="183">
        <f>SUM($C$2:C448)*D448/SUM($B$2:B448)-1</f>
        <v>0.2889131240619125</v>
      </c>
      <c r="AC448" s="183" t="e">
        <f t="shared" si="38"/>
        <v>#REF!</v>
      </c>
      <c r="AD448" s="40">
        <f t="shared" si="39"/>
        <v>0.21911748148148161</v>
      </c>
    </row>
    <row r="449" spans="1:30">
      <c r="A449" s="63" t="s">
        <v>1813</v>
      </c>
      <c r="B449" s="2">
        <v>135</v>
      </c>
      <c r="C449" s="177">
        <v>102.87</v>
      </c>
      <c r="D449" s="178">
        <v>1.3116000000000001</v>
      </c>
      <c r="E449" s="32">
        <f t="shared" si="21"/>
        <v>0.22000000000000003</v>
      </c>
      <c r="F449" s="26">
        <f t="shared" si="22"/>
        <v>8.4308000000000317E-3</v>
      </c>
      <c r="H449" s="58">
        <f t="shared" si="23"/>
        <v>1.1381580000000042</v>
      </c>
      <c r="I449" s="2" t="s">
        <v>66</v>
      </c>
      <c r="J449" s="33" t="s">
        <v>1814</v>
      </c>
      <c r="K449" s="59">
        <f t="shared" si="24"/>
        <v>44141</v>
      </c>
      <c r="L449" s="60" t="str">
        <f t="shared" ca="1" si="25"/>
        <v>2021/2/22</v>
      </c>
      <c r="M449" s="44">
        <f t="shared" ca="1" si="26"/>
        <v>14715</v>
      </c>
      <c r="N449" s="61">
        <f t="shared" ca="1" si="27"/>
        <v>2.823157798165148E-2</v>
      </c>
      <c r="O449" s="35">
        <f t="shared" si="28"/>
        <v>134.92429200000001</v>
      </c>
      <c r="P449" s="35">
        <f t="shared" si="29"/>
        <v>-7.5707999999991671E-2</v>
      </c>
      <c r="Q449" s="36">
        <f t="shared" si="30"/>
        <v>0.9</v>
      </c>
      <c r="R449" s="37" t="e">
        <f t="shared" si="31"/>
        <v>#REF!</v>
      </c>
      <c r="S449" s="38" t="e">
        <f t="shared" si="32"/>
        <v>#REF!</v>
      </c>
      <c r="T449" s="38"/>
      <c r="U449" s="62"/>
      <c r="V449" s="39" t="e">
        <f t="shared" si="33"/>
        <v>#REF!</v>
      </c>
      <c r="W449" s="39" t="e">
        <f t="shared" si="34"/>
        <v>#REF!</v>
      </c>
      <c r="X449" s="1" t="e">
        <f t="shared" si="35"/>
        <v>#REF!</v>
      </c>
      <c r="Y449" s="37" t="e">
        <f t="shared" si="36"/>
        <v>#REF!</v>
      </c>
      <c r="Z449" s="183" t="e">
        <f t="shared" si="37"/>
        <v>#REF!</v>
      </c>
      <c r="AA449" s="183">
        <v>0</v>
      </c>
      <c r="AB449" s="183">
        <f>SUM($C$2:C449)*D449/SUM($B$2:B449)-1</f>
        <v>0.27866788186285896</v>
      </c>
      <c r="AC449" s="183" t="e">
        <f t="shared" si="38"/>
        <v>#REF!</v>
      </c>
      <c r="AD449" s="40">
        <f t="shared" si="39"/>
        <v>0.21156919999999999</v>
      </c>
    </row>
    <row r="450" spans="1:30">
      <c r="A450" s="63" t="s">
        <v>1815</v>
      </c>
      <c r="B450" s="2">
        <v>135</v>
      </c>
      <c r="C450" s="177">
        <v>101.03</v>
      </c>
      <c r="D450" s="178">
        <v>1.3355999999999999</v>
      </c>
      <c r="E450" s="32">
        <f t="shared" si="21"/>
        <v>0.22000000000000003</v>
      </c>
      <c r="F450" s="26">
        <f t="shared" si="22"/>
        <v>-9.6066518518518433E-3</v>
      </c>
      <c r="H450" s="58">
        <f t="shared" si="23"/>
        <v>-1.2968979999999988</v>
      </c>
      <c r="I450" s="2" t="s">
        <v>66</v>
      </c>
      <c r="J450" s="33" t="s">
        <v>1816</v>
      </c>
      <c r="K450" s="59">
        <f t="shared" si="24"/>
        <v>44144</v>
      </c>
      <c r="L450" s="60" t="str">
        <f t="shared" ca="1" si="25"/>
        <v>2021/2/22</v>
      </c>
      <c r="M450" s="44">
        <f t="shared" ca="1" si="26"/>
        <v>14310</v>
      </c>
      <c r="N450" s="61">
        <f t="shared" ca="1" si="27"/>
        <v>-3.3079508735150212E-2</v>
      </c>
      <c r="O450" s="35">
        <f t="shared" si="28"/>
        <v>134.93566799999999</v>
      </c>
      <c r="P450" s="35">
        <f t="shared" si="29"/>
        <v>-6.4332000000007383E-2</v>
      </c>
      <c r="Q450" s="36">
        <f t="shared" si="30"/>
        <v>0.9</v>
      </c>
      <c r="R450" s="37" t="e">
        <f t="shared" si="31"/>
        <v>#REF!</v>
      </c>
      <c r="S450" s="38" t="e">
        <f t="shared" si="32"/>
        <v>#REF!</v>
      </c>
      <c r="T450" s="38"/>
      <c r="U450" s="62"/>
      <c r="V450" s="39" t="e">
        <f t="shared" si="33"/>
        <v>#REF!</v>
      </c>
      <c r="W450" s="39" t="e">
        <f t="shared" si="34"/>
        <v>#REF!</v>
      </c>
      <c r="X450" s="1" t="e">
        <f t="shared" si="35"/>
        <v>#REF!</v>
      </c>
      <c r="Y450" s="37" t="e">
        <f t="shared" si="36"/>
        <v>#REF!</v>
      </c>
      <c r="Z450" s="183" t="e">
        <f t="shared" si="37"/>
        <v>#REF!</v>
      </c>
      <c r="AA450" s="183">
        <v>0</v>
      </c>
      <c r="AB450" s="183">
        <f>SUM($C$2:C450)*D450/SUM($B$2:B450)-1</f>
        <v>0.30142939243344125</v>
      </c>
      <c r="AC450" s="183" t="e">
        <f t="shared" si="38"/>
        <v>#REF!</v>
      </c>
      <c r="AD450" s="40">
        <f t="shared" si="39"/>
        <v>0.22960665185185186</v>
      </c>
    </row>
    <row r="451" spans="1:30">
      <c r="A451" s="63" t="s">
        <v>1817</v>
      </c>
      <c r="B451" s="2">
        <v>135</v>
      </c>
      <c r="C451" s="177">
        <v>101.76</v>
      </c>
      <c r="D451" s="178">
        <v>1.3260000000000001</v>
      </c>
      <c r="E451" s="32">
        <f t="shared" si="21"/>
        <v>0.22000000000000003</v>
      </c>
      <c r="F451" s="26">
        <f t="shared" si="22"/>
        <v>-2.450488888888879E-3</v>
      </c>
      <c r="H451" s="58">
        <f t="shared" si="23"/>
        <v>-0.33081599999999867</v>
      </c>
      <c r="I451" s="2" t="s">
        <v>66</v>
      </c>
      <c r="J451" s="33" t="s">
        <v>1818</v>
      </c>
      <c r="K451" s="59">
        <f t="shared" si="24"/>
        <v>44145</v>
      </c>
      <c r="L451" s="60" t="str">
        <f t="shared" ca="1" si="25"/>
        <v>2021/2/22</v>
      </c>
      <c r="M451" s="44">
        <f t="shared" ca="1" si="26"/>
        <v>14175</v>
      </c>
      <c r="N451" s="61">
        <f t="shared" ca="1" si="27"/>
        <v>-8.5183661375661038E-3</v>
      </c>
      <c r="O451" s="35">
        <f t="shared" si="28"/>
        <v>134.93376000000001</v>
      </c>
      <c r="P451" s="35">
        <f t="shared" si="29"/>
        <v>-6.6239999999993415E-2</v>
      </c>
      <c r="Q451" s="36">
        <f t="shared" si="30"/>
        <v>0.9</v>
      </c>
      <c r="R451" s="37" t="e">
        <f t="shared" si="31"/>
        <v>#REF!</v>
      </c>
      <c r="S451" s="38" t="e">
        <f t="shared" si="32"/>
        <v>#REF!</v>
      </c>
      <c r="T451" s="38"/>
      <c r="U451" s="62"/>
      <c r="V451" s="39" t="e">
        <f t="shared" si="33"/>
        <v>#REF!</v>
      </c>
      <c r="W451" s="39" t="e">
        <f t="shared" si="34"/>
        <v>#REF!</v>
      </c>
      <c r="X451" s="1" t="e">
        <f t="shared" si="35"/>
        <v>#REF!</v>
      </c>
      <c r="Y451" s="37" t="e">
        <f t="shared" si="36"/>
        <v>#REF!</v>
      </c>
      <c r="Z451" s="183" t="e">
        <f t="shared" si="37"/>
        <v>#REF!</v>
      </c>
      <c r="AA451" s="183">
        <v>0</v>
      </c>
      <c r="AB451" s="183">
        <f>SUM($C$2:C451)*D451/SUM($B$2:B451)-1</f>
        <v>0.29146137217431733</v>
      </c>
      <c r="AC451" s="183" t="e">
        <f t="shared" si="38"/>
        <v>#REF!</v>
      </c>
      <c r="AD451" s="40">
        <f t="shared" si="39"/>
        <v>0.22245048888888891</v>
      </c>
    </row>
    <row r="452" spans="1:30">
      <c r="A452" s="63" t="s">
        <v>1819</v>
      </c>
      <c r="B452" s="2">
        <v>135</v>
      </c>
      <c r="C452" s="177">
        <v>102.93</v>
      </c>
      <c r="D452" s="178">
        <v>1.3109</v>
      </c>
      <c r="E452" s="32">
        <f t="shared" si="21"/>
        <v>0.22000000000000003</v>
      </c>
      <c r="F452" s="26">
        <f t="shared" si="22"/>
        <v>9.01897777777768E-3</v>
      </c>
      <c r="H452" s="58">
        <f t="shared" si="23"/>
        <v>1.2175619999999867</v>
      </c>
      <c r="I452" s="2" t="s">
        <v>66</v>
      </c>
      <c r="J452" s="33" t="s">
        <v>1820</v>
      </c>
      <c r="K452" s="59">
        <f t="shared" si="24"/>
        <v>44146</v>
      </c>
      <c r="L452" s="60" t="str">
        <f t="shared" ca="1" si="25"/>
        <v>2021/2/22</v>
      </c>
      <c r="M452" s="44">
        <f t="shared" ca="1" si="26"/>
        <v>14040</v>
      </c>
      <c r="N452" s="61">
        <f t="shared" ca="1" si="27"/>
        <v>3.1653143162392816E-2</v>
      </c>
      <c r="O452" s="35">
        <f t="shared" si="28"/>
        <v>134.930937</v>
      </c>
      <c r="P452" s="35">
        <f t="shared" si="29"/>
        <v>-6.9062999999999874E-2</v>
      </c>
      <c r="Q452" s="36">
        <f t="shared" si="30"/>
        <v>0.9</v>
      </c>
      <c r="R452" s="37" t="e">
        <f t="shared" si="31"/>
        <v>#REF!</v>
      </c>
      <c r="S452" s="38" t="e">
        <f t="shared" si="32"/>
        <v>#REF!</v>
      </c>
      <c r="T452" s="38"/>
      <c r="U452" s="62"/>
      <c r="V452" s="39" t="e">
        <f t="shared" si="33"/>
        <v>#REF!</v>
      </c>
      <c r="W452" s="39" t="e">
        <f t="shared" si="34"/>
        <v>#REF!</v>
      </c>
      <c r="X452" s="1" t="e">
        <f t="shared" si="35"/>
        <v>#REF!</v>
      </c>
      <c r="Y452" s="37" t="e">
        <f t="shared" si="36"/>
        <v>#REF!</v>
      </c>
      <c r="Z452" s="183" t="e">
        <f t="shared" si="37"/>
        <v>#REF!</v>
      </c>
      <c r="AA452" s="183">
        <v>0</v>
      </c>
      <c r="AB452" s="183">
        <f>SUM($C$2:C452)*D452/SUM($B$2:B452)-1</f>
        <v>0.27617436062015388</v>
      </c>
      <c r="AC452" s="183" t="e">
        <f t="shared" si="38"/>
        <v>#REF!</v>
      </c>
      <c r="AD452" s="40">
        <f t="shared" si="39"/>
        <v>0.21098102222222234</v>
      </c>
    </row>
    <row r="453" spans="1:30">
      <c r="A453" s="63" t="s">
        <v>1821</v>
      </c>
      <c r="B453" s="2">
        <v>135</v>
      </c>
      <c r="C453" s="177">
        <v>102.62</v>
      </c>
      <c r="D453" s="178">
        <v>1.3148</v>
      </c>
      <c r="E453" s="32">
        <f t="shared" si="21"/>
        <v>0.22000000000000003</v>
      </c>
      <c r="F453" s="26">
        <f t="shared" si="22"/>
        <v>5.9800592592593044E-3</v>
      </c>
      <c r="H453" s="58">
        <f t="shared" si="23"/>
        <v>0.80730800000000613</v>
      </c>
      <c r="I453" s="2" t="s">
        <v>66</v>
      </c>
      <c r="J453" s="33" t="s">
        <v>1822</v>
      </c>
      <c r="K453" s="59">
        <f t="shared" si="24"/>
        <v>44147</v>
      </c>
      <c r="L453" s="60" t="str">
        <f t="shared" ca="1" si="25"/>
        <v>2021/2/22</v>
      </c>
      <c r="M453" s="44">
        <f t="shared" ca="1" si="26"/>
        <v>13905</v>
      </c>
      <c r="N453" s="61">
        <f t="shared" ca="1" si="27"/>
        <v>2.1191472132326659E-2</v>
      </c>
      <c r="O453" s="35">
        <f t="shared" si="28"/>
        <v>134.92477600000001</v>
      </c>
      <c r="P453" s="35">
        <f t="shared" si="29"/>
        <v>-7.522399999999152E-2</v>
      </c>
      <c r="Q453" s="36">
        <f t="shared" si="30"/>
        <v>0.9</v>
      </c>
      <c r="R453" s="37" t="e">
        <f t="shared" si="31"/>
        <v>#REF!</v>
      </c>
      <c r="S453" s="38" t="e">
        <f t="shared" si="32"/>
        <v>#REF!</v>
      </c>
      <c r="T453" s="38"/>
      <c r="U453" s="62"/>
      <c r="V453" s="39" t="e">
        <f t="shared" si="33"/>
        <v>#REF!</v>
      </c>
      <c r="W453" s="39" t="e">
        <f t="shared" si="34"/>
        <v>#REF!</v>
      </c>
      <c r="X453" s="1" t="e">
        <f t="shared" si="35"/>
        <v>#REF!</v>
      </c>
      <c r="Y453" s="37" t="e">
        <f t="shared" si="36"/>
        <v>#REF!</v>
      </c>
      <c r="Z453" s="183" t="e">
        <f t="shared" si="37"/>
        <v>#REF!</v>
      </c>
      <c r="AA453" s="183">
        <v>0</v>
      </c>
      <c r="AB453" s="183">
        <f>SUM($C$2:C453)*D453/SUM($B$2:B453)-1</f>
        <v>0.27938512409685057</v>
      </c>
      <c r="AC453" s="183" t="e">
        <f t="shared" si="38"/>
        <v>#REF!</v>
      </c>
      <c r="AD453" s="40">
        <f t="shared" si="39"/>
        <v>0.21401994074074071</v>
      </c>
    </row>
    <row r="454" spans="1:30">
      <c r="A454" s="63" t="s">
        <v>1823</v>
      </c>
      <c r="B454" s="2">
        <v>135</v>
      </c>
      <c r="C454" s="177">
        <v>102.74</v>
      </c>
      <c r="D454" s="178">
        <v>1.3132999999999999</v>
      </c>
      <c r="E454" s="32">
        <f t="shared" si="21"/>
        <v>0.22000000000000003</v>
      </c>
      <c r="F454" s="26">
        <f t="shared" si="22"/>
        <v>7.156414814814601E-3</v>
      </c>
      <c r="H454" s="58">
        <f t="shared" si="23"/>
        <v>0.96611599999997111</v>
      </c>
      <c r="I454" s="2" t="s">
        <v>66</v>
      </c>
      <c r="J454" s="33" t="s">
        <v>1824</v>
      </c>
      <c r="K454" s="59">
        <f t="shared" si="24"/>
        <v>44148</v>
      </c>
      <c r="L454" s="60" t="str">
        <f t="shared" ca="1" si="25"/>
        <v>2021/2/22</v>
      </c>
      <c r="M454" s="44">
        <f t="shared" ca="1" si="26"/>
        <v>13770</v>
      </c>
      <c r="N454" s="61">
        <f t="shared" ca="1" si="27"/>
        <v>2.5608739288307151E-2</v>
      </c>
      <c r="O454" s="35">
        <f t="shared" si="28"/>
        <v>134.92844199999999</v>
      </c>
      <c r="P454" s="35">
        <f t="shared" si="29"/>
        <v>-7.1558000000010225E-2</v>
      </c>
      <c r="Q454" s="36">
        <f t="shared" si="30"/>
        <v>0.9</v>
      </c>
      <c r="R454" s="37" t="e">
        <f t="shared" si="31"/>
        <v>#REF!</v>
      </c>
      <c r="S454" s="38" t="e">
        <f t="shared" si="32"/>
        <v>#REF!</v>
      </c>
      <c r="T454" s="38"/>
      <c r="U454" s="62"/>
      <c r="V454" s="39" t="e">
        <f t="shared" si="33"/>
        <v>#REF!</v>
      </c>
      <c r="W454" s="39" t="e">
        <f t="shared" si="34"/>
        <v>#REF!</v>
      </c>
      <c r="X454" s="1" t="e">
        <f t="shared" si="35"/>
        <v>#REF!</v>
      </c>
      <c r="Y454" s="37" t="e">
        <f t="shared" si="36"/>
        <v>#REF!</v>
      </c>
      <c r="Z454" s="183" t="e">
        <f t="shared" si="37"/>
        <v>#REF!</v>
      </c>
      <c r="AA454" s="183">
        <v>0</v>
      </c>
      <c r="AB454" s="183">
        <f>SUM($C$2:C454)*D454/SUM($B$2:B454)-1</f>
        <v>0.27734514293654366</v>
      </c>
      <c r="AC454" s="183" t="e">
        <f t="shared" si="38"/>
        <v>#REF!</v>
      </c>
      <c r="AD454" s="40">
        <f t="shared" si="39"/>
        <v>0.21284358518518542</v>
      </c>
    </row>
    <row r="455" spans="1:30">
      <c r="A455" s="63" t="s">
        <v>1825</v>
      </c>
      <c r="B455" s="2">
        <v>135</v>
      </c>
      <c r="C455" s="177">
        <v>101.52</v>
      </c>
      <c r="D455" s="178">
        <v>1.3290999999999999</v>
      </c>
      <c r="E455" s="32">
        <f t="shared" si="21"/>
        <v>0.22000000000000003</v>
      </c>
      <c r="F455" s="26">
        <f t="shared" si="22"/>
        <v>-4.8032000000001029E-3</v>
      </c>
      <c r="H455" s="58">
        <f t="shared" si="23"/>
        <v>-0.64843200000001389</v>
      </c>
      <c r="I455" s="2" t="s">
        <v>66</v>
      </c>
      <c r="J455" s="33" t="s">
        <v>1826</v>
      </c>
      <c r="K455" s="59">
        <f t="shared" si="24"/>
        <v>44151</v>
      </c>
      <c r="L455" s="60" t="str">
        <f t="shared" ca="1" si="25"/>
        <v>2021/2/22</v>
      </c>
      <c r="M455" s="44">
        <f t="shared" ca="1" si="26"/>
        <v>13365</v>
      </c>
      <c r="N455" s="61">
        <f t="shared" ca="1" si="27"/>
        <v>-1.7708767676768059E-2</v>
      </c>
      <c r="O455" s="35">
        <f t="shared" si="28"/>
        <v>134.93023199999999</v>
      </c>
      <c r="P455" s="35">
        <f t="shared" si="29"/>
        <v>-6.9768000000010488E-2</v>
      </c>
      <c r="Q455" s="36">
        <f t="shared" si="30"/>
        <v>0.9</v>
      </c>
      <c r="R455" s="37" t="e">
        <f t="shared" si="31"/>
        <v>#REF!</v>
      </c>
      <c r="S455" s="38" t="e">
        <f t="shared" si="32"/>
        <v>#REF!</v>
      </c>
      <c r="T455" s="38"/>
      <c r="U455" s="62"/>
      <c r="V455" s="39" t="e">
        <f t="shared" si="33"/>
        <v>#REF!</v>
      </c>
      <c r="W455" s="39" t="e">
        <f t="shared" si="34"/>
        <v>#REF!</v>
      </c>
      <c r="X455" s="1" t="e">
        <f t="shared" si="35"/>
        <v>#REF!</v>
      </c>
      <c r="Y455" s="37" t="e">
        <f t="shared" si="36"/>
        <v>#REF!</v>
      </c>
      <c r="Z455" s="183" t="e">
        <f t="shared" si="37"/>
        <v>#REF!</v>
      </c>
      <c r="AA455" s="183">
        <v>0</v>
      </c>
      <c r="AB455" s="183">
        <f>SUM($C$2:C455)*D455/SUM($B$2:B455)-1</f>
        <v>0.29210267233649057</v>
      </c>
      <c r="AC455" s="183" t="e">
        <f t="shared" si="38"/>
        <v>#REF!</v>
      </c>
      <c r="AD455" s="40">
        <f t="shared" si="39"/>
        <v>0.22480320000000012</v>
      </c>
    </row>
    <row r="456" spans="1:30">
      <c r="A456" s="63" t="s">
        <v>1827</v>
      </c>
      <c r="B456" s="2">
        <v>135</v>
      </c>
      <c r="C456" s="177">
        <v>102.27</v>
      </c>
      <c r="D456" s="178">
        <v>1.3193999999999999</v>
      </c>
      <c r="E456" s="32">
        <f t="shared" si="21"/>
        <v>0.22000000000000003</v>
      </c>
      <c r="F456" s="26">
        <f t="shared" si="22"/>
        <v>2.5490222222220769E-3</v>
      </c>
      <c r="H456" s="58">
        <f t="shared" si="23"/>
        <v>0.34411799999998038</v>
      </c>
      <c r="I456" s="2" t="s">
        <v>66</v>
      </c>
      <c r="J456" s="33" t="s">
        <v>1828</v>
      </c>
      <c r="K456" s="59">
        <f t="shared" si="24"/>
        <v>44152</v>
      </c>
      <c r="L456" s="60" t="str">
        <f t="shared" ca="1" si="25"/>
        <v>2021/2/22</v>
      </c>
      <c r="M456" s="44">
        <f t="shared" ca="1" si="26"/>
        <v>13230</v>
      </c>
      <c r="N456" s="61">
        <f t="shared" ca="1" si="27"/>
        <v>9.4938072562352864E-3</v>
      </c>
      <c r="O456" s="35">
        <f t="shared" si="28"/>
        <v>134.93503799999999</v>
      </c>
      <c r="P456" s="35">
        <f t="shared" si="29"/>
        <v>-6.4962000000008402E-2</v>
      </c>
      <c r="Q456" s="36">
        <f t="shared" si="30"/>
        <v>0.9</v>
      </c>
      <c r="R456" s="37" t="e">
        <f t="shared" si="31"/>
        <v>#REF!</v>
      </c>
      <c r="S456" s="38" t="e">
        <f t="shared" si="32"/>
        <v>#REF!</v>
      </c>
      <c r="T456" s="38"/>
      <c r="U456" s="62"/>
      <c r="V456" s="39" t="e">
        <f t="shared" si="33"/>
        <v>#REF!</v>
      </c>
      <c r="W456" s="39" t="e">
        <f t="shared" si="34"/>
        <v>#REF!</v>
      </c>
      <c r="X456" s="1" t="e">
        <f t="shared" si="35"/>
        <v>#REF!</v>
      </c>
      <c r="Y456" s="37" t="e">
        <f t="shared" si="36"/>
        <v>#REF!</v>
      </c>
      <c r="Z456" s="183" t="e">
        <f t="shared" si="37"/>
        <v>#REF!</v>
      </c>
      <c r="AA456" s="183">
        <v>0</v>
      </c>
      <c r="AB456" s="183">
        <f>SUM($C$2:C456)*D456/SUM($B$2:B456)-1</f>
        <v>0.28208495802582889</v>
      </c>
      <c r="AC456" s="183" t="e">
        <f t="shared" si="38"/>
        <v>#REF!</v>
      </c>
      <c r="AD456" s="40">
        <f t="shared" si="39"/>
        <v>0.21745097777777794</v>
      </c>
    </row>
    <row r="457" spans="1:30">
      <c r="A457" s="63" t="s">
        <v>1829</v>
      </c>
      <c r="B457" s="2">
        <v>135</v>
      </c>
      <c r="C457" s="177">
        <v>102.16</v>
      </c>
      <c r="D457" s="178">
        <v>1.3208</v>
      </c>
      <c r="E457" s="32">
        <f t="shared" si="21"/>
        <v>0.22000000000000003</v>
      </c>
      <c r="F457" s="26">
        <f t="shared" si="22"/>
        <v>1.4706962962962836E-3</v>
      </c>
      <c r="H457" s="58">
        <f t="shared" si="23"/>
        <v>0.19854399999999828</v>
      </c>
      <c r="I457" s="2" t="s">
        <v>66</v>
      </c>
      <c r="J457" s="33" t="s">
        <v>1830</v>
      </c>
      <c r="K457" s="59">
        <f t="shared" si="24"/>
        <v>44153</v>
      </c>
      <c r="L457" s="60" t="str">
        <f t="shared" ca="1" si="25"/>
        <v>2021/2/22</v>
      </c>
      <c r="M457" s="44">
        <f t="shared" ca="1" si="26"/>
        <v>13095</v>
      </c>
      <c r="N457" s="61">
        <f t="shared" ca="1" si="27"/>
        <v>5.5340633829705508E-3</v>
      </c>
      <c r="O457" s="35">
        <f t="shared" si="28"/>
        <v>134.932928</v>
      </c>
      <c r="P457" s="35">
        <f t="shared" si="29"/>
        <v>-6.7071999999996024E-2</v>
      </c>
      <c r="Q457" s="36">
        <f t="shared" si="30"/>
        <v>0.9</v>
      </c>
      <c r="R457" s="37" t="e">
        <f t="shared" si="31"/>
        <v>#REF!</v>
      </c>
      <c r="S457" s="38" t="e">
        <f t="shared" si="32"/>
        <v>#REF!</v>
      </c>
      <c r="T457" s="38"/>
      <c r="U457" s="62"/>
      <c r="V457" s="39" t="e">
        <f t="shared" si="33"/>
        <v>#REF!</v>
      </c>
      <c r="W457" s="39" t="e">
        <f t="shared" si="34"/>
        <v>#REF!</v>
      </c>
      <c r="X457" s="1" t="e">
        <f t="shared" si="35"/>
        <v>#REF!</v>
      </c>
      <c r="Y457" s="37" t="e">
        <f t="shared" si="36"/>
        <v>#REF!</v>
      </c>
      <c r="Z457" s="183" t="e">
        <f t="shared" si="37"/>
        <v>#REF!</v>
      </c>
      <c r="AA457" s="183">
        <v>0</v>
      </c>
      <c r="AB457" s="183">
        <f>SUM($C$2:C457)*D457/SUM($B$2:B457)-1</f>
        <v>0.28285722083620923</v>
      </c>
      <c r="AC457" s="183" t="e">
        <f t="shared" si="38"/>
        <v>#REF!</v>
      </c>
      <c r="AD457" s="40">
        <f t="shared" si="39"/>
        <v>0.21852930370370374</v>
      </c>
    </row>
    <row r="458" spans="1:30">
      <c r="A458" s="63" t="s">
        <v>1831</v>
      </c>
      <c r="B458" s="2">
        <v>135</v>
      </c>
      <c r="C458" s="177">
        <v>101.86</v>
      </c>
      <c r="D458" s="178">
        <v>1.3247</v>
      </c>
      <c r="E458" s="32">
        <f t="shared" si="21"/>
        <v>0.22000000000000003</v>
      </c>
      <c r="F458" s="26">
        <f t="shared" si="22"/>
        <v>-1.4701925925925884E-3</v>
      </c>
      <c r="H458" s="58">
        <f t="shared" si="23"/>
        <v>-0.19847599999999943</v>
      </c>
      <c r="I458" s="2" t="s">
        <v>66</v>
      </c>
      <c r="J458" s="33" t="s">
        <v>1832</v>
      </c>
      <c r="K458" s="59">
        <f t="shared" si="24"/>
        <v>44154</v>
      </c>
      <c r="L458" s="60" t="str">
        <f t="shared" ca="1" si="25"/>
        <v>2021/2/22</v>
      </c>
      <c r="M458" s="44">
        <f t="shared" ca="1" si="26"/>
        <v>12960</v>
      </c>
      <c r="N458" s="61">
        <f t="shared" ca="1" si="27"/>
        <v>-5.5897947530864035E-3</v>
      </c>
      <c r="O458" s="35">
        <f t="shared" si="28"/>
        <v>134.933942</v>
      </c>
      <c r="P458" s="35">
        <f t="shared" si="29"/>
        <v>-6.6057999999998174E-2</v>
      </c>
      <c r="Q458" s="36">
        <f t="shared" si="30"/>
        <v>0.9</v>
      </c>
      <c r="R458" s="37" t="e">
        <f t="shared" si="31"/>
        <v>#REF!</v>
      </c>
      <c r="S458" s="38" t="e">
        <f t="shared" si="32"/>
        <v>#REF!</v>
      </c>
      <c r="T458" s="38"/>
      <c r="U458" s="62"/>
      <c r="V458" s="39" t="e">
        <f t="shared" si="33"/>
        <v>#REF!</v>
      </c>
      <c r="W458" s="39" t="e">
        <f t="shared" si="34"/>
        <v>#REF!</v>
      </c>
      <c r="X458" s="1" t="e">
        <f t="shared" si="35"/>
        <v>#REF!</v>
      </c>
      <c r="Y458" s="37" t="e">
        <f t="shared" si="36"/>
        <v>#REF!</v>
      </c>
      <c r="Z458" s="183" t="e">
        <f t="shared" si="37"/>
        <v>#REF!</v>
      </c>
      <c r="AA458" s="183">
        <v>0</v>
      </c>
      <c r="AB458" s="183">
        <f>SUM($C$2:C458)*D458/SUM($B$2:B458)-1</f>
        <v>0.28605165945490629</v>
      </c>
      <c r="AC458" s="183" t="e">
        <f t="shared" si="38"/>
        <v>#REF!</v>
      </c>
      <c r="AD458" s="40">
        <f t="shared" si="39"/>
        <v>0.22147019259259262</v>
      </c>
    </row>
    <row r="459" spans="1:30">
      <c r="A459" s="63" t="s">
        <v>1833</v>
      </c>
      <c r="B459" s="2">
        <v>135</v>
      </c>
      <c r="C459" s="177">
        <v>100.9</v>
      </c>
      <c r="D459" s="178">
        <v>1.3371999999999999</v>
      </c>
      <c r="E459" s="32">
        <f t="shared" si="21"/>
        <v>0.22000000000000003</v>
      </c>
      <c r="F459" s="26">
        <f t="shared" si="22"/>
        <v>-1.0881037037037062E-2</v>
      </c>
      <c r="H459" s="58">
        <f t="shared" si="23"/>
        <v>-1.4689400000000035</v>
      </c>
      <c r="I459" s="2" t="s">
        <v>66</v>
      </c>
      <c r="J459" s="33" t="s">
        <v>1834</v>
      </c>
      <c r="K459" s="59">
        <f t="shared" si="24"/>
        <v>44155</v>
      </c>
      <c r="L459" s="60" t="str">
        <f t="shared" ca="1" si="25"/>
        <v>2021/2/22</v>
      </c>
      <c r="M459" s="44">
        <f t="shared" ca="1" si="26"/>
        <v>12825</v>
      </c>
      <c r="N459" s="61">
        <f t="shared" ca="1" si="27"/>
        <v>-4.1806089668616084E-2</v>
      </c>
      <c r="O459" s="35">
        <f t="shared" si="28"/>
        <v>134.92348000000001</v>
      </c>
      <c r="P459" s="35">
        <f t="shared" si="29"/>
        <v>-7.6519999999987931E-2</v>
      </c>
      <c r="Q459" s="36">
        <f t="shared" si="30"/>
        <v>0.9</v>
      </c>
      <c r="R459" s="37" t="e">
        <f t="shared" si="31"/>
        <v>#REF!</v>
      </c>
      <c r="S459" s="38" t="e">
        <f t="shared" si="32"/>
        <v>#REF!</v>
      </c>
      <c r="T459" s="38"/>
      <c r="U459" s="62"/>
      <c r="V459" s="39" t="e">
        <f t="shared" si="33"/>
        <v>#REF!</v>
      </c>
      <c r="W459" s="39" t="e">
        <f t="shared" si="34"/>
        <v>#REF!</v>
      </c>
      <c r="X459" s="1" t="e">
        <f t="shared" si="35"/>
        <v>#REF!</v>
      </c>
      <c r="Y459" s="37" t="e">
        <f t="shared" si="36"/>
        <v>#REF!</v>
      </c>
      <c r="Z459" s="183" t="e">
        <f t="shared" si="37"/>
        <v>#REF!</v>
      </c>
      <c r="AA459" s="183">
        <v>0</v>
      </c>
      <c r="AB459" s="183">
        <f>SUM($C$2:C459)*D459/SUM($B$2:B459)-1</f>
        <v>0.29757070034379907</v>
      </c>
      <c r="AC459" s="183" t="e">
        <f t="shared" si="38"/>
        <v>#REF!</v>
      </c>
      <c r="AD459" s="40">
        <f t="shared" si="39"/>
        <v>0.23088103703703708</v>
      </c>
    </row>
    <row r="460" spans="1:30">
      <c r="A460" s="63" t="s">
        <v>1910</v>
      </c>
      <c r="B460" s="2">
        <v>135</v>
      </c>
      <c r="C460" s="177">
        <v>100.1</v>
      </c>
      <c r="D460" s="178">
        <v>1.3479000000000001</v>
      </c>
      <c r="E460" s="32">
        <f t="shared" si="21"/>
        <v>0.22000000000000003</v>
      </c>
      <c r="F460" s="26">
        <f t="shared" si="22"/>
        <v>-1.8723407407407598E-2</v>
      </c>
      <c r="H460" s="58">
        <f t="shared" si="23"/>
        <v>-2.5276600000000258</v>
      </c>
      <c r="I460" s="2" t="s">
        <v>66</v>
      </c>
      <c r="J460" s="33" t="s">
        <v>1866</v>
      </c>
      <c r="K460" s="59">
        <f t="shared" si="24"/>
        <v>44158</v>
      </c>
      <c r="L460" s="60" t="str">
        <f t="shared" ca="1" si="25"/>
        <v>2021/2/22</v>
      </c>
      <c r="M460" s="44">
        <f t="shared" ca="1" si="26"/>
        <v>12420</v>
      </c>
      <c r="N460" s="61">
        <f t="shared" ca="1" si="27"/>
        <v>-7.4283083735910582E-2</v>
      </c>
      <c r="O460" s="35">
        <f t="shared" si="28"/>
        <v>134.92479</v>
      </c>
      <c r="P460" s="35">
        <f t="shared" si="29"/>
        <v>-7.5209999999998445E-2</v>
      </c>
      <c r="Q460" s="36">
        <f t="shared" si="30"/>
        <v>0.9</v>
      </c>
      <c r="R460" s="37" t="e">
        <f t="shared" si="31"/>
        <v>#REF!</v>
      </c>
      <c r="S460" s="38" t="e">
        <f t="shared" si="32"/>
        <v>#REF!</v>
      </c>
      <c r="T460" s="38"/>
      <c r="U460" s="62"/>
      <c r="V460" s="39" t="e">
        <f t="shared" si="33"/>
        <v>#REF!</v>
      </c>
      <c r="W460" s="39" t="e">
        <f t="shared" si="34"/>
        <v>#REF!</v>
      </c>
      <c r="X460" s="1" t="e">
        <f t="shared" si="35"/>
        <v>#REF!</v>
      </c>
      <c r="Y460" s="37" t="e">
        <f t="shared" si="36"/>
        <v>#REF!</v>
      </c>
      <c r="Z460" s="183" t="e">
        <f t="shared" si="37"/>
        <v>#REF!</v>
      </c>
      <c r="AA460" s="183">
        <v>0</v>
      </c>
      <c r="AB460" s="183">
        <f>SUM($C$2:C460)*D460/SUM($B$2:B460)-1</f>
        <v>0.30731850873741884</v>
      </c>
      <c r="AC460" s="183" t="e">
        <f t="shared" si="38"/>
        <v>#REF!</v>
      </c>
      <c r="AD460" s="40">
        <f t="shared" si="39"/>
        <v>0.23872340740740763</v>
      </c>
    </row>
    <row r="461" spans="1:30">
      <c r="A461" s="63" t="s">
        <v>1895</v>
      </c>
      <c r="B461" s="2">
        <v>135</v>
      </c>
      <c r="C461" s="177">
        <v>100.09</v>
      </c>
      <c r="D461" s="178">
        <v>1.3481000000000001</v>
      </c>
      <c r="E461" s="32">
        <f t="shared" si="21"/>
        <v>0.22000000000000003</v>
      </c>
      <c r="F461" s="26">
        <f t="shared" si="22"/>
        <v>-1.8821437037037102E-2</v>
      </c>
      <c r="H461" s="58">
        <f t="shared" si="23"/>
        <v>-2.5408940000000086</v>
      </c>
      <c r="I461" s="2" t="s">
        <v>66</v>
      </c>
      <c r="J461" s="33" t="s">
        <v>1868</v>
      </c>
      <c r="K461" s="59">
        <f t="shared" si="24"/>
        <v>44159</v>
      </c>
      <c r="L461" s="60" t="str">
        <f t="shared" ca="1" si="25"/>
        <v>2021/2/22</v>
      </c>
      <c r="M461" s="44">
        <f t="shared" ca="1" si="26"/>
        <v>12285</v>
      </c>
      <c r="N461" s="61">
        <f t="shared" ca="1" si="27"/>
        <v>-7.5492577126577379E-2</v>
      </c>
      <c r="O461" s="35">
        <f t="shared" si="28"/>
        <v>134.93132900000001</v>
      </c>
      <c r="P461" s="35">
        <f t="shared" si="29"/>
        <v>-6.867099999999482E-2</v>
      </c>
      <c r="Q461" s="36">
        <f t="shared" si="30"/>
        <v>0.9</v>
      </c>
      <c r="R461" s="37" t="e">
        <f t="shared" si="31"/>
        <v>#REF!</v>
      </c>
      <c r="S461" s="38" t="e">
        <f t="shared" si="32"/>
        <v>#REF!</v>
      </c>
      <c r="T461" s="38"/>
      <c r="U461" s="62"/>
      <c r="V461" s="39" t="e">
        <f t="shared" si="33"/>
        <v>#REF!</v>
      </c>
      <c r="W461" s="39" t="e">
        <f t="shared" si="34"/>
        <v>#REF!</v>
      </c>
      <c r="X461" s="1" t="e">
        <f t="shared" si="35"/>
        <v>#REF!</v>
      </c>
      <c r="Y461" s="37" t="e">
        <f t="shared" si="36"/>
        <v>#REF!</v>
      </c>
      <c r="Z461" s="183" t="e">
        <f t="shared" si="37"/>
        <v>#REF!</v>
      </c>
      <c r="AA461" s="183">
        <v>0</v>
      </c>
      <c r="AB461" s="183">
        <f>SUM($C$2:C461)*D461/SUM($B$2:B461)-1</f>
        <v>0.30687971157269911</v>
      </c>
      <c r="AC461" s="183" t="e">
        <f t="shared" si="38"/>
        <v>#REF!</v>
      </c>
      <c r="AD461" s="40">
        <f t="shared" si="39"/>
        <v>0.23882143703703712</v>
      </c>
    </row>
    <row r="462" spans="1:30">
      <c r="A462" s="63" t="s">
        <v>1896</v>
      </c>
      <c r="B462" s="2">
        <v>135</v>
      </c>
      <c r="C462" s="177">
        <v>101.92</v>
      </c>
      <c r="D462" s="178">
        <v>1.3239000000000001</v>
      </c>
      <c r="E462" s="32">
        <f t="shared" si="21"/>
        <v>0.22000000000000003</v>
      </c>
      <c r="F462" s="26">
        <f t="shared" si="22"/>
        <v>-8.8201481481494032E-4</v>
      </c>
      <c r="H462" s="58">
        <f t="shared" si="23"/>
        <v>-0.11907200000001694</v>
      </c>
      <c r="I462" s="2" t="s">
        <v>66</v>
      </c>
      <c r="J462" s="33" t="s">
        <v>1870</v>
      </c>
      <c r="K462" s="59">
        <f t="shared" si="24"/>
        <v>44160</v>
      </c>
      <c r="L462" s="60" t="str">
        <f t="shared" ca="1" si="25"/>
        <v>2021/2/22</v>
      </c>
      <c r="M462" s="44">
        <f t="shared" ca="1" si="26"/>
        <v>12150</v>
      </c>
      <c r="N462" s="61">
        <f t="shared" ca="1" si="27"/>
        <v>-3.5770600823050356E-3</v>
      </c>
      <c r="O462" s="35">
        <f t="shared" si="28"/>
        <v>134.93188800000001</v>
      </c>
      <c r="P462" s="35">
        <f t="shared" si="29"/>
        <v>-6.8111999999985073E-2</v>
      </c>
      <c r="Q462" s="36">
        <f t="shared" si="30"/>
        <v>0.9</v>
      </c>
      <c r="R462" s="37" t="e">
        <f t="shared" si="31"/>
        <v>#REF!</v>
      </c>
      <c r="S462" s="38" t="e">
        <f t="shared" si="32"/>
        <v>#REF!</v>
      </c>
      <c r="T462" s="38"/>
      <c r="U462" s="62"/>
      <c r="V462" s="39" t="e">
        <f t="shared" si="33"/>
        <v>#REF!</v>
      </c>
      <c r="W462" s="39" t="e">
        <f t="shared" si="34"/>
        <v>#REF!</v>
      </c>
      <c r="X462" s="1" t="e">
        <f t="shared" si="35"/>
        <v>#REF!</v>
      </c>
      <c r="Y462" s="37" t="e">
        <f t="shared" si="36"/>
        <v>#REF!</v>
      </c>
      <c r="Z462" s="183" t="e">
        <f t="shared" si="37"/>
        <v>#REF!</v>
      </c>
      <c r="AA462" s="183">
        <v>0</v>
      </c>
      <c r="AB462" s="183">
        <f>SUM($C$2:C462)*D462/SUM($B$2:B462)-1</f>
        <v>0.28283758788154789</v>
      </c>
      <c r="AC462" s="183" t="e">
        <f t="shared" si="38"/>
        <v>#REF!</v>
      </c>
      <c r="AD462" s="40">
        <f t="shared" si="39"/>
        <v>0.22088201481481498</v>
      </c>
    </row>
    <row r="463" spans="1:30">
      <c r="A463" s="63" t="s">
        <v>1897</v>
      </c>
      <c r="B463" s="2">
        <v>135</v>
      </c>
      <c r="C463" s="177">
        <v>102.17</v>
      </c>
      <c r="D463" s="178">
        <v>1.3207</v>
      </c>
      <c r="E463" s="32">
        <f t="shared" si="21"/>
        <v>0.22000000000000003</v>
      </c>
      <c r="F463" s="26">
        <f t="shared" si="22"/>
        <v>1.5687259259257863E-3</v>
      </c>
      <c r="H463" s="58">
        <f t="shared" si="23"/>
        <v>0.21177799999998115</v>
      </c>
      <c r="I463" s="2" t="s">
        <v>66</v>
      </c>
      <c r="J463" s="33" t="s">
        <v>1872</v>
      </c>
      <c r="K463" s="59">
        <f t="shared" si="24"/>
        <v>44161</v>
      </c>
      <c r="L463" s="60" t="str">
        <f t="shared" ca="1" si="25"/>
        <v>2021/2/22</v>
      </c>
      <c r="M463" s="44">
        <f t="shared" ca="1" si="26"/>
        <v>12015</v>
      </c>
      <c r="N463" s="61">
        <f t="shared" ca="1" si="27"/>
        <v>6.4335389096956399E-3</v>
      </c>
      <c r="O463" s="35">
        <f t="shared" si="28"/>
        <v>134.93591900000001</v>
      </c>
      <c r="P463" s="35">
        <f t="shared" si="29"/>
        <v>-6.4080999999987398E-2</v>
      </c>
      <c r="Q463" s="36">
        <f t="shared" si="30"/>
        <v>0.9</v>
      </c>
      <c r="R463" s="37" t="e">
        <f t="shared" si="31"/>
        <v>#REF!</v>
      </c>
      <c r="S463" s="38" t="e">
        <f t="shared" si="32"/>
        <v>#REF!</v>
      </c>
      <c r="T463" s="38"/>
      <c r="U463" s="62"/>
      <c r="V463" s="39" t="e">
        <f t="shared" si="33"/>
        <v>#REF!</v>
      </c>
      <c r="W463" s="39" t="e">
        <f t="shared" si="34"/>
        <v>#REF!</v>
      </c>
      <c r="X463" s="1" t="e">
        <f t="shared" si="35"/>
        <v>#REF!</v>
      </c>
      <c r="Y463" s="37" t="e">
        <f t="shared" si="36"/>
        <v>#REF!</v>
      </c>
      <c r="Z463" s="183" t="e">
        <f t="shared" si="37"/>
        <v>#REF!</v>
      </c>
      <c r="AA463" s="183">
        <v>0</v>
      </c>
      <c r="AB463" s="183">
        <f>SUM($C$2:C463)*D463/SUM($B$2:B463)-1</f>
        <v>0.27916354967037837</v>
      </c>
      <c r="AC463" s="183" t="e">
        <f t="shared" si="38"/>
        <v>#REF!</v>
      </c>
      <c r="AD463" s="40">
        <f t="shared" si="39"/>
        <v>0.21843127407407426</v>
      </c>
    </row>
    <row r="464" spans="1:30">
      <c r="A464" s="63" t="s">
        <v>1898</v>
      </c>
      <c r="B464" s="2">
        <v>135</v>
      </c>
      <c r="C464" s="177">
        <v>101.87</v>
      </c>
      <c r="D464" s="178">
        <v>1.3245</v>
      </c>
      <c r="E464" s="32">
        <f t="shared" si="21"/>
        <v>0.22000000000000003</v>
      </c>
      <c r="F464" s="26">
        <f t="shared" si="22"/>
        <v>-1.3721629629630857E-3</v>
      </c>
      <c r="H464" s="58">
        <f t="shared" si="23"/>
        <v>-0.18524200000001656</v>
      </c>
      <c r="I464" s="2" t="s">
        <v>66</v>
      </c>
      <c r="J464" s="33" t="s">
        <v>1874</v>
      </c>
      <c r="K464" s="59">
        <f t="shared" si="24"/>
        <v>44162</v>
      </c>
      <c r="L464" s="60" t="str">
        <f t="shared" ca="1" si="25"/>
        <v>2021/2/22</v>
      </c>
      <c r="M464" s="44">
        <f t="shared" ca="1" si="26"/>
        <v>11880</v>
      </c>
      <c r="N464" s="61">
        <f t="shared" ca="1" si="27"/>
        <v>-5.6913577441082526E-3</v>
      </c>
      <c r="O464" s="35">
        <f t="shared" si="28"/>
        <v>134.926815</v>
      </c>
      <c r="P464" s="35">
        <f t="shared" si="29"/>
        <v>-7.3184999999995171E-2</v>
      </c>
      <c r="Q464" s="36">
        <f t="shared" si="30"/>
        <v>0.9</v>
      </c>
      <c r="R464" s="37" t="e">
        <f t="shared" si="31"/>
        <v>#REF!</v>
      </c>
      <c r="S464" s="38" t="e">
        <f t="shared" si="32"/>
        <v>#REF!</v>
      </c>
      <c r="T464" s="38"/>
      <c r="U464" s="62"/>
      <c r="V464" s="39" t="e">
        <f t="shared" si="33"/>
        <v>#REF!</v>
      </c>
      <c r="W464" s="39" t="e">
        <f t="shared" si="34"/>
        <v>#REF!</v>
      </c>
      <c r="X464" s="1" t="e">
        <f t="shared" si="35"/>
        <v>#REF!</v>
      </c>
      <c r="Y464" s="37" t="e">
        <f t="shared" si="36"/>
        <v>#REF!</v>
      </c>
      <c r="Z464" s="183" t="e">
        <f t="shared" si="37"/>
        <v>#REF!</v>
      </c>
      <c r="AA464" s="183">
        <v>0</v>
      </c>
      <c r="AB464" s="183">
        <f>SUM($C$2:C464)*D464/SUM($B$2:B464)-1</f>
        <v>0.28226543693284833</v>
      </c>
      <c r="AC464" s="183" t="e">
        <f t="shared" si="38"/>
        <v>#REF!</v>
      </c>
      <c r="AD464" s="40">
        <f t="shared" si="39"/>
        <v>0.22137216296296311</v>
      </c>
    </row>
    <row r="465" spans="1:30">
      <c r="A465" s="63" t="s">
        <v>1899</v>
      </c>
      <c r="B465" s="2">
        <v>135</v>
      </c>
      <c r="C465" s="177">
        <v>102.32</v>
      </c>
      <c r="D465" s="178">
        <v>1.3187</v>
      </c>
      <c r="E465" s="32">
        <f t="shared" si="21"/>
        <v>0.22000000000000003</v>
      </c>
      <c r="F465" s="26">
        <f t="shared" si="22"/>
        <v>3.0391703703702222E-3</v>
      </c>
      <c r="H465" s="58">
        <f t="shared" si="23"/>
        <v>0.41028799999998</v>
      </c>
      <c r="I465" s="2" t="s">
        <v>66</v>
      </c>
      <c r="J465" s="33" t="s">
        <v>1876</v>
      </c>
      <c r="K465" s="59">
        <f t="shared" si="24"/>
        <v>44165</v>
      </c>
      <c r="L465" s="60" t="str">
        <f t="shared" ca="1" si="25"/>
        <v>2021/2/22</v>
      </c>
      <c r="M465" s="44">
        <f t="shared" ca="1" si="26"/>
        <v>11475</v>
      </c>
      <c r="N465" s="61">
        <f t="shared" ca="1" si="27"/>
        <v>1.3050555119825072E-2</v>
      </c>
      <c r="O465" s="35">
        <f t="shared" si="28"/>
        <v>134.929384</v>
      </c>
      <c r="P465" s="35">
        <f t="shared" si="29"/>
        <v>-7.0616000000001122E-2</v>
      </c>
      <c r="Q465" s="36">
        <f t="shared" si="30"/>
        <v>0.9</v>
      </c>
      <c r="R465" s="37" t="e">
        <f t="shared" si="31"/>
        <v>#REF!</v>
      </c>
      <c r="S465" s="38" t="e">
        <f t="shared" si="32"/>
        <v>#REF!</v>
      </c>
      <c r="T465" s="38"/>
      <c r="U465" s="62"/>
      <c r="V465" s="39" t="e">
        <f t="shared" si="33"/>
        <v>#REF!</v>
      </c>
      <c r="W465" s="39" t="e">
        <f t="shared" si="34"/>
        <v>#REF!</v>
      </c>
      <c r="X465" s="1" t="e">
        <f t="shared" si="35"/>
        <v>#REF!</v>
      </c>
      <c r="Y465" s="37" t="e">
        <f t="shared" si="36"/>
        <v>#REF!</v>
      </c>
      <c r="Z465" s="183" t="e">
        <f t="shared" si="37"/>
        <v>#REF!</v>
      </c>
      <c r="AA465" s="183">
        <v>0</v>
      </c>
      <c r="AB465" s="183">
        <f>SUM($C$2:C465)*D465/SUM($B$2:B465)-1</f>
        <v>0.27608561886649952</v>
      </c>
      <c r="AC465" s="183" t="e">
        <f t="shared" si="38"/>
        <v>#REF!</v>
      </c>
      <c r="AD465" s="40">
        <f t="shared" si="39"/>
        <v>0.21696082962962981</v>
      </c>
    </row>
    <row r="466" spans="1:30">
      <c r="A466" s="63" t="s">
        <v>1900</v>
      </c>
      <c r="B466" s="2">
        <v>135</v>
      </c>
      <c r="C466" s="177">
        <v>100.73</v>
      </c>
      <c r="D466" s="178">
        <v>1.3394999999999999</v>
      </c>
      <c r="E466" s="32">
        <f t="shared" si="21"/>
        <v>0.22000000000000003</v>
      </c>
      <c r="F466" s="26">
        <f t="shared" si="22"/>
        <v>-1.2547540740740715E-2</v>
      </c>
      <c r="H466" s="58">
        <f t="shared" si="23"/>
        <v>-1.6939179999999965</v>
      </c>
      <c r="I466" s="2" t="s">
        <v>66</v>
      </c>
      <c r="J466" s="33" t="s">
        <v>1878</v>
      </c>
      <c r="K466" s="59">
        <f t="shared" si="24"/>
        <v>44166</v>
      </c>
      <c r="L466" s="60" t="str">
        <f t="shared" ca="1" si="25"/>
        <v>2021/2/22</v>
      </c>
      <c r="M466" s="44">
        <f t="shared" ca="1" si="26"/>
        <v>11340</v>
      </c>
      <c r="N466" s="61">
        <f t="shared" ca="1" si="27"/>
        <v>-5.4522052028218582E-2</v>
      </c>
      <c r="O466" s="35">
        <f t="shared" si="28"/>
        <v>134.92783499999999</v>
      </c>
      <c r="P466" s="35">
        <f t="shared" si="29"/>
        <v>-7.2165000000012469E-2</v>
      </c>
      <c r="Q466" s="36">
        <f t="shared" si="30"/>
        <v>0.9</v>
      </c>
      <c r="R466" s="37" t="e">
        <f t="shared" si="31"/>
        <v>#REF!</v>
      </c>
      <c r="S466" s="38" t="e">
        <f t="shared" si="32"/>
        <v>#REF!</v>
      </c>
      <c r="T466" s="38"/>
      <c r="U466" s="62"/>
      <c r="V466" s="39" t="e">
        <f t="shared" si="33"/>
        <v>#REF!</v>
      </c>
      <c r="W466" s="39" t="e">
        <f t="shared" si="34"/>
        <v>#REF!</v>
      </c>
      <c r="X466" s="1" t="e">
        <f t="shared" si="35"/>
        <v>#REF!</v>
      </c>
      <c r="Y466" s="37" t="e">
        <f t="shared" si="36"/>
        <v>#REF!</v>
      </c>
      <c r="Z466" s="183" t="e">
        <f t="shared" si="37"/>
        <v>#REF!</v>
      </c>
      <c r="AA466" s="183">
        <v>0</v>
      </c>
      <c r="AB466" s="183">
        <f>SUM($C$2:C466)*D466/SUM($B$2:B466)-1</f>
        <v>0.29561003863533553</v>
      </c>
      <c r="AC466" s="183" t="e">
        <f t="shared" si="38"/>
        <v>#REF!</v>
      </c>
      <c r="AD466" s="40">
        <f t="shared" si="39"/>
        <v>0.23254754074074074</v>
      </c>
    </row>
    <row r="467" spans="1:30">
      <c r="A467" s="63" t="s">
        <v>1902</v>
      </c>
      <c r="B467" s="2">
        <v>135</v>
      </c>
      <c r="C467" s="177">
        <v>100.6</v>
      </c>
      <c r="D467" s="178">
        <v>1.3412999999999999</v>
      </c>
      <c r="E467" s="32">
        <f t="shared" si="21"/>
        <v>0.22000000000000003</v>
      </c>
      <c r="F467" s="26">
        <f t="shared" si="22"/>
        <v>-1.3821925925926145E-2</v>
      </c>
      <c r="H467" s="58">
        <f t="shared" si="23"/>
        <v>-1.8659600000000296</v>
      </c>
      <c r="I467" s="2" t="s">
        <v>66</v>
      </c>
      <c r="J467" s="33" t="s">
        <v>1880</v>
      </c>
      <c r="K467" s="59">
        <f t="shared" si="24"/>
        <v>44167</v>
      </c>
      <c r="L467" s="60" t="str">
        <f t="shared" ca="1" si="25"/>
        <v>2021/2/22</v>
      </c>
      <c r="M467" s="44">
        <f t="shared" ca="1" si="26"/>
        <v>11205</v>
      </c>
      <c r="N467" s="61">
        <f t="shared" ca="1" si="27"/>
        <v>-6.0783168228470401E-2</v>
      </c>
      <c r="O467" s="35">
        <f t="shared" si="28"/>
        <v>134.93477999999999</v>
      </c>
      <c r="P467" s="35">
        <f t="shared" si="29"/>
        <v>-6.5220000000010714E-2</v>
      </c>
      <c r="Q467" s="36">
        <f t="shared" si="30"/>
        <v>0.9</v>
      </c>
      <c r="R467" s="37" t="e">
        <f t="shared" si="31"/>
        <v>#REF!</v>
      </c>
      <c r="S467" s="38" t="e">
        <f t="shared" si="32"/>
        <v>#REF!</v>
      </c>
      <c r="T467" s="38"/>
      <c r="U467" s="62"/>
      <c r="V467" s="39" t="e">
        <f t="shared" si="33"/>
        <v>#REF!</v>
      </c>
      <c r="W467" s="39" t="e">
        <f t="shared" si="34"/>
        <v>#REF!</v>
      </c>
      <c r="X467" s="1" t="e">
        <f t="shared" si="35"/>
        <v>#REF!</v>
      </c>
      <c r="Y467" s="37" t="e">
        <f t="shared" si="36"/>
        <v>#REF!</v>
      </c>
      <c r="Z467" s="183" t="e">
        <f t="shared" si="37"/>
        <v>#REF!</v>
      </c>
      <c r="AA467" s="183">
        <v>0</v>
      </c>
      <c r="AB467" s="183">
        <f>SUM($C$2:C467)*D467/SUM($B$2:B467)-1</f>
        <v>0.29674666142051742</v>
      </c>
      <c r="AC467" s="183" t="e">
        <f t="shared" si="38"/>
        <v>#REF!</v>
      </c>
      <c r="AD467" s="40">
        <f t="shared" si="39"/>
        <v>0.23382192592592618</v>
      </c>
    </row>
    <row r="468" spans="1:30">
      <c r="A468" s="63" t="s">
        <v>1903</v>
      </c>
      <c r="B468" s="2">
        <v>135</v>
      </c>
      <c r="C468" s="177">
        <v>100.51</v>
      </c>
      <c r="D468" s="178">
        <v>1.3425</v>
      </c>
      <c r="E468" s="32">
        <f t="shared" si="21"/>
        <v>0.22000000000000003</v>
      </c>
      <c r="F468" s="26">
        <f t="shared" si="22"/>
        <v>-1.4704192592592511E-2</v>
      </c>
      <c r="H468" s="58">
        <f t="shared" si="23"/>
        <v>-1.9850659999999891</v>
      </c>
      <c r="I468" s="2" t="s">
        <v>66</v>
      </c>
      <c r="J468" s="33" t="s">
        <v>1882</v>
      </c>
      <c r="K468" s="59">
        <f t="shared" si="24"/>
        <v>44168</v>
      </c>
      <c r="L468" s="60" t="str">
        <f t="shared" ca="1" si="25"/>
        <v>2021/2/22</v>
      </c>
      <c r="M468" s="44">
        <f t="shared" ca="1" si="26"/>
        <v>11070</v>
      </c>
      <c r="N468" s="61">
        <f t="shared" ca="1" si="27"/>
        <v>-6.5451588979222763E-2</v>
      </c>
      <c r="O468" s="35">
        <f t="shared" si="28"/>
        <v>134.934675</v>
      </c>
      <c r="P468" s="35">
        <f t="shared" si="29"/>
        <v>-6.532500000000141E-2</v>
      </c>
      <c r="Q468" s="36">
        <f t="shared" si="30"/>
        <v>0.9</v>
      </c>
      <c r="R468" s="37" t="e">
        <f t="shared" si="31"/>
        <v>#REF!</v>
      </c>
      <c r="S468" s="38" t="e">
        <f t="shared" si="32"/>
        <v>#REF!</v>
      </c>
      <c r="T468" s="38"/>
      <c r="U468" s="62"/>
      <c r="V468" s="39" t="e">
        <f t="shared" si="33"/>
        <v>#REF!</v>
      </c>
      <c r="W468" s="39" t="e">
        <f t="shared" si="34"/>
        <v>#REF!</v>
      </c>
      <c r="X468" s="1" t="e">
        <f t="shared" si="35"/>
        <v>#REF!</v>
      </c>
      <c r="Y468" s="37" t="e">
        <f t="shared" si="36"/>
        <v>#REF!</v>
      </c>
      <c r="Z468" s="183" t="e">
        <f t="shared" si="37"/>
        <v>#REF!</v>
      </c>
      <c r="AA468" s="183">
        <v>0</v>
      </c>
      <c r="AB468" s="183">
        <f>SUM($C$2:C468)*D468/SUM($B$2:B468)-1</f>
        <v>0.29730249999999914</v>
      </c>
      <c r="AC468" s="183" t="e">
        <f t="shared" si="38"/>
        <v>#REF!</v>
      </c>
      <c r="AD468" s="40">
        <f t="shared" si="39"/>
        <v>0.23470419259259254</v>
      </c>
    </row>
    <row r="469" spans="1:30">
      <c r="A469" s="63" t="s">
        <v>1904</v>
      </c>
      <c r="B469" s="2">
        <v>135</v>
      </c>
      <c r="C469" s="177">
        <v>100.14</v>
      </c>
      <c r="D469" s="178">
        <v>1.3473999999999999</v>
      </c>
      <c r="E469" s="32">
        <f t="shared" si="21"/>
        <v>0.22000000000000003</v>
      </c>
      <c r="F469" s="26">
        <f t="shared" si="22"/>
        <v>-1.8331288888888957E-2</v>
      </c>
      <c r="H469" s="58">
        <f t="shared" si="23"/>
        <v>-2.474724000000009</v>
      </c>
      <c r="I469" s="2" t="s">
        <v>66</v>
      </c>
      <c r="J469" s="33" t="s">
        <v>1884</v>
      </c>
      <c r="K469" s="59">
        <f t="shared" si="24"/>
        <v>44169</v>
      </c>
      <c r="L469" s="60" t="str">
        <f t="shared" ca="1" si="25"/>
        <v>2021/2/22</v>
      </c>
      <c r="M469" s="44">
        <f t="shared" ca="1" si="26"/>
        <v>10935</v>
      </c>
      <c r="N469" s="61">
        <f t="shared" ca="1" si="27"/>
        <v>-8.260395610425271E-2</v>
      </c>
      <c r="O469" s="35">
        <f t="shared" si="28"/>
        <v>134.92863599999998</v>
      </c>
      <c r="P469" s="35">
        <f t="shared" si="29"/>
        <v>-7.1364000000016858E-2</v>
      </c>
      <c r="Q469" s="36">
        <f t="shared" si="30"/>
        <v>0.9</v>
      </c>
      <c r="R469" s="37" t="e">
        <f t="shared" si="31"/>
        <v>#REF!</v>
      </c>
      <c r="S469" s="38" t="e">
        <f t="shared" si="32"/>
        <v>#REF!</v>
      </c>
      <c r="T469" s="38"/>
      <c r="U469" s="62"/>
      <c r="V469" s="39" t="e">
        <f t="shared" si="33"/>
        <v>#REF!</v>
      </c>
      <c r="W469" s="39" t="e">
        <f t="shared" si="34"/>
        <v>#REF!</v>
      </c>
      <c r="X469" s="1" t="e">
        <f t="shared" si="35"/>
        <v>#REF!</v>
      </c>
      <c r="Y469" s="37" t="e">
        <f t="shared" si="36"/>
        <v>#REF!</v>
      </c>
      <c r="Z469" s="183" t="e">
        <f t="shared" si="37"/>
        <v>#REF!</v>
      </c>
      <c r="AA469" s="183">
        <v>0</v>
      </c>
      <c r="AB469" s="183">
        <f>SUM($C$2:C469)*D469/SUM($B$2:B469)-1</f>
        <v>0.30142601404296632</v>
      </c>
      <c r="AC469" s="183" t="e">
        <f t="shared" si="38"/>
        <v>#REF!</v>
      </c>
      <c r="AD469" s="40">
        <f t="shared" si="39"/>
        <v>0.23833128888888899</v>
      </c>
    </row>
    <row r="470" spans="1:30">
      <c r="A470" s="63" t="s">
        <v>1905</v>
      </c>
      <c r="B470" s="2">
        <v>135</v>
      </c>
      <c r="C470" s="177">
        <v>100.72</v>
      </c>
      <c r="D470" s="178">
        <v>1.3395999999999999</v>
      </c>
      <c r="E470" s="32">
        <f t="shared" si="21"/>
        <v>0.22000000000000003</v>
      </c>
      <c r="F470" s="26">
        <f t="shared" si="22"/>
        <v>-1.2645570370370427E-2</v>
      </c>
      <c r="H470" s="58">
        <f t="shared" si="23"/>
        <v>-1.7071520000000078</v>
      </c>
      <c r="I470" s="2" t="s">
        <v>66</v>
      </c>
      <c r="J470" s="33" t="s">
        <v>1886</v>
      </c>
      <c r="K470" s="59">
        <f t="shared" si="24"/>
        <v>44172</v>
      </c>
      <c r="L470" s="60" t="str">
        <f t="shared" ca="1" si="25"/>
        <v>2021/2/22</v>
      </c>
      <c r="M470" s="44">
        <f t="shared" ca="1" si="26"/>
        <v>10530</v>
      </c>
      <c r="N470" s="61">
        <f t="shared" ca="1" si="27"/>
        <v>-5.9174784425451356E-2</v>
      </c>
      <c r="O470" s="35">
        <f t="shared" si="28"/>
        <v>134.92451199999999</v>
      </c>
      <c r="P470" s="35">
        <f t="shared" si="29"/>
        <v>-7.5488000000007105E-2</v>
      </c>
      <c r="Q470" s="36">
        <f t="shared" si="30"/>
        <v>0.9</v>
      </c>
      <c r="R470" s="37" t="e">
        <f t="shared" si="31"/>
        <v>#REF!</v>
      </c>
      <c r="S470" s="38" t="e">
        <f t="shared" si="32"/>
        <v>#REF!</v>
      </c>
      <c r="T470" s="38"/>
      <c r="U470" s="62"/>
      <c r="V470" s="39" t="e">
        <f t="shared" si="33"/>
        <v>#REF!</v>
      </c>
      <c r="W470" s="39" t="e">
        <f t="shared" si="34"/>
        <v>#REF!</v>
      </c>
      <c r="X470" s="1" t="e">
        <f t="shared" si="35"/>
        <v>#REF!</v>
      </c>
      <c r="Y470" s="37" t="e">
        <f t="shared" si="36"/>
        <v>#REF!</v>
      </c>
      <c r="Z470" s="183" t="e">
        <f t="shared" si="37"/>
        <v>#REF!</v>
      </c>
      <c r="AA470" s="183">
        <v>0</v>
      </c>
      <c r="AB470" s="183">
        <f>SUM($C$2:C470)*D470/SUM($B$2:B470)-1</f>
        <v>0.293298236127296</v>
      </c>
      <c r="AC470" s="183" t="e">
        <f t="shared" si="38"/>
        <v>#REF!</v>
      </c>
      <c r="AD470" s="40">
        <f t="shared" si="39"/>
        <v>0.23264557037037045</v>
      </c>
    </row>
    <row r="471" spans="1:30">
      <c r="A471" s="63" t="s">
        <v>1906</v>
      </c>
      <c r="B471" s="2">
        <v>135</v>
      </c>
      <c r="C471" s="177">
        <v>100.72</v>
      </c>
      <c r="D471" s="178">
        <v>1.3396999999999999</v>
      </c>
      <c r="E471" s="32">
        <f t="shared" si="21"/>
        <v>0.22000000000000003</v>
      </c>
      <c r="F471" s="26">
        <f t="shared" si="22"/>
        <v>-1.2645570370370427E-2</v>
      </c>
      <c r="H471" s="58">
        <f t="shared" si="23"/>
        <v>-1.7071520000000078</v>
      </c>
      <c r="I471" s="2" t="s">
        <v>66</v>
      </c>
      <c r="J471" s="33" t="s">
        <v>1888</v>
      </c>
      <c r="K471" s="59">
        <f t="shared" si="24"/>
        <v>44173</v>
      </c>
      <c r="L471" s="60" t="str">
        <f t="shared" ca="1" si="25"/>
        <v>2021/2/22</v>
      </c>
      <c r="M471" s="44">
        <f t="shared" ca="1" si="26"/>
        <v>10395</v>
      </c>
      <c r="N471" s="61">
        <f t="shared" ca="1" si="27"/>
        <v>-5.9943288119288389E-2</v>
      </c>
      <c r="O471" s="35">
        <f t="shared" si="28"/>
        <v>134.934584</v>
      </c>
      <c r="P471" s="35">
        <f t="shared" si="29"/>
        <v>-6.541599999999903E-2</v>
      </c>
      <c r="Q471" s="36">
        <f t="shared" si="30"/>
        <v>0.9</v>
      </c>
      <c r="R471" s="37" t="e">
        <f t="shared" si="31"/>
        <v>#REF!</v>
      </c>
      <c r="S471" s="38" t="e">
        <f t="shared" si="32"/>
        <v>#REF!</v>
      </c>
      <c r="T471" s="38"/>
      <c r="U471" s="62"/>
      <c r="V471" s="39" t="e">
        <f t="shared" si="33"/>
        <v>#REF!</v>
      </c>
      <c r="W471" s="39" t="e">
        <f t="shared" si="34"/>
        <v>#REF!</v>
      </c>
      <c r="X471" s="1" t="e">
        <f t="shared" si="35"/>
        <v>#REF!</v>
      </c>
      <c r="Y471" s="37" t="e">
        <f t="shared" si="36"/>
        <v>#REF!</v>
      </c>
      <c r="Z471" s="183" t="e">
        <f t="shared" si="37"/>
        <v>#REF!</v>
      </c>
      <c r="AA471" s="183">
        <v>0</v>
      </c>
      <c r="AB471" s="183">
        <f>SUM($C$2:C471)*D471/SUM($B$2:B471)-1</f>
        <v>0.29280320870796883</v>
      </c>
      <c r="AC471" s="183" t="e">
        <f t="shared" si="38"/>
        <v>#REF!</v>
      </c>
      <c r="AD471" s="40">
        <f t="shared" si="39"/>
        <v>0.23264557037037045</v>
      </c>
    </row>
    <row r="472" spans="1:30">
      <c r="A472" s="63" t="s">
        <v>1907</v>
      </c>
      <c r="B472" s="2">
        <v>135</v>
      </c>
      <c r="C472" s="177">
        <v>102.44</v>
      </c>
      <c r="D472" s="178">
        <v>1.3171999999999999</v>
      </c>
      <c r="E472" s="32">
        <f t="shared" si="21"/>
        <v>0.22000000000000003</v>
      </c>
      <c r="F472" s="26">
        <f t="shared" si="22"/>
        <v>4.2155259259259396E-3</v>
      </c>
      <c r="H472" s="58">
        <f t="shared" si="23"/>
        <v>0.56909600000000182</v>
      </c>
      <c r="I472" s="2" t="s">
        <v>66</v>
      </c>
      <c r="J472" s="33" t="s">
        <v>1890</v>
      </c>
      <c r="K472" s="59">
        <f t="shared" si="24"/>
        <v>44174</v>
      </c>
      <c r="L472" s="60" t="str">
        <f t="shared" ca="1" si="25"/>
        <v>2021/2/22</v>
      </c>
      <c r="M472" s="44">
        <f t="shared" ca="1" si="26"/>
        <v>10260</v>
      </c>
      <c r="N472" s="61">
        <f t="shared" ca="1" si="27"/>
        <v>2.0245617933723262E-2</v>
      </c>
      <c r="O472" s="35">
        <f t="shared" si="28"/>
        <v>134.93396799999999</v>
      </c>
      <c r="P472" s="35">
        <f t="shared" si="29"/>
        <v>-6.6032000000006974E-2</v>
      </c>
      <c r="Q472" s="36">
        <f t="shared" si="30"/>
        <v>0.9</v>
      </c>
      <c r="R472" s="37" t="e">
        <f t="shared" si="31"/>
        <v>#REF!</v>
      </c>
      <c r="S472" s="38" t="e">
        <f t="shared" si="32"/>
        <v>#REF!</v>
      </c>
      <c r="T472" s="38"/>
      <c r="U472" s="62"/>
      <c r="V472" s="39" t="e">
        <f t="shared" si="33"/>
        <v>#REF!</v>
      </c>
      <c r="W472" s="39" t="e">
        <f t="shared" si="34"/>
        <v>#REF!</v>
      </c>
      <c r="X472" s="1" t="e">
        <f t="shared" si="35"/>
        <v>#REF!</v>
      </c>
      <c r="Y472" s="37" t="e">
        <f t="shared" si="36"/>
        <v>#REF!</v>
      </c>
      <c r="Z472" s="183" t="e">
        <f t="shared" si="37"/>
        <v>#REF!</v>
      </c>
      <c r="AA472" s="183">
        <v>0</v>
      </c>
      <c r="AB472" s="183">
        <f>SUM($C$2:C472)*D472/SUM($B$2:B472)-1</f>
        <v>0.27054524642857025</v>
      </c>
      <c r="AC472" s="183" t="e">
        <f t="shared" si="38"/>
        <v>#REF!</v>
      </c>
      <c r="AD472" s="40">
        <f t="shared" si="39"/>
        <v>0.21578447407407408</v>
      </c>
    </row>
    <row r="473" spans="1:30">
      <c r="A473" s="63" t="s">
        <v>1908</v>
      </c>
      <c r="B473" s="2">
        <v>135</v>
      </c>
      <c r="C473" s="177">
        <v>102.24</v>
      </c>
      <c r="D473" s="178">
        <v>1.3197000000000001</v>
      </c>
      <c r="E473" s="32">
        <f t="shared" si="21"/>
        <v>0.22000000000000003</v>
      </c>
      <c r="F473" s="26">
        <f t="shared" si="22"/>
        <v>2.2549333333331477E-3</v>
      </c>
      <c r="H473" s="58">
        <f t="shared" si="23"/>
        <v>0.30441599999997493</v>
      </c>
      <c r="I473" s="2" t="s">
        <v>66</v>
      </c>
      <c r="J473" s="33" t="s">
        <v>1892</v>
      </c>
      <c r="K473" s="59">
        <f t="shared" si="24"/>
        <v>44175</v>
      </c>
      <c r="L473" s="60" t="str">
        <f t="shared" ca="1" si="25"/>
        <v>2021/2/22</v>
      </c>
      <c r="M473" s="44">
        <f t="shared" ca="1" si="26"/>
        <v>10125</v>
      </c>
      <c r="N473" s="61">
        <f t="shared" ca="1" si="27"/>
        <v>1.0974008888887984E-2</v>
      </c>
      <c r="O473" s="35">
        <f t="shared" si="28"/>
        <v>134.92612800000001</v>
      </c>
      <c r="P473" s="35">
        <f t="shared" si="29"/>
        <v>-7.3871999999994387E-2</v>
      </c>
      <c r="Q473" s="36">
        <f t="shared" si="30"/>
        <v>0.9</v>
      </c>
      <c r="R473" s="37" t="e">
        <f t="shared" si="31"/>
        <v>#REF!</v>
      </c>
      <c r="S473" s="38" t="e">
        <f t="shared" si="32"/>
        <v>#REF!</v>
      </c>
      <c r="T473" s="38"/>
      <c r="U473" s="62"/>
      <c r="V473" s="39" t="e">
        <f t="shared" si="33"/>
        <v>#REF!</v>
      </c>
      <c r="W473" s="39" t="e">
        <f t="shared" si="34"/>
        <v>#REF!</v>
      </c>
      <c r="X473" s="1" t="e">
        <f t="shared" si="35"/>
        <v>#REF!</v>
      </c>
      <c r="Y473" s="37" t="e">
        <f t="shared" si="36"/>
        <v>#REF!</v>
      </c>
      <c r="Z473" s="183" t="e">
        <f t="shared" si="37"/>
        <v>#REF!</v>
      </c>
      <c r="AA473" s="183">
        <v>0</v>
      </c>
      <c r="AB473" s="183">
        <f>SUM($C$2:C473)*D473/SUM($B$2:B473)-1</f>
        <v>0.27240834912007039</v>
      </c>
      <c r="AC473" s="183" t="e">
        <f t="shared" si="38"/>
        <v>#REF!</v>
      </c>
      <c r="AD473" s="40">
        <f t="shared" si="39"/>
        <v>0.21774506666666688</v>
      </c>
    </row>
    <row r="474" spans="1:30">
      <c r="A474" s="63" t="s">
        <v>1909</v>
      </c>
      <c r="B474" s="2">
        <v>135</v>
      </c>
      <c r="C474" s="177">
        <v>103.84</v>
      </c>
      <c r="D474" s="178">
        <v>1.2994000000000001</v>
      </c>
      <c r="E474" s="32">
        <f t="shared" si="21"/>
        <v>0.22000000000000003</v>
      </c>
      <c r="F474" s="26">
        <f t="shared" si="22"/>
        <v>1.793967407407401E-2</v>
      </c>
      <c r="H474" s="58">
        <f t="shared" si="23"/>
        <v>2.4218559999999911</v>
      </c>
      <c r="I474" s="2" t="s">
        <v>66</v>
      </c>
      <c r="J474" s="33" t="s">
        <v>1894</v>
      </c>
      <c r="K474" s="59">
        <f t="shared" si="24"/>
        <v>44176</v>
      </c>
      <c r="L474" s="60" t="str">
        <f t="shared" ca="1" si="25"/>
        <v>2021/2/22</v>
      </c>
      <c r="M474" s="44">
        <f t="shared" ca="1" si="26"/>
        <v>9990</v>
      </c>
      <c r="N474" s="61">
        <f t="shared" ca="1" si="27"/>
        <v>8.8486230230229904E-2</v>
      </c>
      <c r="O474" s="35">
        <f t="shared" si="28"/>
        <v>134.92969600000001</v>
      </c>
      <c r="P474" s="35">
        <f t="shared" si="29"/>
        <v>-7.0303999999993039E-2</v>
      </c>
      <c r="Q474" s="36">
        <f t="shared" si="30"/>
        <v>0.9</v>
      </c>
      <c r="R474" s="37" t="e">
        <f t="shared" si="31"/>
        <v>#REF!</v>
      </c>
      <c r="S474" s="38" t="e">
        <f t="shared" si="32"/>
        <v>#REF!</v>
      </c>
      <c r="T474" s="38"/>
      <c r="U474" s="62"/>
      <c r="V474" s="39" t="e">
        <f t="shared" si="33"/>
        <v>#REF!</v>
      </c>
      <c r="W474" s="39" t="e">
        <f t="shared" si="34"/>
        <v>#REF!</v>
      </c>
      <c r="X474" s="1" t="e">
        <f t="shared" si="35"/>
        <v>#REF!</v>
      </c>
      <c r="Y474" s="37" t="e">
        <f t="shared" si="36"/>
        <v>#REF!</v>
      </c>
      <c r="Z474" s="183" t="e">
        <f t="shared" si="37"/>
        <v>#REF!</v>
      </c>
      <c r="AA474" s="183">
        <v>0</v>
      </c>
      <c r="AB474" s="183">
        <f>SUM($C$2:C474)*D474/SUM($B$2:B474)-1</f>
        <v>0.25232886426559853</v>
      </c>
      <c r="AC474" s="183" t="e">
        <f t="shared" si="38"/>
        <v>#REF!</v>
      </c>
      <c r="AD474" s="40">
        <f t="shared" si="39"/>
        <v>0.20206032592592602</v>
      </c>
    </row>
    <row r="475" spans="1:30">
      <c r="A475" s="63" t="s">
        <v>1954</v>
      </c>
      <c r="B475" s="2">
        <v>135</v>
      </c>
      <c r="C475" s="177">
        <v>103.06</v>
      </c>
      <c r="D475" s="178">
        <v>1.3092999999999999</v>
      </c>
      <c r="E475" s="32">
        <f t="shared" si="21"/>
        <v>0.22000000000000003</v>
      </c>
      <c r="F475" s="26">
        <f t="shared" si="22"/>
        <v>1.0293362962962899E-2</v>
      </c>
      <c r="H475" s="58">
        <f t="shared" si="23"/>
        <v>1.3896039999999914</v>
      </c>
      <c r="I475" s="2" t="s">
        <v>66</v>
      </c>
      <c r="J475" s="33" t="s">
        <v>1913</v>
      </c>
      <c r="K475" s="59">
        <f t="shared" si="24"/>
        <v>44179</v>
      </c>
      <c r="L475" s="60" t="str">
        <f t="shared" ca="1" si="25"/>
        <v>2021/2/22</v>
      </c>
      <c r="M475" s="44">
        <f t="shared" ca="1" si="26"/>
        <v>9585</v>
      </c>
      <c r="N475" s="61">
        <f t="shared" ca="1" si="27"/>
        <v>5.2916584246217716E-2</v>
      </c>
      <c r="O475" s="35">
        <f t="shared" si="28"/>
        <v>134.93645799999999</v>
      </c>
      <c r="P475" s="35">
        <f t="shared" si="29"/>
        <v>-6.3542000000012422E-2</v>
      </c>
      <c r="Q475" s="36">
        <f t="shared" si="30"/>
        <v>0.9</v>
      </c>
      <c r="R475" s="37" t="e">
        <f t="shared" si="31"/>
        <v>#REF!</v>
      </c>
      <c r="S475" s="38" t="e">
        <f t="shared" si="32"/>
        <v>#REF!</v>
      </c>
      <c r="T475" s="38"/>
      <c r="U475" s="62"/>
      <c r="V475" s="39" t="e">
        <f t="shared" si="33"/>
        <v>#REF!</v>
      </c>
      <c r="W475" s="39" t="e">
        <f t="shared" si="34"/>
        <v>#REF!</v>
      </c>
      <c r="X475" s="1" t="e">
        <f t="shared" si="35"/>
        <v>#REF!</v>
      </c>
      <c r="Y475" s="37" t="e">
        <f t="shared" si="36"/>
        <v>#REF!</v>
      </c>
      <c r="Z475" s="183" t="e">
        <f t="shared" si="37"/>
        <v>#REF!</v>
      </c>
      <c r="AA475" s="183">
        <v>0</v>
      </c>
      <c r="AB475" s="183">
        <f>SUM($C$2:C475)*D475/SUM($B$2:B475)-1</f>
        <v>0.26134636701427305</v>
      </c>
      <c r="AC475" s="183" t="e">
        <f t="shared" si="38"/>
        <v>#REF!</v>
      </c>
      <c r="AD475" s="40">
        <f t="shared" si="39"/>
        <v>0.20970663703703712</v>
      </c>
    </row>
    <row r="476" spans="1:30">
      <c r="A476" s="63" t="s">
        <v>1941</v>
      </c>
      <c r="B476" s="2">
        <v>135</v>
      </c>
      <c r="C476" s="177">
        <v>102.94</v>
      </c>
      <c r="D476" s="178">
        <v>1.3107</v>
      </c>
      <c r="E476" s="32">
        <f t="shared" si="21"/>
        <v>0.22000000000000003</v>
      </c>
      <c r="F476" s="26">
        <f t="shared" si="22"/>
        <v>9.1170074074073924E-3</v>
      </c>
      <c r="H476" s="58">
        <f t="shared" si="23"/>
        <v>1.230795999999998</v>
      </c>
      <c r="I476" s="2" t="s">
        <v>66</v>
      </c>
      <c r="J476" s="33" t="s">
        <v>1915</v>
      </c>
      <c r="K476" s="59">
        <f t="shared" si="24"/>
        <v>44180</v>
      </c>
      <c r="L476" s="60" t="str">
        <f t="shared" ca="1" si="25"/>
        <v>2021/2/22</v>
      </c>
      <c r="M476" s="44">
        <f t="shared" ca="1" si="26"/>
        <v>9450</v>
      </c>
      <c r="N476" s="61">
        <f t="shared" ca="1" si="27"/>
        <v>4.753868148148141E-2</v>
      </c>
      <c r="O476" s="35">
        <f t="shared" si="28"/>
        <v>134.92345799999998</v>
      </c>
      <c r="P476" s="35">
        <f t="shared" si="29"/>
        <v>-7.6542000000017651E-2</v>
      </c>
      <c r="Q476" s="36">
        <f t="shared" si="30"/>
        <v>0.9</v>
      </c>
      <c r="R476" s="37" t="e">
        <f t="shared" si="31"/>
        <v>#REF!</v>
      </c>
      <c r="S476" s="38" t="e">
        <f t="shared" si="32"/>
        <v>#REF!</v>
      </c>
      <c r="T476" s="38"/>
      <c r="U476" s="62"/>
      <c r="V476" s="39" t="e">
        <f t="shared" si="33"/>
        <v>#REF!</v>
      </c>
      <c r="W476" s="39" t="e">
        <f t="shared" si="34"/>
        <v>#REF!</v>
      </c>
      <c r="X476" s="1" t="e">
        <f t="shared" si="35"/>
        <v>#REF!</v>
      </c>
      <c r="Y476" s="37" t="e">
        <f t="shared" si="36"/>
        <v>#REF!</v>
      </c>
      <c r="Z476" s="183" t="e">
        <f t="shared" si="37"/>
        <v>#REF!</v>
      </c>
      <c r="AA476" s="183">
        <v>0</v>
      </c>
      <c r="AB476" s="183">
        <f>SUM($C$2:C476)*D476/SUM($B$2:B476)-1</f>
        <v>0.26217043277236374</v>
      </c>
      <c r="AC476" s="183" t="e">
        <f t="shared" si="38"/>
        <v>#REF!</v>
      </c>
      <c r="AD476" s="40">
        <f t="shared" si="39"/>
        <v>0.21088299259259263</v>
      </c>
    </row>
    <row r="477" spans="1:30">
      <c r="A477" s="63" t="s">
        <v>1942</v>
      </c>
      <c r="B477" s="2">
        <v>135</v>
      </c>
      <c r="C477" s="177">
        <v>103.3</v>
      </c>
      <c r="D477" s="178">
        <v>1.3062</v>
      </c>
      <c r="E477" s="32">
        <f t="shared" si="21"/>
        <v>0.22000000000000003</v>
      </c>
      <c r="F477" s="26">
        <f t="shared" si="22"/>
        <v>1.2646074074073912E-2</v>
      </c>
      <c r="H477" s="58">
        <f t="shared" si="23"/>
        <v>1.7072199999999782</v>
      </c>
      <c r="I477" s="2" t="s">
        <v>66</v>
      </c>
      <c r="J477" s="33" t="s">
        <v>1917</v>
      </c>
      <c r="K477" s="59">
        <f t="shared" si="24"/>
        <v>44181</v>
      </c>
      <c r="L477" s="60" t="str">
        <f t="shared" ca="1" si="25"/>
        <v>2021/2/22</v>
      </c>
      <c r="M477" s="44">
        <f t="shared" ca="1" si="26"/>
        <v>9315</v>
      </c>
      <c r="N477" s="61">
        <f t="shared" ca="1" si="27"/>
        <v>6.6895899087492439E-2</v>
      </c>
      <c r="O477" s="35">
        <f t="shared" si="28"/>
        <v>134.93046000000001</v>
      </c>
      <c r="P477" s="35">
        <f t="shared" si="29"/>
        <v>-6.9539999999989277E-2</v>
      </c>
      <c r="Q477" s="36">
        <f t="shared" si="30"/>
        <v>0.9</v>
      </c>
      <c r="R477" s="37" t="e">
        <f t="shared" si="31"/>
        <v>#REF!</v>
      </c>
      <c r="S477" s="38" t="e">
        <f t="shared" si="32"/>
        <v>#REF!</v>
      </c>
      <c r="T477" s="38"/>
      <c r="U477" s="62"/>
      <c r="V477" s="39" t="e">
        <f t="shared" si="33"/>
        <v>#REF!</v>
      </c>
      <c r="W477" s="39" t="e">
        <f t="shared" si="34"/>
        <v>#REF!</v>
      </c>
      <c r="X477" s="1" t="e">
        <f t="shared" si="35"/>
        <v>#REF!</v>
      </c>
      <c r="Y477" s="37" t="e">
        <f t="shared" si="36"/>
        <v>#REF!</v>
      </c>
      <c r="Z477" s="183" t="e">
        <f t="shared" si="37"/>
        <v>#REF!</v>
      </c>
      <c r="AA477" s="183">
        <v>0</v>
      </c>
      <c r="AB477" s="183">
        <f>SUM($C$2:C477)*D477/SUM($B$2:B477)-1</f>
        <v>0.25732319876243004</v>
      </c>
      <c r="AC477" s="183" t="e">
        <f t="shared" si="38"/>
        <v>#REF!</v>
      </c>
      <c r="AD477" s="40">
        <f t="shared" si="39"/>
        <v>0.20735392592592611</v>
      </c>
    </row>
    <row r="478" spans="1:30">
      <c r="A478" s="63" t="s">
        <v>1943</v>
      </c>
      <c r="B478" s="2">
        <v>135</v>
      </c>
      <c r="C478" s="177">
        <v>102.13</v>
      </c>
      <c r="D478" s="178">
        <v>1.3211999999999999</v>
      </c>
      <c r="E478" s="32">
        <f t="shared" si="21"/>
        <v>0.22000000000000003</v>
      </c>
      <c r="F478" s="26">
        <f t="shared" si="22"/>
        <v>1.1766074074073543E-3</v>
      </c>
      <c r="H478" s="58">
        <f t="shared" si="23"/>
        <v>0.15884199999999282</v>
      </c>
      <c r="I478" s="2" t="s">
        <v>66</v>
      </c>
      <c r="J478" s="33" t="s">
        <v>1919</v>
      </c>
      <c r="K478" s="59">
        <f t="shared" si="24"/>
        <v>44182</v>
      </c>
      <c r="L478" s="60" t="str">
        <f t="shared" ca="1" si="25"/>
        <v>2021/2/22</v>
      </c>
      <c r="M478" s="44">
        <f t="shared" ca="1" si="26"/>
        <v>9180</v>
      </c>
      <c r="N478" s="61">
        <f t="shared" ca="1" si="27"/>
        <v>6.3156132897600635E-3</v>
      </c>
      <c r="O478" s="35">
        <f t="shared" si="28"/>
        <v>134.93415599999997</v>
      </c>
      <c r="P478" s="35">
        <f t="shared" si="29"/>
        <v>-6.5844000000026881E-2</v>
      </c>
      <c r="Q478" s="36">
        <f t="shared" si="30"/>
        <v>0.9</v>
      </c>
      <c r="R478" s="37" t="e">
        <f t="shared" si="31"/>
        <v>#REF!</v>
      </c>
      <c r="S478" s="38" t="e">
        <f t="shared" si="32"/>
        <v>#REF!</v>
      </c>
      <c r="T478" s="38"/>
      <c r="U478" s="62"/>
      <c r="V478" s="39" t="e">
        <f t="shared" si="33"/>
        <v>#REF!</v>
      </c>
      <c r="W478" s="39" t="e">
        <f t="shared" si="34"/>
        <v>#REF!</v>
      </c>
      <c r="X478" s="1" t="e">
        <f t="shared" si="35"/>
        <v>#REF!</v>
      </c>
      <c r="Y478" s="37" t="e">
        <f t="shared" si="36"/>
        <v>#REF!</v>
      </c>
      <c r="Z478" s="183" t="e">
        <f t="shared" si="37"/>
        <v>#REF!</v>
      </c>
      <c r="AA478" s="183">
        <v>0</v>
      </c>
      <c r="AB478" s="183">
        <f>SUM($C$2:C478)*D478/SUM($B$2:B478)-1</f>
        <v>0.271221496426995</v>
      </c>
      <c r="AC478" s="183" t="e">
        <f t="shared" si="38"/>
        <v>#REF!</v>
      </c>
      <c r="AD478" s="40">
        <f t="shared" si="39"/>
        <v>0.21882339259259267</v>
      </c>
    </row>
    <row r="479" spans="1:30">
      <c r="A479" s="63" t="s">
        <v>1944</v>
      </c>
      <c r="B479" s="2">
        <v>135</v>
      </c>
      <c r="C479" s="177">
        <v>102.38</v>
      </c>
      <c r="D479" s="178">
        <v>1.3179000000000001</v>
      </c>
      <c r="E479" s="32">
        <f t="shared" si="21"/>
        <v>0.22000000000000003</v>
      </c>
      <c r="F479" s="26">
        <f t="shared" si="22"/>
        <v>3.6273481481480809E-3</v>
      </c>
      <c r="H479" s="58">
        <f t="shared" si="23"/>
        <v>0.48969199999999091</v>
      </c>
      <c r="I479" s="2" t="s">
        <v>66</v>
      </c>
      <c r="J479" s="33" t="s">
        <v>1921</v>
      </c>
      <c r="K479" s="59">
        <f t="shared" si="24"/>
        <v>44183</v>
      </c>
      <c r="L479" s="60" t="str">
        <f t="shared" ca="1" si="25"/>
        <v>2021/2/22</v>
      </c>
      <c r="M479" s="44">
        <f t="shared" ca="1" si="26"/>
        <v>9045</v>
      </c>
      <c r="N479" s="61">
        <f t="shared" ca="1" si="27"/>
        <v>1.9760926478717158E-2</v>
      </c>
      <c r="O479" s="35">
        <f t="shared" si="28"/>
        <v>134.926602</v>
      </c>
      <c r="P479" s="35">
        <f t="shared" si="29"/>
        <v>-7.339799999999741E-2</v>
      </c>
      <c r="Q479" s="36">
        <f t="shared" si="30"/>
        <v>0.9</v>
      </c>
      <c r="R479" s="37" t="e">
        <f t="shared" si="31"/>
        <v>#REF!</v>
      </c>
      <c r="S479" s="38" t="e">
        <f t="shared" si="32"/>
        <v>#REF!</v>
      </c>
      <c r="T479" s="38"/>
      <c r="U479" s="62"/>
      <c r="V479" s="39" t="e">
        <f t="shared" si="33"/>
        <v>#REF!</v>
      </c>
      <c r="W479" s="39" t="e">
        <f t="shared" si="34"/>
        <v>#REF!</v>
      </c>
      <c r="X479" s="1" t="e">
        <f t="shared" si="35"/>
        <v>#REF!</v>
      </c>
      <c r="Y479" s="37" t="e">
        <f t="shared" si="36"/>
        <v>#REF!</v>
      </c>
      <c r="Z479" s="183" t="e">
        <f t="shared" si="37"/>
        <v>#REF!</v>
      </c>
      <c r="AA479" s="183">
        <v>0</v>
      </c>
      <c r="AB479" s="183">
        <f>SUM($C$2:C479)*D479/SUM($B$2:B479)-1</f>
        <v>0.26751423363416138</v>
      </c>
      <c r="AC479" s="183" t="e">
        <f t="shared" si="38"/>
        <v>#REF!</v>
      </c>
      <c r="AD479" s="40">
        <f t="shared" si="39"/>
        <v>0.21637265185185195</v>
      </c>
    </row>
    <row r="480" spans="1:30">
      <c r="A480" s="63" t="s">
        <v>1945</v>
      </c>
      <c r="B480" s="2">
        <v>135</v>
      </c>
      <c r="C480" s="177">
        <v>100.75</v>
      </c>
      <c r="D480" s="178">
        <v>1.3392999999999999</v>
      </c>
      <c r="E480" s="32">
        <f t="shared" si="21"/>
        <v>0.22000000000000003</v>
      </c>
      <c r="F480" s="26">
        <f t="shared" si="22"/>
        <v>-1.2351481481481498E-2</v>
      </c>
      <c r="H480" s="58">
        <f t="shared" si="23"/>
        <v>-1.6674500000000023</v>
      </c>
      <c r="I480" s="2" t="s">
        <v>66</v>
      </c>
      <c r="J480" s="33" t="s">
        <v>1923</v>
      </c>
      <c r="K480" s="59">
        <f t="shared" si="24"/>
        <v>44186</v>
      </c>
      <c r="L480" s="60" t="str">
        <f t="shared" ca="1" si="25"/>
        <v>2021/2/22</v>
      </c>
      <c r="M480" s="44">
        <f t="shared" ca="1" si="26"/>
        <v>8640</v>
      </c>
      <c r="N480" s="61">
        <f t="shared" ca="1" si="27"/>
        <v>-7.0442042824074166E-2</v>
      </c>
      <c r="O480" s="35">
        <f t="shared" si="28"/>
        <v>134.93447499999999</v>
      </c>
      <c r="P480" s="35">
        <f t="shared" si="29"/>
        <v>-6.5525000000008049E-2</v>
      </c>
      <c r="Q480" s="36">
        <f t="shared" si="30"/>
        <v>0.9</v>
      </c>
      <c r="R480" s="37" t="e">
        <f t="shared" si="31"/>
        <v>#REF!</v>
      </c>
      <c r="S480" s="38" t="e">
        <f t="shared" si="32"/>
        <v>#REF!</v>
      </c>
      <c r="T480" s="38"/>
      <c r="U480" s="62"/>
      <c r="V480" s="39" t="e">
        <f t="shared" si="33"/>
        <v>#REF!</v>
      </c>
      <c r="W480" s="39" t="e">
        <f t="shared" si="34"/>
        <v>#REF!</v>
      </c>
      <c r="X480" s="1" t="e">
        <f t="shared" si="35"/>
        <v>#REF!</v>
      </c>
      <c r="Y480" s="37" t="e">
        <f t="shared" si="36"/>
        <v>#REF!</v>
      </c>
      <c r="Z480" s="183" t="e">
        <f t="shared" si="37"/>
        <v>#REF!</v>
      </c>
      <c r="AA480" s="183">
        <v>0</v>
      </c>
      <c r="AB480" s="183">
        <f>SUM($C$2:C480)*D480/SUM($B$2:B480)-1</f>
        <v>0.28752550222612649</v>
      </c>
      <c r="AC480" s="183" t="e">
        <f t="shared" si="38"/>
        <v>#REF!</v>
      </c>
      <c r="AD480" s="40">
        <f t="shared" si="39"/>
        <v>0.23235148148148152</v>
      </c>
    </row>
    <row r="481" spans="1:30">
      <c r="A481" s="63" t="s">
        <v>1946</v>
      </c>
      <c r="B481" s="2">
        <v>135</v>
      </c>
      <c r="C481" s="177">
        <v>102.94</v>
      </c>
      <c r="D481" s="178">
        <v>1.3107</v>
      </c>
      <c r="E481" s="32">
        <f t="shared" si="21"/>
        <v>0.22000000000000003</v>
      </c>
      <c r="F481" s="26">
        <f t="shared" si="22"/>
        <v>9.1170074074073924E-3</v>
      </c>
      <c r="H481" s="58">
        <f t="shared" si="23"/>
        <v>1.230795999999998</v>
      </c>
      <c r="I481" s="2" t="s">
        <v>66</v>
      </c>
      <c r="J481" s="33" t="s">
        <v>1925</v>
      </c>
      <c r="K481" s="59">
        <f t="shared" si="24"/>
        <v>44187</v>
      </c>
      <c r="L481" s="60" t="str">
        <f t="shared" ca="1" si="25"/>
        <v>2021/2/22</v>
      </c>
      <c r="M481" s="44">
        <f t="shared" ca="1" si="26"/>
        <v>8505</v>
      </c>
      <c r="N481" s="61">
        <f t="shared" ca="1" si="27"/>
        <v>5.2820757201646008E-2</v>
      </c>
      <c r="O481" s="35">
        <f t="shared" si="28"/>
        <v>134.92345799999998</v>
      </c>
      <c r="P481" s="35">
        <f t="shared" si="29"/>
        <v>-7.6542000000017651E-2</v>
      </c>
      <c r="Q481" s="36">
        <f t="shared" si="30"/>
        <v>0.9</v>
      </c>
      <c r="R481" s="37" t="e">
        <f t="shared" si="31"/>
        <v>#REF!</v>
      </c>
      <c r="S481" s="38" t="e">
        <f t="shared" si="32"/>
        <v>#REF!</v>
      </c>
      <c r="T481" s="38"/>
      <c r="U481" s="62"/>
      <c r="V481" s="39" t="e">
        <f t="shared" si="33"/>
        <v>#REF!</v>
      </c>
      <c r="W481" s="39" t="e">
        <f t="shared" si="34"/>
        <v>#REF!</v>
      </c>
      <c r="X481" s="1" t="e">
        <f t="shared" si="35"/>
        <v>#REF!</v>
      </c>
      <c r="Y481" s="37" t="e">
        <f t="shared" si="36"/>
        <v>#REF!</v>
      </c>
      <c r="Z481" s="183" t="e">
        <f t="shared" si="37"/>
        <v>#REF!</v>
      </c>
      <c r="AA481" s="183">
        <v>0</v>
      </c>
      <c r="AB481" s="183">
        <f>SUM($C$2:C481)*D481/SUM($B$2:B481)-1</f>
        <v>0.25951689199736783</v>
      </c>
      <c r="AC481" s="183" t="e">
        <f t="shared" si="38"/>
        <v>#REF!</v>
      </c>
      <c r="AD481" s="40">
        <f t="shared" si="39"/>
        <v>0.21088299259259263</v>
      </c>
    </row>
    <row r="482" spans="1:30">
      <c r="A482" s="63" t="s">
        <v>1947</v>
      </c>
      <c r="B482" s="2">
        <v>135</v>
      </c>
      <c r="C482" s="177">
        <v>102.04</v>
      </c>
      <c r="D482" s="178">
        <v>1.3223</v>
      </c>
      <c r="E482" s="32">
        <f t="shared" ref="E482:E504" si="40">10%*Q482+13%</f>
        <v>0.22000000000000003</v>
      </c>
      <c r="F482" s="26">
        <f t="shared" ref="F482:F504" si="41">IF(G482="",($F$1*C482-B482)/B482,H482/B482)</f>
        <v>2.9434074074077685E-4</v>
      </c>
      <c r="H482" s="58">
        <f t="shared" ref="H482:H504" si="42">IF(G482="",$F$1*C482-B482,G482-B482)</f>
        <v>3.9736000000004879E-2</v>
      </c>
      <c r="I482" s="2" t="s">
        <v>66</v>
      </c>
      <c r="J482" s="33" t="s">
        <v>1927</v>
      </c>
      <c r="K482" s="59">
        <f t="shared" ref="K482:K504" si="43">DATE(MID(J482,1,4),MID(J482,5,2),MID(J482,7,2))</f>
        <v>44188</v>
      </c>
      <c r="L482" s="60" t="str">
        <f t="shared" ref="L482:L504" ca="1" si="44">IF(LEN(J482) &gt; 15,DATE(MID(J482,12,4),MID(J482,16,2),MID(J482,18,2)),TEXT(TODAY(),"yyyy/m/d"))</f>
        <v>2021/2/22</v>
      </c>
      <c r="M482" s="44">
        <f t="shared" ref="M482:M504" ca="1" si="45">(L482-K482+1)*B482</f>
        <v>8370</v>
      </c>
      <c r="N482" s="61">
        <f t="shared" ref="N482:N504" ca="1" si="46">H482/M482*365</f>
        <v>1.732812425328767E-3</v>
      </c>
      <c r="O482" s="35">
        <f t="shared" ref="O482:O504" si="47">D482*C482</f>
        <v>134.927492</v>
      </c>
      <c r="P482" s="35">
        <f t="shared" ref="P482:P504" si="48">O482-B482</f>
        <v>-7.2507999999999129E-2</v>
      </c>
      <c r="Q482" s="36">
        <f t="shared" ref="Q482:Q504" si="49">B482/150</f>
        <v>0.9</v>
      </c>
      <c r="R482" s="37" t="e">
        <f t="shared" ref="R482:R504" si="50">R481+C482-T482</f>
        <v>#REF!</v>
      </c>
      <c r="S482" s="38" t="e">
        <f t="shared" ref="S482:S504" si="51">R482*D482</f>
        <v>#REF!</v>
      </c>
      <c r="T482" s="38"/>
      <c r="U482" s="62"/>
      <c r="V482" s="39" t="e">
        <f t="shared" ref="V482:V504" si="52">U482+V481</f>
        <v>#REF!</v>
      </c>
      <c r="W482" s="39" t="e">
        <f t="shared" ref="W482:W504" si="53">S482+V482</f>
        <v>#REF!</v>
      </c>
      <c r="X482" s="1" t="e">
        <f t="shared" ref="X482:X504" si="54">X481+B482</f>
        <v>#REF!</v>
      </c>
      <c r="Y482" s="37" t="e">
        <f t="shared" ref="Y482:Y504" si="55">W482-X482</f>
        <v>#REF!</v>
      </c>
      <c r="Z482" s="183" t="e">
        <f t="shared" ref="Z482:Z504" si="56">W482/X482-1</f>
        <v>#REF!</v>
      </c>
      <c r="AA482" s="183">
        <v>0</v>
      </c>
      <c r="AB482" s="183">
        <f>SUM($C$2:C482)*D482/SUM($B$2:B482)-1</f>
        <v>0.27012981569657057</v>
      </c>
      <c r="AC482" s="183" t="e">
        <f t="shared" ref="AC482:AC504" si="57">Z482-AB482</f>
        <v>#REF!</v>
      </c>
      <c r="AD482" s="40">
        <f t="shared" ref="AD482:AD504" si="58">IF(E482-F482&lt;0,"达成",E482-F482)</f>
        <v>0.21970565925925925</v>
      </c>
    </row>
    <row r="483" spans="1:30">
      <c r="A483" s="63" t="s">
        <v>1948</v>
      </c>
      <c r="B483" s="2">
        <v>135</v>
      </c>
      <c r="C483" s="177">
        <v>103.6</v>
      </c>
      <c r="D483" s="178">
        <v>1.3024</v>
      </c>
      <c r="E483" s="32">
        <f t="shared" si="40"/>
        <v>0.22000000000000003</v>
      </c>
      <c r="F483" s="26">
        <f t="shared" si="41"/>
        <v>1.5586962962962785E-2</v>
      </c>
      <c r="H483" s="58">
        <f t="shared" si="42"/>
        <v>2.1042399999999759</v>
      </c>
      <c r="I483" s="2" t="s">
        <v>66</v>
      </c>
      <c r="J483" s="33" t="s">
        <v>1929</v>
      </c>
      <c r="K483" s="59">
        <f t="shared" si="43"/>
        <v>44189</v>
      </c>
      <c r="L483" s="60" t="str">
        <f t="shared" ca="1" si="44"/>
        <v>2021/2/22</v>
      </c>
      <c r="M483" s="44">
        <f t="shared" ca="1" si="45"/>
        <v>8235</v>
      </c>
      <c r="N483" s="61">
        <f t="shared" ca="1" si="46"/>
        <v>9.3266253794777321E-2</v>
      </c>
      <c r="O483" s="35">
        <f t="shared" si="47"/>
        <v>134.92864</v>
      </c>
      <c r="P483" s="35">
        <f t="shared" si="48"/>
        <v>-7.1359999999998536E-2</v>
      </c>
      <c r="Q483" s="36">
        <f t="shared" si="49"/>
        <v>0.9</v>
      </c>
      <c r="R483" s="37" t="e">
        <f t="shared" si="50"/>
        <v>#REF!</v>
      </c>
      <c r="S483" s="38" t="e">
        <f t="shared" si="51"/>
        <v>#REF!</v>
      </c>
      <c r="T483" s="38"/>
      <c r="U483" s="62"/>
      <c r="V483" s="39" t="e">
        <f t="shared" si="52"/>
        <v>#REF!</v>
      </c>
      <c r="W483" s="39" t="e">
        <f t="shared" si="53"/>
        <v>#REF!</v>
      </c>
      <c r="X483" s="1" t="e">
        <f t="shared" si="54"/>
        <v>#REF!</v>
      </c>
      <c r="Y483" s="37" t="e">
        <f t="shared" si="55"/>
        <v>#REF!</v>
      </c>
      <c r="Z483" s="183" t="e">
        <f t="shared" si="56"/>
        <v>#REF!</v>
      </c>
      <c r="AA483" s="183">
        <v>0</v>
      </c>
      <c r="AB483" s="183">
        <f>SUM($C$2:C483)*D483/SUM($B$2:B483)-1</f>
        <v>0.25052054521365541</v>
      </c>
      <c r="AC483" s="183" t="e">
        <f t="shared" si="57"/>
        <v>#REF!</v>
      </c>
      <c r="AD483" s="40">
        <f t="shared" si="58"/>
        <v>0.20441303703703725</v>
      </c>
    </row>
    <row r="484" spans="1:30">
      <c r="A484" s="63" t="s">
        <v>1949</v>
      </c>
      <c r="B484" s="2">
        <v>135</v>
      </c>
      <c r="C484" s="177">
        <v>102.45</v>
      </c>
      <c r="D484" s="178">
        <v>1.3169999999999999</v>
      </c>
      <c r="E484" s="32">
        <f t="shared" si="40"/>
        <v>0.22000000000000003</v>
      </c>
      <c r="F484" s="26">
        <f t="shared" si="41"/>
        <v>4.3135555555554421E-3</v>
      </c>
      <c r="H484" s="58">
        <f t="shared" si="42"/>
        <v>0.58232999999998469</v>
      </c>
      <c r="I484" s="2" t="s">
        <v>66</v>
      </c>
      <c r="J484" s="33" t="s">
        <v>1931</v>
      </c>
      <c r="K484" s="59">
        <f t="shared" si="43"/>
        <v>44190</v>
      </c>
      <c r="L484" s="60" t="str">
        <f t="shared" ca="1" si="44"/>
        <v>2021/2/22</v>
      </c>
      <c r="M484" s="44">
        <f t="shared" ca="1" si="45"/>
        <v>8100</v>
      </c>
      <c r="N484" s="61">
        <f t="shared" ca="1" si="46"/>
        <v>2.6240796296295606E-2</v>
      </c>
      <c r="O484" s="35">
        <f t="shared" si="47"/>
        <v>134.92665</v>
      </c>
      <c r="P484" s="35">
        <f t="shared" si="48"/>
        <v>-7.3350000000004911E-2</v>
      </c>
      <c r="Q484" s="36">
        <f t="shared" si="49"/>
        <v>0.9</v>
      </c>
      <c r="R484" s="37" t="e">
        <f t="shared" si="50"/>
        <v>#REF!</v>
      </c>
      <c r="S484" s="38" t="e">
        <f t="shared" si="51"/>
        <v>#REF!</v>
      </c>
      <c r="T484" s="38"/>
      <c r="U484" s="62"/>
      <c r="V484" s="39" t="e">
        <f t="shared" si="52"/>
        <v>#REF!</v>
      </c>
      <c r="W484" s="39" t="e">
        <f t="shared" si="53"/>
        <v>#REF!</v>
      </c>
      <c r="X484" s="1" t="e">
        <f t="shared" si="54"/>
        <v>#REF!</v>
      </c>
      <c r="Y484" s="37" t="e">
        <f t="shared" si="55"/>
        <v>#REF!</v>
      </c>
      <c r="Z484" s="183" t="e">
        <f t="shared" si="56"/>
        <v>#REF!</v>
      </c>
      <c r="AA484" s="183">
        <v>0</v>
      </c>
      <c r="AB484" s="183">
        <f>SUM($C$2:C484)*D484/SUM($B$2:B484)-1</f>
        <v>0.26401897689624998</v>
      </c>
      <c r="AC484" s="183" t="e">
        <f t="shared" si="57"/>
        <v>#REF!</v>
      </c>
      <c r="AD484" s="40">
        <f t="shared" si="58"/>
        <v>0.2156864444444446</v>
      </c>
    </row>
    <row r="485" spans="1:30">
      <c r="A485" s="63" t="s">
        <v>1950</v>
      </c>
      <c r="B485" s="2">
        <v>135</v>
      </c>
      <c r="C485" s="177">
        <v>102.99</v>
      </c>
      <c r="D485" s="178">
        <v>1.3101</v>
      </c>
      <c r="E485" s="32">
        <f t="shared" si="40"/>
        <v>0.22000000000000003</v>
      </c>
      <c r="F485" s="26">
        <f t="shared" si="41"/>
        <v>9.6071555555555382E-3</v>
      </c>
      <c r="H485" s="58">
        <f t="shared" si="42"/>
        <v>1.2969659999999976</v>
      </c>
      <c r="I485" s="2" t="s">
        <v>66</v>
      </c>
      <c r="J485" s="33" t="s">
        <v>1933</v>
      </c>
      <c r="K485" s="59">
        <f t="shared" si="43"/>
        <v>44193</v>
      </c>
      <c r="L485" s="60" t="str">
        <f t="shared" ca="1" si="44"/>
        <v>2021/2/22</v>
      </c>
      <c r="M485" s="44">
        <f t="shared" ca="1" si="45"/>
        <v>7695</v>
      </c>
      <c r="N485" s="61">
        <f t="shared" ca="1" si="46"/>
        <v>6.1519504873294231E-2</v>
      </c>
      <c r="O485" s="35">
        <f t="shared" si="47"/>
        <v>134.927199</v>
      </c>
      <c r="P485" s="35">
        <f t="shared" si="48"/>
        <v>-7.2800999999998339E-2</v>
      </c>
      <c r="Q485" s="36">
        <f t="shared" si="49"/>
        <v>0.9</v>
      </c>
      <c r="R485" s="37" t="e">
        <f t="shared" si="50"/>
        <v>#REF!</v>
      </c>
      <c r="S485" s="38" t="e">
        <f t="shared" si="51"/>
        <v>#REF!</v>
      </c>
      <c r="T485" s="38"/>
      <c r="U485" s="62"/>
      <c r="V485" s="39" t="e">
        <f t="shared" si="52"/>
        <v>#REF!</v>
      </c>
      <c r="W485" s="39" t="e">
        <f t="shared" si="53"/>
        <v>#REF!</v>
      </c>
      <c r="X485" s="1" t="e">
        <f t="shared" si="54"/>
        <v>#REF!</v>
      </c>
      <c r="Y485" s="37" t="e">
        <f t="shared" si="55"/>
        <v>#REF!</v>
      </c>
      <c r="Z485" s="183" t="e">
        <f t="shared" si="56"/>
        <v>#REF!</v>
      </c>
      <c r="AA485" s="183">
        <v>0</v>
      </c>
      <c r="AB485" s="183">
        <f>SUM($C$2:C485)*D485/SUM($B$2:B485)-1</f>
        <v>0.2568915676310628</v>
      </c>
      <c r="AC485" s="183" t="e">
        <f t="shared" si="57"/>
        <v>#REF!</v>
      </c>
      <c r="AD485" s="40">
        <f t="shared" si="58"/>
        <v>0.2103928444444445</v>
      </c>
    </row>
    <row r="486" spans="1:30">
      <c r="A486" s="63" t="s">
        <v>1951</v>
      </c>
      <c r="B486" s="2">
        <v>135</v>
      </c>
      <c r="C486" s="177">
        <v>103.68</v>
      </c>
      <c r="D486" s="178">
        <v>1.3013999999999999</v>
      </c>
      <c r="E486" s="32">
        <f t="shared" si="40"/>
        <v>0.22000000000000003</v>
      </c>
      <c r="F486" s="26">
        <f t="shared" si="41"/>
        <v>1.6371200000000068E-2</v>
      </c>
      <c r="H486" s="58">
        <f t="shared" si="42"/>
        <v>2.2101120000000094</v>
      </c>
      <c r="I486" s="2" t="s">
        <v>66</v>
      </c>
      <c r="J486" s="33" t="s">
        <v>1935</v>
      </c>
      <c r="K486" s="59">
        <f t="shared" si="43"/>
        <v>44194</v>
      </c>
      <c r="L486" s="60" t="str">
        <f t="shared" ca="1" si="44"/>
        <v>2021/2/22</v>
      </c>
      <c r="M486" s="44">
        <f t="shared" ca="1" si="45"/>
        <v>7560</v>
      </c>
      <c r="N486" s="61">
        <f t="shared" ca="1" si="46"/>
        <v>0.10670514285714332</v>
      </c>
      <c r="O486" s="35">
        <f t="shared" si="47"/>
        <v>134.92915199999999</v>
      </c>
      <c r="P486" s="35">
        <f t="shared" si="48"/>
        <v>-7.0848000000012235E-2</v>
      </c>
      <c r="Q486" s="36">
        <f t="shared" si="49"/>
        <v>0.9</v>
      </c>
      <c r="R486" s="37" t="e">
        <f t="shared" si="50"/>
        <v>#REF!</v>
      </c>
      <c r="S486" s="38" t="e">
        <f t="shared" si="51"/>
        <v>#REF!</v>
      </c>
      <c r="T486" s="38"/>
      <c r="U486" s="62"/>
      <c r="V486" s="39" t="e">
        <f t="shared" si="52"/>
        <v>#REF!</v>
      </c>
      <c r="W486" s="39" t="e">
        <f t="shared" si="53"/>
        <v>#REF!</v>
      </c>
      <c r="X486" s="1" t="e">
        <f t="shared" si="54"/>
        <v>#REF!</v>
      </c>
      <c r="Y486" s="37" t="e">
        <f t="shared" si="55"/>
        <v>#REF!</v>
      </c>
      <c r="Z486" s="183" t="e">
        <f t="shared" si="56"/>
        <v>#REF!</v>
      </c>
      <c r="AA486" s="183">
        <v>0</v>
      </c>
      <c r="AB486" s="183">
        <f>SUM($C$2:C486)*D486/SUM($B$2:B486)-1</f>
        <v>0.24805823412939509</v>
      </c>
      <c r="AC486" s="183" t="e">
        <f t="shared" si="57"/>
        <v>#REF!</v>
      </c>
      <c r="AD486" s="40">
        <f t="shared" si="58"/>
        <v>0.20362879999999997</v>
      </c>
    </row>
    <row r="487" spans="1:30">
      <c r="A487" s="63" t="s">
        <v>1952</v>
      </c>
      <c r="B487" s="2">
        <v>135</v>
      </c>
      <c r="C487" s="177">
        <v>102.58</v>
      </c>
      <c r="D487" s="178">
        <v>1.3152999999999999</v>
      </c>
      <c r="E487" s="32">
        <f t="shared" si="40"/>
        <v>0.22000000000000003</v>
      </c>
      <c r="F487" s="26">
        <f t="shared" si="41"/>
        <v>5.587940740740662E-3</v>
      </c>
      <c r="H487" s="58">
        <f t="shared" si="42"/>
        <v>0.75437199999998938</v>
      </c>
      <c r="I487" s="2" t="s">
        <v>66</v>
      </c>
      <c r="J487" s="33" t="s">
        <v>1937</v>
      </c>
      <c r="K487" s="59">
        <f t="shared" si="43"/>
        <v>44195</v>
      </c>
      <c r="L487" s="60" t="str">
        <f t="shared" ca="1" si="44"/>
        <v>2021/2/22</v>
      </c>
      <c r="M487" s="44">
        <f t="shared" ca="1" si="45"/>
        <v>7425</v>
      </c>
      <c r="N487" s="61">
        <f t="shared" ca="1" si="46"/>
        <v>3.7083606734006215E-2</v>
      </c>
      <c r="O487" s="35">
        <f t="shared" si="47"/>
        <v>134.923474</v>
      </c>
      <c r="P487" s="35">
        <f t="shared" si="48"/>
        <v>-7.6526000000001204E-2</v>
      </c>
      <c r="Q487" s="36">
        <f t="shared" si="49"/>
        <v>0.9</v>
      </c>
      <c r="R487" s="37" t="e">
        <f t="shared" si="50"/>
        <v>#REF!</v>
      </c>
      <c r="S487" s="38" t="e">
        <f t="shared" si="51"/>
        <v>#REF!</v>
      </c>
      <c r="T487" s="38"/>
      <c r="U487" s="62"/>
      <c r="V487" s="39" t="e">
        <f t="shared" si="52"/>
        <v>#REF!</v>
      </c>
      <c r="W487" s="39" t="e">
        <f t="shared" si="53"/>
        <v>#REF!</v>
      </c>
      <c r="X487" s="1" t="e">
        <f t="shared" si="54"/>
        <v>#REF!</v>
      </c>
      <c r="Y487" s="37" t="e">
        <f t="shared" si="55"/>
        <v>#REF!</v>
      </c>
      <c r="Z487" s="183" t="e">
        <f t="shared" si="56"/>
        <v>#REF!</v>
      </c>
      <c r="AA487" s="183">
        <v>0</v>
      </c>
      <c r="AB487" s="183">
        <f>SUM($C$2:C487)*D487/SUM($B$2:B487)-1</f>
        <v>0.26087764559046467</v>
      </c>
      <c r="AC487" s="183" t="e">
        <f t="shared" si="57"/>
        <v>#REF!</v>
      </c>
      <c r="AD487" s="40">
        <f t="shared" si="58"/>
        <v>0.21441205925925938</v>
      </c>
    </row>
    <row r="488" spans="1:30">
      <c r="A488" s="63" t="s">
        <v>1953</v>
      </c>
      <c r="B488" s="2">
        <v>135</v>
      </c>
      <c r="C488" s="177">
        <v>101.09</v>
      </c>
      <c r="D488" s="178">
        <v>1.3347</v>
      </c>
      <c r="E488" s="32">
        <f t="shared" si="40"/>
        <v>0.22000000000000003</v>
      </c>
      <c r="F488" s="26">
        <f t="shared" si="41"/>
        <v>-9.018474074074195E-3</v>
      </c>
      <c r="H488" s="58">
        <f t="shared" si="42"/>
        <v>-1.2174940000000163</v>
      </c>
      <c r="I488" s="2" t="s">
        <v>66</v>
      </c>
      <c r="J488" s="33" t="s">
        <v>1939</v>
      </c>
      <c r="K488" s="59">
        <f t="shared" si="43"/>
        <v>44196</v>
      </c>
      <c r="L488" s="60" t="str">
        <f t="shared" ca="1" si="44"/>
        <v>2021/2/22</v>
      </c>
      <c r="M488" s="44">
        <f t="shared" ca="1" si="45"/>
        <v>7290</v>
      </c>
      <c r="N488" s="61">
        <f t="shared" ca="1" si="46"/>
        <v>-6.0958204389575575E-2</v>
      </c>
      <c r="O488" s="35">
        <f t="shared" si="47"/>
        <v>134.924823</v>
      </c>
      <c r="P488" s="35">
        <f t="shared" si="48"/>
        <v>-7.5176999999996497E-2</v>
      </c>
      <c r="Q488" s="36">
        <f t="shared" si="49"/>
        <v>0.9</v>
      </c>
      <c r="R488" s="37" t="e">
        <f t="shared" si="50"/>
        <v>#REF!</v>
      </c>
      <c r="S488" s="38" t="e">
        <f t="shared" si="51"/>
        <v>#REF!</v>
      </c>
      <c r="T488" s="38"/>
      <c r="U488" s="62"/>
      <c r="V488" s="39" t="e">
        <f t="shared" si="52"/>
        <v>#REF!</v>
      </c>
      <c r="W488" s="39" t="e">
        <f t="shared" si="53"/>
        <v>#REF!</v>
      </c>
      <c r="X488" s="1" t="e">
        <f t="shared" si="54"/>
        <v>#REF!</v>
      </c>
      <c r="Y488" s="37" t="e">
        <f t="shared" si="55"/>
        <v>#REF!</v>
      </c>
      <c r="Z488" s="183" t="e">
        <f t="shared" si="56"/>
        <v>#REF!</v>
      </c>
      <c r="AA488" s="183">
        <v>0</v>
      </c>
      <c r="AB488" s="183">
        <f>SUM($C$2:C488)*D488/SUM($B$2:B488)-1</f>
        <v>0.27892989917819966</v>
      </c>
      <c r="AC488" s="183" t="e">
        <f t="shared" si="57"/>
        <v>#REF!</v>
      </c>
      <c r="AD488" s="40">
        <f t="shared" si="58"/>
        <v>0.22901847407407422</v>
      </c>
    </row>
    <row r="489" spans="1:30">
      <c r="A489" s="63" t="s">
        <v>1996</v>
      </c>
      <c r="B489" s="2">
        <v>135</v>
      </c>
      <c r="C489" s="177">
        <v>99.39</v>
      </c>
      <c r="D489" s="178">
        <v>1.3575999999999999</v>
      </c>
      <c r="E489" s="32">
        <f t="shared" si="40"/>
        <v>0.22000000000000003</v>
      </c>
      <c r="F489" s="26">
        <f t="shared" si="41"/>
        <v>-2.5683511111111137E-2</v>
      </c>
      <c r="H489" s="58">
        <f t="shared" si="42"/>
        <v>-3.4672740000000033</v>
      </c>
      <c r="I489" s="2" t="s">
        <v>66</v>
      </c>
      <c r="J489" s="33" t="s">
        <v>1997</v>
      </c>
      <c r="K489" s="59">
        <f t="shared" si="43"/>
        <v>44200</v>
      </c>
      <c r="L489" s="60" t="str">
        <f t="shared" ca="1" si="44"/>
        <v>2021/2/22</v>
      </c>
      <c r="M489" s="44">
        <f t="shared" ca="1" si="45"/>
        <v>6750</v>
      </c>
      <c r="N489" s="61">
        <f t="shared" ca="1" si="46"/>
        <v>-0.1874896311111113</v>
      </c>
      <c r="O489" s="35">
        <f t="shared" si="47"/>
        <v>134.93186399999999</v>
      </c>
      <c r="P489" s="35">
        <f t="shared" si="48"/>
        <v>-6.8136000000009744E-2</v>
      </c>
      <c r="Q489" s="36">
        <f t="shared" si="49"/>
        <v>0.9</v>
      </c>
      <c r="R489" s="37" t="e">
        <f t="shared" si="50"/>
        <v>#REF!</v>
      </c>
      <c r="S489" s="38" t="e">
        <f t="shared" si="51"/>
        <v>#REF!</v>
      </c>
      <c r="T489" s="38"/>
      <c r="U489" s="62"/>
      <c r="V489" s="39" t="e">
        <f t="shared" si="52"/>
        <v>#REF!</v>
      </c>
      <c r="W489" s="39" t="e">
        <f t="shared" si="53"/>
        <v>#REF!</v>
      </c>
      <c r="X489" s="1" t="e">
        <f t="shared" si="54"/>
        <v>#REF!</v>
      </c>
      <c r="Y489" s="37" t="e">
        <f t="shared" si="55"/>
        <v>#REF!</v>
      </c>
      <c r="Z489" s="183" t="e">
        <f t="shared" si="56"/>
        <v>#REF!</v>
      </c>
      <c r="AA489" s="183">
        <v>0</v>
      </c>
      <c r="AB489" s="183">
        <f>SUM($C$2:C489)*D489/SUM($B$2:B489)-1</f>
        <v>0.30028757637239956</v>
      </c>
      <c r="AC489" s="183" t="e">
        <f t="shared" si="57"/>
        <v>#REF!</v>
      </c>
      <c r="AD489" s="40">
        <f t="shared" si="58"/>
        <v>0.24568351111111117</v>
      </c>
    </row>
    <row r="490" spans="1:30">
      <c r="A490" s="63" t="s">
        <v>1998</v>
      </c>
      <c r="B490" s="2">
        <v>135</v>
      </c>
      <c r="C490" s="177">
        <v>98.63</v>
      </c>
      <c r="D490" s="178">
        <v>1.3681000000000001</v>
      </c>
      <c r="E490" s="32">
        <f t="shared" si="40"/>
        <v>0.22000000000000003</v>
      </c>
      <c r="F490" s="26">
        <f t="shared" si="41"/>
        <v>-3.3133762962963026E-2</v>
      </c>
      <c r="H490" s="58">
        <f t="shared" si="42"/>
        <v>-4.4730580000000089</v>
      </c>
      <c r="I490" s="2" t="s">
        <v>66</v>
      </c>
      <c r="J490" s="33" t="s">
        <v>1999</v>
      </c>
      <c r="K490" s="59">
        <f t="shared" si="43"/>
        <v>44201</v>
      </c>
      <c r="L490" s="60" t="str">
        <f t="shared" ca="1" si="44"/>
        <v>2021/2/22</v>
      </c>
      <c r="M490" s="44">
        <f t="shared" ca="1" si="45"/>
        <v>6615</v>
      </c>
      <c r="N490" s="61">
        <f t="shared" ca="1" si="46"/>
        <v>-0.24681272411186747</v>
      </c>
      <c r="O490" s="35">
        <f t="shared" si="47"/>
        <v>134.93570299999999</v>
      </c>
      <c r="P490" s="35">
        <f t="shared" si="48"/>
        <v>-6.4297000000010485E-2</v>
      </c>
      <c r="Q490" s="36">
        <f t="shared" si="49"/>
        <v>0.9</v>
      </c>
      <c r="R490" s="37" t="e">
        <f t="shared" si="50"/>
        <v>#REF!</v>
      </c>
      <c r="S490" s="38" t="e">
        <f t="shared" si="51"/>
        <v>#REF!</v>
      </c>
      <c r="T490" s="38"/>
      <c r="U490" s="62"/>
      <c r="V490" s="39" t="e">
        <f t="shared" si="52"/>
        <v>#REF!</v>
      </c>
      <c r="W490" s="39" t="e">
        <f t="shared" si="53"/>
        <v>#REF!</v>
      </c>
      <c r="X490" s="1" t="e">
        <f t="shared" si="54"/>
        <v>#REF!</v>
      </c>
      <c r="Y490" s="37" t="e">
        <f t="shared" si="55"/>
        <v>#REF!</v>
      </c>
      <c r="Z490" s="183" t="e">
        <f t="shared" si="56"/>
        <v>#REF!</v>
      </c>
      <c r="AA490" s="183">
        <v>0</v>
      </c>
      <c r="AB490" s="183">
        <f>SUM($C$2:C490)*D490/SUM($B$2:B490)-1</f>
        <v>0.30974168351285258</v>
      </c>
      <c r="AC490" s="183" t="e">
        <f t="shared" si="57"/>
        <v>#REF!</v>
      </c>
      <c r="AD490" s="40">
        <f t="shared" si="58"/>
        <v>0.25313376296296308</v>
      </c>
    </row>
    <row r="491" spans="1:30">
      <c r="A491" s="63" t="s">
        <v>2000</v>
      </c>
      <c r="B491" s="2">
        <v>135</v>
      </c>
      <c r="C491" s="177">
        <v>98.79</v>
      </c>
      <c r="D491" s="178">
        <v>1.3657999999999999</v>
      </c>
      <c r="E491" s="32">
        <f t="shared" si="40"/>
        <v>0.22000000000000003</v>
      </c>
      <c r="F491" s="26">
        <f t="shared" si="41"/>
        <v>-3.1565288888888876E-2</v>
      </c>
      <c r="H491" s="58">
        <f t="shared" si="42"/>
        <v>-4.2613139999999987</v>
      </c>
      <c r="I491" s="2" t="s">
        <v>66</v>
      </c>
      <c r="J491" s="33" t="s">
        <v>2001</v>
      </c>
      <c r="K491" s="59">
        <f t="shared" si="43"/>
        <v>44202</v>
      </c>
      <c r="L491" s="60" t="str">
        <f t="shared" ca="1" si="44"/>
        <v>2021/2/22</v>
      </c>
      <c r="M491" s="44">
        <f t="shared" ca="1" si="45"/>
        <v>6480</v>
      </c>
      <c r="N491" s="61">
        <f t="shared" ca="1" si="46"/>
        <v>-0.24002771759259253</v>
      </c>
      <c r="O491" s="35">
        <f t="shared" si="47"/>
        <v>134.92738199999999</v>
      </c>
      <c r="P491" s="35">
        <f t="shared" si="48"/>
        <v>-7.2618000000005622E-2</v>
      </c>
      <c r="Q491" s="36">
        <f t="shared" si="49"/>
        <v>0.9</v>
      </c>
      <c r="R491" s="37" t="e">
        <f t="shared" si="50"/>
        <v>#REF!</v>
      </c>
      <c r="S491" s="38" t="e">
        <f t="shared" si="51"/>
        <v>#REF!</v>
      </c>
      <c r="T491" s="38"/>
      <c r="U491" s="62"/>
      <c r="V491" s="39" t="e">
        <f t="shared" si="52"/>
        <v>#REF!</v>
      </c>
      <c r="W491" s="39" t="e">
        <f t="shared" si="53"/>
        <v>#REF!</v>
      </c>
      <c r="X491" s="1" t="e">
        <f t="shared" si="54"/>
        <v>#REF!</v>
      </c>
      <c r="Y491" s="37" t="e">
        <f t="shared" si="55"/>
        <v>#REF!</v>
      </c>
      <c r="Z491" s="183" t="e">
        <f t="shared" si="56"/>
        <v>#REF!</v>
      </c>
      <c r="AA491" s="183">
        <v>0</v>
      </c>
      <c r="AB491" s="183">
        <f>SUM($C$2:C491)*D491/SUM($B$2:B491)-1</f>
        <v>0.30694364217014125</v>
      </c>
      <c r="AC491" s="183" t="e">
        <f t="shared" si="57"/>
        <v>#REF!</v>
      </c>
      <c r="AD491" s="40">
        <f t="shared" si="58"/>
        <v>0.2515652888888889</v>
      </c>
    </row>
    <row r="492" spans="1:30">
      <c r="A492" s="63" t="s">
        <v>2002</v>
      </c>
      <c r="B492" s="2">
        <v>135</v>
      </c>
      <c r="C492" s="177">
        <v>98.61</v>
      </c>
      <c r="D492" s="178">
        <v>1.3683000000000001</v>
      </c>
      <c r="E492" s="32">
        <f t="shared" si="40"/>
        <v>0.22000000000000003</v>
      </c>
      <c r="F492" s="26">
        <f t="shared" si="41"/>
        <v>-3.3329822222222243E-2</v>
      </c>
      <c r="H492" s="58">
        <f t="shared" si="42"/>
        <v>-4.499526000000003</v>
      </c>
      <c r="I492" s="2" t="s">
        <v>66</v>
      </c>
      <c r="J492" s="33" t="s">
        <v>2003</v>
      </c>
      <c r="K492" s="59">
        <f t="shared" si="43"/>
        <v>44203</v>
      </c>
      <c r="L492" s="60" t="str">
        <f t="shared" ca="1" si="44"/>
        <v>2021/2/22</v>
      </c>
      <c r="M492" s="44">
        <f t="shared" ca="1" si="45"/>
        <v>6345</v>
      </c>
      <c r="N492" s="61">
        <f t="shared" ca="1" si="46"/>
        <v>-0.25883798108747064</v>
      </c>
      <c r="O492" s="35">
        <f t="shared" si="47"/>
        <v>134.92806300000001</v>
      </c>
      <c r="P492" s="35">
        <f t="shared" si="48"/>
        <v>-7.1936999999991258E-2</v>
      </c>
      <c r="Q492" s="36">
        <f t="shared" si="49"/>
        <v>0.9</v>
      </c>
      <c r="R492" s="37" t="e">
        <f t="shared" si="50"/>
        <v>#REF!</v>
      </c>
      <c r="S492" s="38" t="e">
        <f t="shared" si="51"/>
        <v>#REF!</v>
      </c>
      <c r="T492" s="38"/>
      <c r="U492" s="62"/>
      <c r="V492" s="39" t="e">
        <f t="shared" si="52"/>
        <v>#REF!</v>
      </c>
      <c r="W492" s="39" t="e">
        <f t="shared" si="53"/>
        <v>#REF!</v>
      </c>
      <c r="X492" s="1" t="e">
        <f t="shared" si="54"/>
        <v>#REF!</v>
      </c>
      <c r="Y492" s="37" t="e">
        <f t="shared" si="55"/>
        <v>#REF!</v>
      </c>
      <c r="Z492" s="183" t="e">
        <f t="shared" si="56"/>
        <v>#REF!</v>
      </c>
      <c r="AA492" s="183">
        <v>0</v>
      </c>
      <c r="AB492" s="183">
        <f>SUM($C$2:C492)*D492/SUM($B$2:B492)-1</f>
        <v>0.30873745077253112</v>
      </c>
      <c r="AC492" s="183" t="e">
        <f t="shared" si="57"/>
        <v>#REF!</v>
      </c>
      <c r="AD492" s="40">
        <f t="shared" si="58"/>
        <v>0.25332982222222228</v>
      </c>
    </row>
    <row r="493" spans="1:30">
      <c r="A493" s="63" t="s">
        <v>2004</v>
      </c>
      <c r="B493" s="2">
        <v>135</v>
      </c>
      <c r="C493" s="177">
        <v>98.35</v>
      </c>
      <c r="D493" s="178">
        <v>1.3720000000000001</v>
      </c>
      <c r="E493" s="32">
        <f t="shared" si="40"/>
        <v>0.22000000000000003</v>
      </c>
      <c r="F493" s="26">
        <f t="shared" si="41"/>
        <v>-3.5878592592592684E-2</v>
      </c>
      <c r="H493" s="58">
        <f t="shared" si="42"/>
        <v>-4.8436100000000124</v>
      </c>
      <c r="I493" s="2" t="s">
        <v>66</v>
      </c>
      <c r="J493" s="33" t="s">
        <v>2005</v>
      </c>
      <c r="K493" s="59">
        <f t="shared" si="43"/>
        <v>44204</v>
      </c>
      <c r="L493" s="60" t="str">
        <f t="shared" ca="1" si="44"/>
        <v>2021/2/22</v>
      </c>
      <c r="M493" s="44">
        <f t="shared" ca="1" si="45"/>
        <v>6210</v>
      </c>
      <c r="N493" s="61">
        <f t="shared" ca="1" si="46"/>
        <v>-0.28468883252818106</v>
      </c>
      <c r="O493" s="35">
        <f t="shared" si="47"/>
        <v>134.93620000000001</v>
      </c>
      <c r="P493" s="35">
        <f t="shared" si="48"/>
        <v>-6.3799999999986312E-2</v>
      </c>
      <c r="Q493" s="36">
        <f t="shared" si="49"/>
        <v>0.9</v>
      </c>
      <c r="R493" s="37" t="e">
        <f t="shared" si="50"/>
        <v>#REF!</v>
      </c>
      <c r="S493" s="38" t="e">
        <f t="shared" si="51"/>
        <v>#REF!</v>
      </c>
      <c r="T493" s="38"/>
      <c r="U493" s="62"/>
      <c r="V493" s="39" t="e">
        <f t="shared" si="52"/>
        <v>#REF!</v>
      </c>
      <c r="W493" s="39" t="e">
        <f t="shared" si="53"/>
        <v>#REF!</v>
      </c>
      <c r="X493" s="1" t="e">
        <f t="shared" si="54"/>
        <v>#REF!</v>
      </c>
      <c r="Y493" s="37" t="e">
        <f t="shared" si="55"/>
        <v>#REF!</v>
      </c>
      <c r="Z493" s="183" t="e">
        <f t="shared" si="56"/>
        <v>#REF!</v>
      </c>
      <c r="AA493" s="183">
        <v>0</v>
      </c>
      <c r="AB493" s="183">
        <f>SUM($C$2:C493)*D493/SUM($B$2:B493)-1</f>
        <v>0.31167353123438191</v>
      </c>
      <c r="AC493" s="183" t="e">
        <f t="shared" si="57"/>
        <v>#REF!</v>
      </c>
      <c r="AD493" s="40">
        <f t="shared" si="58"/>
        <v>0.25587859259259271</v>
      </c>
    </row>
    <row r="494" spans="1:30">
      <c r="A494" s="63" t="s">
        <v>2006</v>
      </c>
      <c r="B494" s="2">
        <v>135</v>
      </c>
      <c r="C494" s="177">
        <v>99.87</v>
      </c>
      <c r="D494" s="178">
        <v>1.3511</v>
      </c>
      <c r="E494" s="32">
        <f t="shared" si="40"/>
        <v>0.22000000000000003</v>
      </c>
      <c r="F494" s="26">
        <f t="shared" si="41"/>
        <v>-2.0978088888888899E-2</v>
      </c>
      <c r="H494" s="58">
        <f t="shared" si="42"/>
        <v>-2.8320420000000013</v>
      </c>
      <c r="I494" s="2" t="s">
        <v>66</v>
      </c>
      <c r="J494" s="33" t="s">
        <v>2007</v>
      </c>
      <c r="K494" s="59">
        <f t="shared" si="43"/>
        <v>44207</v>
      </c>
      <c r="L494" s="60" t="str">
        <f t="shared" ca="1" si="44"/>
        <v>2021/2/22</v>
      </c>
      <c r="M494" s="44">
        <f t="shared" ca="1" si="45"/>
        <v>5805</v>
      </c>
      <c r="N494" s="61">
        <f t="shared" ca="1" si="46"/>
        <v>-0.17806982428940576</v>
      </c>
      <c r="O494" s="35">
        <f t="shared" si="47"/>
        <v>134.93435700000001</v>
      </c>
      <c r="P494" s="35">
        <f t="shared" si="48"/>
        <v>-6.5642999999994345E-2</v>
      </c>
      <c r="Q494" s="36">
        <f t="shared" si="49"/>
        <v>0.9</v>
      </c>
      <c r="R494" s="37" t="e">
        <f t="shared" si="50"/>
        <v>#REF!</v>
      </c>
      <c r="S494" s="38" t="e">
        <f t="shared" si="51"/>
        <v>#REF!</v>
      </c>
      <c r="T494" s="38"/>
      <c r="U494" s="62"/>
      <c r="V494" s="39" t="e">
        <f t="shared" si="52"/>
        <v>#REF!</v>
      </c>
      <c r="W494" s="39" t="e">
        <f t="shared" si="53"/>
        <v>#REF!</v>
      </c>
      <c r="X494" s="1" t="e">
        <f t="shared" si="54"/>
        <v>#REF!</v>
      </c>
      <c r="Y494" s="37" t="e">
        <f t="shared" si="55"/>
        <v>#REF!</v>
      </c>
      <c r="Z494" s="183" t="e">
        <f t="shared" si="56"/>
        <v>#REF!</v>
      </c>
      <c r="AA494" s="183">
        <v>0</v>
      </c>
      <c r="AB494" s="183">
        <f>SUM($C$2:C494)*D494/SUM($B$2:B494)-1</f>
        <v>0.29113037615790094</v>
      </c>
      <c r="AC494" s="183" t="e">
        <f t="shared" si="57"/>
        <v>#REF!</v>
      </c>
      <c r="AD494" s="40">
        <f t="shared" si="58"/>
        <v>0.24097808888888894</v>
      </c>
    </row>
    <row r="495" spans="1:30">
      <c r="A495" s="63" t="s">
        <v>2008</v>
      </c>
      <c r="B495" s="2">
        <v>135</v>
      </c>
      <c r="C495" s="177">
        <v>98.62</v>
      </c>
      <c r="D495" s="178">
        <v>1.3682000000000001</v>
      </c>
      <c r="E495" s="32">
        <f t="shared" si="40"/>
        <v>0.22000000000000003</v>
      </c>
      <c r="F495" s="26">
        <f t="shared" si="41"/>
        <v>-3.3231792592592534E-2</v>
      </c>
      <c r="H495" s="58">
        <f t="shared" si="42"/>
        <v>-4.4862919999999917</v>
      </c>
      <c r="I495" s="2" t="s">
        <v>66</v>
      </c>
      <c r="J495" s="33" t="s">
        <v>2009</v>
      </c>
      <c r="K495" s="59">
        <f t="shared" si="43"/>
        <v>44208</v>
      </c>
      <c r="L495" s="60" t="str">
        <f t="shared" ca="1" si="44"/>
        <v>2021/2/22</v>
      </c>
      <c r="M495" s="44">
        <f t="shared" ca="1" si="45"/>
        <v>5670</v>
      </c>
      <c r="N495" s="61">
        <f t="shared" ca="1" si="46"/>
        <v>-0.28880010229276842</v>
      </c>
      <c r="O495" s="35">
        <f t="shared" si="47"/>
        <v>134.93188400000003</v>
      </c>
      <c r="P495" s="35">
        <f t="shared" si="48"/>
        <v>-6.8115999999974974E-2</v>
      </c>
      <c r="Q495" s="36">
        <f t="shared" si="49"/>
        <v>0.9</v>
      </c>
      <c r="R495" s="37" t="e">
        <f t="shared" si="50"/>
        <v>#REF!</v>
      </c>
      <c r="S495" s="38" t="e">
        <f t="shared" si="51"/>
        <v>#REF!</v>
      </c>
      <c r="T495" s="38"/>
      <c r="U495" s="62"/>
      <c r="V495" s="39" t="e">
        <f t="shared" si="52"/>
        <v>#REF!</v>
      </c>
      <c r="W495" s="39" t="e">
        <f t="shared" si="53"/>
        <v>#REF!</v>
      </c>
      <c r="X495" s="1" t="e">
        <f t="shared" si="54"/>
        <v>#REF!</v>
      </c>
      <c r="Y495" s="37" t="e">
        <f t="shared" si="55"/>
        <v>#REF!</v>
      </c>
      <c r="Z495" s="183" t="e">
        <f t="shared" si="56"/>
        <v>#REF!</v>
      </c>
      <c r="AA495" s="183">
        <v>0</v>
      </c>
      <c r="AB495" s="183">
        <f>SUM($C$2:C495)*D495/SUM($B$2:B495)-1</f>
        <v>0.30688000247492964</v>
      </c>
      <c r="AC495" s="183" t="e">
        <f t="shared" si="57"/>
        <v>#REF!</v>
      </c>
      <c r="AD495" s="40">
        <f t="shared" si="58"/>
        <v>0.25323179259259254</v>
      </c>
    </row>
    <row r="496" spans="1:30">
      <c r="A496" s="63" t="s">
        <v>2010</v>
      </c>
      <c r="B496" s="2">
        <v>135</v>
      </c>
      <c r="C496" s="177">
        <v>99.28</v>
      </c>
      <c r="D496" s="178">
        <v>1.3591</v>
      </c>
      <c r="E496" s="32">
        <f t="shared" si="40"/>
        <v>0.22000000000000003</v>
      </c>
      <c r="F496" s="26">
        <f t="shared" si="41"/>
        <v>-2.6761837037037141E-2</v>
      </c>
      <c r="H496" s="58">
        <f t="shared" si="42"/>
        <v>-3.6128480000000138</v>
      </c>
      <c r="I496" s="2" t="s">
        <v>66</v>
      </c>
      <c r="J496" s="33" t="s">
        <v>2011</v>
      </c>
      <c r="K496" s="59">
        <f t="shared" si="43"/>
        <v>44209</v>
      </c>
      <c r="L496" s="60" t="str">
        <f t="shared" ca="1" si="44"/>
        <v>2021/2/22</v>
      </c>
      <c r="M496" s="44">
        <f t="shared" ca="1" si="45"/>
        <v>5535</v>
      </c>
      <c r="N496" s="61">
        <f t="shared" ca="1" si="46"/>
        <v>-0.2382456224028916</v>
      </c>
      <c r="O496" s="35">
        <f t="shared" si="47"/>
        <v>134.93144799999999</v>
      </c>
      <c r="P496" s="35">
        <f t="shared" si="48"/>
        <v>-6.8552000000011049E-2</v>
      </c>
      <c r="Q496" s="36">
        <f t="shared" si="49"/>
        <v>0.9</v>
      </c>
      <c r="R496" s="37" t="e">
        <f t="shared" si="50"/>
        <v>#REF!</v>
      </c>
      <c r="S496" s="38" t="e">
        <f t="shared" si="51"/>
        <v>#REF!</v>
      </c>
      <c r="T496" s="38"/>
      <c r="U496" s="62"/>
      <c r="V496" s="39" t="e">
        <f t="shared" si="52"/>
        <v>#REF!</v>
      </c>
      <c r="W496" s="39" t="e">
        <f t="shared" si="53"/>
        <v>#REF!</v>
      </c>
      <c r="X496" s="1" t="e">
        <f t="shared" si="54"/>
        <v>#REF!</v>
      </c>
      <c r="Y496" s="37" t="e">
        <f t="shared" si="55"/>
        <v>#REF!</v>
      </c>
      <c r="Z496" s="183" t="e">
        <f t="shared" si="56"/>
        <v>#REF!</v>
      </c>
      <c r="AA496" s="183">
        <v>0</v>
      </c>
      <c r="AB496" s="183">
        <f>SUM($C$2:C496)*D496/SUM($B$2:B496)-1</f>
        <v>0.29761538877058347</v>
      </c>
      <c r="AC496" s="183" t="e">
        <f t="shared" si="57"/>
        <v>#REF!</v>
      </c>
      <c r="AD496" s="40">
        <f t="shared" si="58"/>
        <v>0.24676183703703716</v>
      </c>
    </row>
    <row r="497" spans="1:30">
      <c r="A497" s="63" t="s">
        <v>2012</v>
      </c>
      <c r="B497" s="2">
        <v>135</v>
      </c>
      <c r="C497" s="177">
        <v>100.07</v>
      </c>
      <c r="D497" s="178">
        <v>1.3484</v>
      </c>
      <c r="E497" s="32">
        <f t="shared" si="40"/>
        <v>0.22000000000000003</v>
      </c>
      <c r="F497" s="26">
        <f t="shared" si="41"/>
        <v>-1.9017496296296527E-2</v>
      </c>
      <c r="H497" s="58">
        <f t="shared" si="42"/>
        <v>-2.5673620000000312</v>
      </c>
      <c r="I497" s="2" t="s">
        <v>66</v>
      </c>
      <c r="J497" s="33" t="s">
        <v>2013</v>
      </c>
      <c r="K497" s="59">
        <f t="shared" si="43"/>
        <v>44210</v>
      </c>
      <c r="L497" s="60" t="str">
        <f t="shared" ca="1" si="44"/>
        <v>2021/2/22</v>
      </c>
      <c r="M497" s="44">
        <f t="shared" ca="1" si="45"/>
        <v>5400</v>
      </c>
      <c r="N497" s="61">
        <f t="shared" ca="1" si="46"/>
        <v>-0.17353465370370583</v>
      </c>
      <c r="O497" s="35">
        <f t="shared" si="47"/>
        <v>134.93438799999998</v>
      </c>
      <c r="P497" s="35">
        <f t="shared" si="48"/>
        <v>-6.5612000000015769E-2</v>
      </c>
      <c r="Q497" s="36">
        <f t="shared" si="49"/>
        <v>0.9</v>
      </c>
      <c r="R497" s="37" t="e">
        <f t="shared" si="50"/>
        <v>#REF!</v>
      </c>
      <c r="S497" s="38" t="e">
        <f t="shared" si="51"/>
        <v>#REF!</v>
      </c>
      <c r="T497" s="38"/>
      <c r="U497" s="62"/>
      <c r="V497" s="39" t="e">
        <f t="shared" si="52"/>
        <v>#REF!</v>
      </c>
      <c r="W497" s="39" t="e">
        <f t="shared" si="53"/>
        <v>#REF!</v>
      </c>
      <c r="X497" s="1" t="e">
        <f t="shared" si="54"/>
        <v>#REF!</v>
      </c>
      <c r="Y497" s="37" t="e">
        <f t="shared" si="55"/>
        <v>#REF!</v>
      </c>
      <c r="Z497" s="183" t="e">
        <f t="shared" si="56"/>
        <v>#REF!</v>
      </c>
      <c r="AA497" s="183">
        <v>0</v>
      </c>
      <c r="AB497" s="183">
        <f>SUM($C$2:C497)*D497/SUM($B$2:B497)-1</f>
        <v>0.28684876412327198</v>
      </c>
      <c r="AC497" s="183" t="e">
        <f t="shared" si="57"/>
        <v>#REF!</v>
      </c>
      <c r="AD497" s="40">
        <f t="shared" si="58"/>
        <v>0.23901749629629657</v>
      </c>
    </row>
    <row r="498" spans="1:30">
      <c r="A498" s="63" t="s">
        <v>2014</v>
      </c>
      <c r="B498" s="2">
        <v>135</v>
      </c>
      <c r="C498" s="177">
        <v>100.38</v>
      </c>
      <c r="D498" s="178">
        <v>1.3442000000000001</v>
      </c>
      <c r="E498" s="32">
        <f t="shared" si="40"/>
        <v>0.22000000000000003</v>
      </c>
      <c r="F498" s="26">
        <f t="shared" si="41"/>
        <v>-1.5978577777777943E-2</v>
      </c>
      <c r="H498" s="58">
        <f t="shared" si="42"/>
        <v>-2.1571080000000222</v>
      </c>
      <c r="I498" s="2" t="s">
        <v>66</v>
      </c>
      <c r="J498" s="33" t="s">
        <v>2015</v>
      </c>
      <c r="K498" s="59">
        <f t="shared" si="43"/>
        <v>44211</v>
      </c>
      <c r="L498" s="60" t="str">
        <f t="shared" ca="1" si="44"/>
        <v>2021/2/22</v>
      </c>
      <c r="M498" s="44">
        <f t="shared" ca="1" si="45"/>
        <v>5265</v>
      </c>
      <c r="N498" s="61">
        <f t="shared" ca="1" si="46"/>
        <v>-0.14954309971510124</v>
      </c>
      <c r="O498" s="35">
        <f t="shared" si="47"/>
        <v>134.93079599999999</v>
      </c>
      <c r="P498" s="35">
        <f t="shared" si="48"/>
        <v>-6.9204000000013366E-2</v>
      </c>
      <c r="Q498" s="36">
        <f t="shared" si="49"/>
        <v>0.9</v>
      </c>
      <c r="R498" s="37" t="e">
        <f t="shared" si="50"/>
        <v>#REF!</v>
      </c>
      <c r="S498" s="38" t="e">
        <f t="shared" si="51"/>
        <v>#REF!</v>
      </c>
      <c r="T498" s="38"/>
      <c r="U498" s="62"/>
      <c r="V498" s="39" t="e">
        <f t="shared" si="52"/>
        <v>#REF!</v>
      </c>
      <c r="W498" s="39" t="e">
        <f t="shared" si="53"/>
        <v>#REF!</v>
      </c>
      <c r="X498" s="1" t="e">
        <f t="shared" si="54"/>
        <v>#REF!</v>
      </c>
      <c r="Y498" s="37" t="e">
        <f t="shared" si="55"/>
        <v>#REF!</v>
      </c>
      <c r="Z498" s="183" t="e">
        <f t="shared" si="56"/>
        <v>#REF!</v>
      </c>
      <c r="AA498" s="183">
        <v>0</v>
      </c>
      <c r="AB498" s="183">
        <f>SUM($C$2:C498)*D498/SUM($B$2:B498)-1</f>
        <v>0.28229950445481444</v>
      </c>
      <c r="AC498" s="183" t="e">
        <f t="shared" si="57"/>
        <v>#REF!</v>
      </c>
      <c r="AD498" s="40">
        <f t="shared" si="58"/>
        <v>0.23597857777777798</v>
      </c>
    </row>
    <row r="499" spans="1:30">
      <c r="A499" s="63" t="s">
        <v>2016</v>
      </c>
      <c r="B499" s="2">
        <v>135</v>
      </c>
      <c r="C499" s="177">
        <v>98.92</v>
      </c>
      <c r="D499" s="178">
        <v>1.3641000000000001</v>
      </c>
      <c r="E499" s="32">
        <f t="shared" si="40"/>
        <v>0.22000000000000003</v>
      </c>
      <c r="F499" s="26">
        <f t="shared" si="41"/>
        <v>-3.0290903703703659E-2</v>
      </c>
      <c r="H499" s="58">
        <f t="shared" si="42"/>
        <v>-4.089271999999994</v>
      </c>
      <c r="I499" s="2" t="s">
        <v>66</v>
      </c>
      <c r="J499" s="33" t="s">
        <v>2017</v>
      </c>
      <c r="K499" s="59">
        <f t="shared" si="43"/>
        <v>44214</v>
      </c>
      <c r="L499" s="60" t="str">
        <f t="shared" ca="1" si="44"/>
        <v>2021/2/22</v>
      </c>
      <c r="M499" s="44">
        <f t="shared" ca="1" si="45"/>
        <v>4860</v>
      </c>
      <c r="N499" s="61">
        <f t="shared" ca="1" si="46"/>
        <v>-0.30711610699588432</v>
      </c>
      <c r="O499" s="35">
        <f t="shared" si="47"/>
        <v>134.93677200000002</v>
      </c>
      <c r="P499" s="35">
        <f t="shared" si="48"/>
        <v>-6.3227999999980966E-2</v>
      </c>
      <c r="Q499" s="36">
        <f t="shared" si="49"/>
        <v>0.9</v>
      </c>
      <c r="R499" s="37" t="e">
        <f t="shared" si="50"/>
        <v>#REF!</v>
      </c>
      <c r="S499" s="38" t="e">
        <f t="shared" si="51"/>
        <v>#REF!</v>
      </c>
      <c r="T499" s="38"/>
      <c r="U499" s="62"/>
      <c r="V499" s="39" t="e">
        <f t="shared" si="52"/>
        <v>#REF!</v>
      </c>
      <c r="W499" s="39" t="e">
        <f t="shared" si="53"/>
        <v>#REF!</v>
      </c>
      <c r="X499" s="1" t="e">
        <f t="shared" si="54"/>
        <v>#REF!</v>
      </c>
      <c r="Y499" s="37" t="e">
        <f t="shared" si="55"/>
        <v>#REF!</v>
      </c>
      <c r="Z499" s="183" t="e">
        <f t="shared" si="56"/>
        <v>#REF!</v>
      </c>
      <c r="AA499" s="183">
        <v>0</v>
      </c>
      <c r="AB499" s="183">
        <f>SUM($C$2:C499)*D499/SUM($B$2:B499)-1</f>
        <v>0.3007081001058638</v>
      </c>
      <c r="AC499" s="183" t="e">
        <f t="shared" si="57"/>
        <v>#REF!</v>
      </c>
      <c r="AD499" s="40">
        <f t="shared" si="58"/>
        <v>0.25029090370370366</v>
      </c>
    </row>
    <row r="500" spans="1:30">
      <c r="A500" s="63" t="s">
        <v>2018</v>
      </c>
      <c r="B500" s="2">
        <v>135</v>
      </c>
      <c r="C500" s="177">
        <v>99.47</v>
      </c>
      <c r="D500" s="178">
        <v>1.3565</v>
      </c>
      <c r="E500" s="32">
        <f t="shared" si="40"/>
        <v>0.22000000000000003</v>
      </c>
      <c r="F500" s="26">
        <f t="shared" si="41"/>
        <v>-2.4899274074074062E-2</v>
      </c>
      <c r="H500" s="58">
        <f t="shared" si="42"/>
        <v>-3.3614019999999982</v>
      </c>
      <c r="I500" s="2" t="s">
        <v>66</v>
      </c>
      <c r="J500" s="33" t="s">
        <v>2019</v>
      </c>
      <c r="K500" s="59">
        <f t="shared" si="43"/>
        <v>44215</v>
      </c>
      <c r="L500" s="60" t="str">
        <f t="shared" ca="1" si="44"/>
        <v>2021/2/22</v>
      </c>
      <c r="M500" s="44">
        <f t="shared" ca="1" si="45"/>
        <v>4725</v>
      </c>
      <c r="N500" s="61">
        <f t="shared" ca="1" si="46"/>
        <v>-0.25966385820105808</v>
      </c>
      <c r="O500" s="35">
        <f t="shared" si="47"/>
        <v>134.93105500000001</v>
      </c>
      <c r="P500" s="35">
        <f t="shared" si="48"/>
        <v>-6.8944999999985157E-2</v>
      </c>
      <c r="Q500" s="36">
        <f t="shared" si="49"/>
        <v>0.9</v>
      </c>
      <c r="R500" s="37" t="e">
        <f t="shared" si="50"/>
        <v>#REF!</v>
      </c>
      <c r="S500" s="38" t="e">
        <f t="shared" si="51"/>
        <v>#REF!</v>
      </c>
      <c r="T500" s="38"/>
      <c r="U500" s="62"/>
      <c r="V500" s="39" t="e">
        <f t="shared" si="52"/>
        <v>#REF!</v>
      </c>
      <c r="W500" s="39" t="e">
        <f t="shared" si="53"/>
        <v>#REF!</v>
      </c>
      <c r="X500" s="1" t="e">
        <f t="shared" si="54"/>
        <v>#REF!</v>
      </c>
      <c r="Y500" s="37" t="e">
        <f t="shared" si="55"/>
        <v>#REF!</v>
      </c>
      <c r="Z500" s="183" t="e">
        <f t="shared" si="56"/>
        <v>#REF!</v>
      </c>
      <c r="AA500" s="183">
        <v>0</v>
      </c>
      <c r="AB500" s="183">
        <f>SUM($C$2:C500)*D500/SUM($B$2:B500)-1</f>
        <v>0.2929021658917994</v>
      </c>
      <c r="AC500" s="183" t="e">
        <f t="shared" si="57"/>
        <v>#REF!</v>
      </c>
      <c r="AD500" s="40">
        <f t="shared" si="58"/>
        <v>0.24489927407407408</v>
      </c>
    </row>
    <row r="501" spans="1:30">
      <c r="A501" s="63" t="s">
        <v>2020</v>
      </c>
      <c r="B501" s="2">
        <v>135</v>
      </c>
      <c r="C501" s="177">
        <v>98.58</v>
      </c>
      <c r="D501" s="178">
        <v>1.3687</v>
      </c>
      <c r="E501" s="32">
        <f t="shared" si="40"/>
        <v>0.22000000000000003</v>
      </c>
      <c r="F501" s="26">
        <f t="shared" si="41"/>
        <v>-3.3623911111111175E-2</v>
      </c>
      <c r="H501" s="58">
        <f t="shared" si="42"/>
        <v>-4.5392280000000085</v>
      </c>
      <c r="I501" s="2" t="s">
        <v>66</v>
      </c>
      <c r="J501" s="33" t="s">
        <v>2021</v>
      </c>
      <c r="K501" s="59">
        <f t="shared" si="43"/>
        <v>44216</v>
      </c>
      <c r="L501" s="60" t="str">
        <f t="shared" ca="1" si="44"/>
        <v>2021/2/22</v>
      </c>
      <c r="M501" s="44">
        <f t="shared" ca="1" si="45"/>
        <v>4590</v>
      </c>
      <c r="N501" s="61">
        <f t="shared" ca="1" si="46"/>
        <v>-0.36096257516339936</v>
      </c>
      <c r="O501" s="35">
        <f t="shared" si="47"/>
        <v>134.926446</v>
      </c>
      <c r="P501" s="35">
        <f t="shared" si="48"/>
        <v>-7.3554000000001452E-2</v>
      </c>
      <c r="Q501" s="36">
        <f t="shared" si="49"/>
        <v>0.9</v>
      </c>
      <c r="R501" s="37" t="e">
        <f t="shared" si="50"/>
        <v>#REF!</v>
      </c>
      <c r="S501" s="38" t="e">
        <f t="shared" si="51"/>
        <v>#REF!</v>
      </c>
      <c r="T501" s="38"/>
      <c r="U501" s="62"/>
      <c r="V501" s="39" t="e">
        <f t="shared" si="52"/>
        <v>#REF!</v>
      </c>
      <c r="W501" s="39" t="e">
        <f t="shared" si="53"/>
        <v>#REF!</v>
      </c>
      <c r="X501" s="1" t="e">
        <f t="shared" si="54"/>
        <v>#REF!</v>
      </c>
      <c r="Y501" s="37" t="e">
        <f t="shared" si="55"/>
        <v>#REF!</v>
      </c>
      <c r="Z501" s="183" t="e">
        <f t="shared" si="56"/>
        <v>#REF!</v>
      </c>
      <c r="AA501" s="183">
        <v>0</v>
      </c>
      <c r="AB501" s="183">
        <f>SUM($C$2:C501)*D501/SUM($B$2:B501)-1</f>
        <v>0.30395104969415621</v>
      </c>
      <c r="AC501" s="183" t="e">
        <f t="shared" si="57"/>
        <v>#REF!</v>
      </c>
      <c r="AD501" s="40">
        <f t="shared" si="58"/>
        <v>0.25362391111111121</v>
      </c>
    </row>
    <row r="502" spans="1:30">
      <c r="A502" s="63" t="s">
        <v>2022</v>
      </c>
      <c r="B502" s="2">
        <v>135</v>
      </c>
      <c r="C502" s="177">
        <v>97.32</v>
      </c>
      <c r="D502" s="178">
        <v>1.3864000000000001</v>
      </c>
      <c r="E502" s="32">
        <f t="shared" si="40"/>
        <v>0.22000000000000003</v>
      </c>
      <c r="F502" s="26">
        <f t="shared" si="41"/>
        <v>-4.5975644444444519E-2</v>
      </c>
      <c r="H502" s="58">
        <f t="shared" si="42"/>
        <v>-6.2067120000000102</v>
      </c>
      <c r="I502" s="2" t="s">
        <v>66</v>
      </c>
      <c r="J502" s="33" t="s">
        <v>2023</v>
      </c>
      <c r="K502" s="59">
        <f t="shared" si="43"/>
        <v>44217</v>
      </c>
      <c r="L502" s="60" t="str">
        <f t="shared" ca="1" si="44"/>
        <v>2021/2/22</v>
      </c>
      <c r="M502" s="44">
        <f t="shared" ca="1" si="45"/>
        <v>4455</v>
      </c>
      <c r="N502" s="61">
        <f t="shared" ca="1" si="46"/>
        <v>-0.5085184915824924</v>
      </c>
      <c r="O502" s="35">
        <f t="shared" si="47"/>
        <v>134.92444799999998</v>
      </c>
      <c r="P502" s="35">
        <f t="shared" si="48"/>
        <v>-7.5552000000016051E-2</v>
      </c>
      <c r="Q502" s="36">
        <f t="shared" si="49"/>
        <v>0.9</v>
      </c>
      <c r="R502" s="37" t="e">
        <f t="shared" si="50"/>
        <v>#REF!</v>
      </c>
      <c r="S502" s="38" t="e">
        <f t="shared" si="51"/>
        <v>#REF!</v>
      </c>
      <c r="T502" s="38">
        <v>118.92</v>
      </c>
      <c r="U502" s="62">
        <v>164.87</v>
      </c>
      <c r="V502" s="39" t="e">
        <f t="shared" si="52"/>
        <v>#REF!</v>
      </c>
      <c r="W502" s="39" t="e">
        <f t="shared" si="53"/>
        <v>#REF!</v>
      </c>
      <c r="X502" s="1" t="e">
        <f t="shared" si="54"/>
        <v>#REF!</v>
      </c>
      <c r="Y502" s="37" t="e">
        <f t="shared" si="55"/>
        <v>#REF!</v>
      </c>
      <c r="Z502" s="183" t="e">
        <f t="shared" si="56"/>
        <v>#REF!</v>
      </c>
      <c r="AA502" s="183">
        <v>0</v>
      </c>
      <c r="AB502" s="183">
        <f>SUM($C$2:C502)*D502/SUM($B$2:B502)-1</f>
        <v>0.32020479966315696</v>
      </c>
      <c r="AC502" s="183" t="e">
        <f t="shared" si="57"/>
        <v>#REF!</v>
      </c>
      <c r="AD502" s="40">
        <f t="shared" si="58"/>
        <v>0.26597564444444455</v>
      </c>
    </row>
    <row r="503" spans="1:30">
      <c r="A503" s="63" t="s">
        <v>2024</v>
      </c>
      <c r="B503" s="2">
        <v>135</v>
      </c>
      <c r="C503" s="177">
        <v>97.11</v>
      </c>
      <c r="D503" s="178">
        <v>1.3895</v>
      </c>
      <c r="E503" s="32">
        <f t="shared" si="40"/>
        <v>0.22000000000000003</v>
      </c>
      <c r="F503" s="26">
        <f t="shared" si="41"/>
        <v>-4.8034266666666818E-2</v>
      </c>
      <c r="H503" s="58">
        <f t="shared" si="42"/>
        <v>-6.48462600000002</v>
      </c>
      <c r="I503" s="2" t="s">
        <v>66</v>
      </c>
      <c r="J503" s="33" t="s">
        <v>2025</v>
      </c>
      <c r="K503" s="59">
        <f t="shared" si="43"/>
        <v>44218</v>
      </c>
      <c r="L503" s="60" t="str">
        <f t="shared" ca="1" si="44"/>
        <v>2021/2/22</v>
      </c>
      <c r="M503" s="44">
        <f t="shared" ca="1" si="45"/>
        <v>4320</v>
      </c>
      <c r="N503" s="61">
        <f t="shared" ca="1" si="46"/>
        <v>-0.54789085416666838</v>
      </c>
      <c r="O503" s="35">
        <f t="shared" si="47"/>
        <v>134.93434500000001</v>
      </c>
      <c r="P503" s="35">
        <f t="shared" si="48"/>
        <v>-6.5654999999992469E-2</v>
      </c>
      <c r="Q503" s="36">
        <f t="shared" si="49"/>
        <v>0.9</v>
      </c>
      <c r="R503" s="37" t="e">
        <f t="shared" si="50"/>
        <v>#REF!</v>
      </c>
      <c r="S503" s="38" t="e">
        <f t="shared" si="51"/>
        <v>#REF!</v>
      </c>
      <c r="T503" s="38"/>
      <c r="U503" s="62"/>
      <c r="V503" s="39" t="e">
        <f t="shared" si="52"/>
        <v>#REF!</v>
      </c>
      <c r="W503" s="39" t="e">
        <f t="shared" si="53"/>
        <v>#REF!</v>
      </c>
      <c r="X503" s="1" t="e">
        <f t="shared" si="54"/>
        <v>#REF!</v>
      </c>
      <c r="Y503" s="37" t="e">
        <f t="shared" si="55"/>
        <v>#REF!</v>
      </c>
      <c r="Z503" s="183" t="e">
        <f t="shared" si="56"/>
        <v>#REF!</v>
      </c>
      <c r="AA503" s="183">
        <v>0</v>
      </c>
      <c r="AB503" s="183">
        <f>SUM($C$2:C503)*D503/SUM($B$2:B503)-1</f>
        <v>0.32254472788400834</v>
      </c>
      <c r="AC503" s="183" t="e">
        <f t="shared" si="57"/>
        <v>#REF!</v>
      </c>
      <c r="AD503" s="40">
        <f t="shared" si="58"/>
        <v>0.26803426666666685</v>
      </c>
    </row>
    <row r="504" spans="1:30">
      <c r="A504" s="226" t="s">
        <v>2028</v>
      </c>
      <c r="B504" s="2">
        <v>135</v>
      </c>
      <c r="C504" s="177">
        <v>97.11</v>
      </c>
      <c r="D504" s="178">
        <v>1.3895</v>
      </c>
      <c r="E504" s="32">
        <f t="shared" si="40"/>
        <v>0.22000000000000003</v>
      </c>
      <c r="F504" s="26">
        <f t="shared" si="41"/>
        <v>-4.8034266666666818E-2</v>
      </c>
      <c r="H504" s="58">
        <f t="shared" si="42"/>
        <v>-6.48462600000002</v>
      </c>
      <c r="I504" s="2" t="s">
        <v>66</v>
      </c>
      <c r="J504" s="33" t="s">
        <v>2029</v>
      </c>
      <c r="K504" s="59">
        <f t="shared" si="43"/>
        <v>44221</v>
      </c>
      <c r="L504" s="60" t="str">
        <f t="shared" ca="1" si="44"/>
        <v>2021/2/22</v>
      </c>
      <c r="M504" s="44">
        <f t="shared" ca="1" si="45"/>
        <v>3915</v>
      </c>
      <c r="N504" s="61">
        <f t="shared" ca="1" si="46"/>
        <v>-0.60456921839080646</v>
      </c>
      <c r="O504" s="35">
        <f t="shared" si="47"/>
        <v>134.93434500000001</v>
      </c>
      <c r="P504" s="35">
        <f t="shared" si="48"/>
        <v>-6.5654999999992469E-2</v>
      </c>
      <c r="Q504" s="36">
        <f t="shared" si="49"/>
        <v>0.9</v>
      </c>
      <c r="R504" s="37" t="e">
        <f t="shared" si="50"/>
        <v>#REF!</v>
      </c>
      <c r="S504" s="38" t="e">
        <f t="shared" si="51"/>
        <v>#REF!</v>
      </c>
      <c r="T504" s="38"/>
      <c r="U504" s="62"/>
      <c r="V504" s="39" t="e">
        <f t="shared" si="52"/>
        <v>#REF!</v>
      </c>
      <c r="W504" s="39" t="e">
        <f t="shared" si="53"/>
        <v>#REF!</v>
      </c>
      <c r="X504" s="1" t="e">
        <f t="shared" si="54"/>
        <v>#REF!</v>
      </c>
      <c r="Y504" s="37" t="e">
        <f t="shared" si="55"/>
        <v>#REF!</v>
      </c>
      <c r="Z504" s="183" t="e">
        <f t="shared" si="56"/>
        <v>#REF!</v>
      </c>
      <c r="AA504" s="183">
        <v>1</v>
      </c>
      <c r="AB504" s="183">
        <f>SUM($C$2:C504)*D504/SUM($B$2:B504)-1</f>
        <v>0.32193497965603934</v>
      </c>
      <c r="AC504" s="183" t="e">
        <f t="shared" si="57"/>
        <v>#REF!</v>
      </c>
      <c r="AD504" s="40">
        <f t="shared" si="58"/>
        <v>0.26803426666666685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245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AA246:AA274 AA354:AA50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{D43F482E-A091-400B-AE83-3D1E63FC32DE}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conditionalFormatting sqref="AA275:AA353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{8E20206C-A9F9-4956-BA76-775F2C0CE506}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D43F482E-A091-400B-AE83-3D1E63FC32D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AA246:AA274 AA354:AA504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  <x14:conditionalFormatting xmlns:xm="http://schemas.microsoft.com/office/excel/2006/main">
          <x14:cfRule type="dataBar" id="{8E20206C-A9F9-4956-BA76-775F2C0CE50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AA275:AA353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N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23" sqref="G23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11.625" style="2" bestFit="1" customWidth="1"/>
    <col min="6" max="6" width="11.625" style="2" customWidth="1"/>
    <col min="7" max="7" width="7.5" style="2" bestFit="1" customWidth="1"/>
    <col min="8" max="8" width="9.625" style="56" bestFit="1" customWidth="1"/>
    <col min="9" max="9" width="8" style="56" bestFit="1" customWidth="1"/>
    <col min="10" max="10" width="9" style="2" bestFit="1" customWidth="1"/>
    <col min="11" max="11" width="7.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9.5" style="2" bestFit="1" customWidth="1"/>
    <col min="17" max="17" width="7.5" style="2" bestFit="1" customWidth="1"/>
    <col min="18" max="18" width="8.625" style="2" customWidth="1"/>
    <col min="19" max="1026" width="9.625" style="2" customWidth="1"/>
  </cols>
  <sheetData>
    <row r="1" spans="1:18 1027:1028" ht="36.950000000000003" customHeight="1">
      <c r="A1" s="229">
        <f>H1+L1+P1</f>
        <v>16455.519999999997</v>
      </c>
      <c r="B1" s="229"/>
      <c r="C1" s="229"/>
      <c r="D1" s="229"/>
      <c r="E1" s="229"/>
      <c r="F1" s="230"/>
      <c r="G1" s="67" t="s">
        <v>643</v>
      </c>
      <c r="H1" s="231">
        <f>SUM(J3:J10052)</f>
        <v>11617.586239999999</v>
      </c>
      <c r="I1" s="231"/>
      <c r="J1" s="232"/>
      <c r="K1" s="67" t="s">
        <v>1544</v>
      </c>
      <c r="L1" s="231">
        <f>SUM(N3:N10052)</f>
        <v>1711.37616</v>
      </c>
      <c r="M1" s="231"/>
      <c r="N1" s="232"/>
      <c r="O1" s="67" t="s">
        <v>1578</v>
      </c>
      <c r="P1" s="231">
        <f>SUM(R3:R10052)</f>
        <v>3126.5576000000001</v>
      </c>
      <c r="Q1" s="231"/>
      <c r="R1" s="232"/>
    </row>
    <row r="2" spans="1:18 1027:1028" s="69" customFormat="1">
      <c r="A2" s="69" t="s">
        <v>646</v>
      </c>
      <c r="B2" s="69" t="s">
        <v>647</v>
      </c>
      <c r="C2" s="69" t="s">
        <v>2030</v>
      </c>
      <c r="D2" s="69" t="s">
        <v>1579</v>
      </c>
      <c r="E2" s="69" t="s">
        <v>648</v>
      </c>
      <c r="F2" s="189" t="s">
        <v>650</v>
      </c>
      <c r="G2" s="70" t="s">
        <v>1580</v>
      </c>
      <c r="H2" s="190" t="s">
        <v>1546</v>
      </c>
      <c r="I2" s="190" t="s">
        <v>1577</v>
      </c>
      <c r="J2" s="191" t="s">
        <v>652</v>
      </c>
      <c r="K2" s="70" t="s">
        <v>1580</v>
      </c>
      <c r="L2" s="190" t="s">
        <v>1546</v>
      </c>
      <c r="M2" s="190" t="s">
        <v>1577</v>
      </c>
      <c r="N2" s="191" t="s">
        <v>652</v>
      </c>
      <c r="O2" s="70" t="s">
        <v>1580</v>
      </c>
      <c r="P2" s="190" t="s">
        <v>1546</v>
      </c>
      <c r="Q2" s="190" t="s">
        <v>1577</v>
      </c>
      <c r="R2" s="192" t="s">
        <v>652</v>
      </c>
    </row>
    <row r="3" spans="1:18 1027:1028" s="2" customFormat="1">
      <c r="A3" s="2">
        <v>688519</v>
      </c>
      <c r="B3" s="65" t="s">
        <v>1545</v>
      </c>
      <c r="C3" s="65">
        <v>500</v>
      </c>
      <c r="D3" s="123">
        <v>32.6</v>
      </c>
      <c r="E3" s="81">
        <v>44053</v>
      </c>
      <c r="F3" s="194">
        <v>44061</v>
      </c>
      <c r="G3" s="193">
        <v>353</v>
      </c>
      <c r="H3" s="198">
        <v>48.508000000000003</v>
      </c>
      <c r="I3" s="198">
        <v>24.6</v>
      </c>
      <c r="J3" s="195">
        <f>G3*(H3-$D$3)-I3</f>
        <v>5590.924</v>
      </c>
      <c r="K3" s="193">
        <v>52</v>
      </c>
      <c r="L3" s="198">
        <v>48.508000000000003</v>
      </c>
      <c r="M3" s="198">
        <v>3.62</v>
      </c>
      <c r="N3" s="195">
        <f>K3*(L3-D3)-M3</f>
        <v>823.59600000000012</v>
      </c>
      <c r="O3" s="193">
        <v>95</v>
      </c>
      <c r="P3" s="198">
        <v>48.508000000000003</v>
      </c>
      <c r="Q3" s="198">
        <v>6.61</v>
      </c>
      <c r="R3" s="196">
        <f>O3*(P3-$D$3)-Q3</f>
        <v>1504.6500000000003</v>
      </c>
      <c r="AMM3" s="197"/>
      <c r="AMN3" s="197"/>
    </row>
    <row r="4" spans="1:18 1027:1028" s="2" customFormat="1">
      <c r="A4" s="2">
        <v>601702</v>
      </c>
      <c r="B4" s="65" t="s">
        <v>1583</v>
      </c>
      <c r="C4" s="65">
        <v>1000</v>
      </c>
      <c r="D4" s="123">
        <v>3.69</v>
      </c>
      <c r="E4" s="81">
        <v>44071</v>
      </c>
      <c r="F4" s="83">
        <v>44085</v>
      </c>
      <c r="G4" s="82">
        <v>706</v>
      </c>
      <c r="H4" s="218">
        <v>7.49</v>
      </c>
      <c r="I4" s="218">
        <f>12.69-2.41-1.32</f>
        <v>8.9599999999999991</v>
      </c>
      <c r="J4" s="195">
        <f>G4*(H4-D4)-I4</f>
        <v>2673.84</v>
      </c>
      <c r="K4" s="82">
        <v>104</v>
      </c>
      <c r="L4" s="218">
        <v>7.49</v>
      </c>
      <c r="M4" s="218">
        <v>1.32</v>
      </c>
      <c r="N4" s="195">
        <f>K4*(L4-D4)-M4</f>
        <v>393.88000000000005</v>
      </c>
      <c r="O4" s="82">
        <v>190</v>
      </c>
      <c r="P4" s="218">
        <v>7.49</v>
      </c>
      <c r="Q4" s="218">
        <v>2.41</v>
      </c>
      <c r="R4" s="196">
        <f>O4*(P4-D4)-Q4</f>
        <v>719.59</v>
      </c>
    </row>
    <row r="5" spans="1:18 1027:1028">
      <c r="A5" s="2">
        <v>601963</v>
      </c>
      <c r="B5" s="65" t="s">
        <v>1963</v>
      </c>
      <c r="C5" s="65">
        <v>1000</v>
      </c>
      <c r="D5" s="9">
        <v>10.83</v>
      </c>
      <c r="E5" s="81">
        <v>43855</v>
      </c>
      <c r="F5" s="81">
        <v>44232</v>
      </c>
      <c r="G5" s="82">
        <v>706</v>
      </c>
      <c r="H5" s="84">
        <v>15.6</v>
      </c>
      <c r="I5" s="218">
        <f>G5/$C$5*20.96</f>
        <v>14.79776</v>
      </c>
      <c r="J5" s="195">
        <f>G5*(H5-D5)-I5</f>
        <v>3352.82224</v>
      </c>
      <c r="K5" s="82">
        <v>104</v>
      </c>
      <c r="L5" s="84">
        <v>15.6</v>
      </c>
      <c r="M5" s="218">
        <f>K5/$C$5*20.96</f>
        <v>2.17984</v>
      </c>
      <c r="N5" s="195">
        <f>K5*(L5-D5)-M5</f>
        <v>493.90015999999991</v>
      </c>
      <c r="O5" s="82">
        <v>190</v>
      </c>
      <c r="P5" s="84">
        <v>15.6</v>
      </c>
      <c r="Q5" s="218">
        <f>O5/$C$5*20.96</f>
        <v>3.9824000000000002</v>
      </c>
      <c r="R5" s="196">
        <f>O5*(P5-D5)-Q5</f>
        <v>902.31759999999997</v>
      </c>
    </row>
    <row r="6" spans="1:18 1027:1028">
      <c r="A6" s="2">
        <v>688619</v>
      </c>
      <c r="B6" s="65" t="s">
        <v>2031</v>
      </c>
      <c r="C6" s="65">
        <v>500</v>
      </c>
      <c r="D6" s="9">
        <v>19.309999999999999</v>
      </c>
      <c r="E6" s="81">
        <v>44235</v>
      </c>
      <c r="F6" s="81"/>
      <c r="G6" s="82"/>
      <c r="H6" s="84"/>
      <c r="I6" s="84"/>
      <c r="J6" s="85"/>
      <c r="K6" s="82"/>
      <c r="L6" s="84"/>
      <c r="M6" s="84"/>
      <c r="N6" s="85"/>
      <c r="O6" s="82"/>
      <c r="P6" s="84"/>
      <c r="Q6" s="84"/>
      <c r="R6" s="188"/>
    </row>
    <row r="7" spans="1:18 1027:1028">
      <c r="E7" s="81"/>
      <c r="F7" s="81"/>
      <c r="G7" s="82"/>
      <c r="H7" s="84"/>
      <c r="I7" s="84"/>
      <c r="J7" s="85"/>
      <c r="K7" s="82"/>
      <c r="L7" s="84"/>
      <c r="M7" s="84"/>
      <c r="N7" s="85"/>
      <c r="O7" s="82"/>
      <c r="P7" s="84"/>
      <c r="Q7" s="84"/>
      <c r="R7" s="188"/>
    </row>
    <row r="8" spans="1:18 1027:1028">
      <c r="E8" s="81"/>
      <c r="F8" s="81"/>
      <c r="G8" s="82"/>
      <c r="H8" s="84"/>
      <c r="I8" s="84"/>
      <c r="J8" s="85"/>
      <c r="K8" s="82"/>
      <c r="L8" s="84"/>
      <c r="M8" s="84"/>
      <c r="N8" s="85"/>
      <c r="O8" s="82"/>
      <c r="P8" s="84"/>
      <c r="Q8" s="84"/>
      <c r="R8" s="188"/>
    </row>
    <row r="9" spans="1:18 1027:1028">
      <c r="E9" s="81"/>
      <c r="F9" s="81"/>
      <c r="G9" s="82"/>
      <c r="H9" s="84"/>
      <c r="I9" s="84"/>
      <c r="J9" s="85"/>
      <c r="K9" s="82"/>
      <c r="L9" s="84"/>
      <c r="M9" s="84"/>
      <c r="N9" s="85"/>
      <c r="O9" s="82"/>
      <c r="P9" s="84"/>
      <c r="Q9" s="84"/>
      <c r="R9" s="188"/>
    </row>
  </sheetData>
  <mergeCells count="4">
    <mergeCell ref="A1:F1"/>
    <mergeCell ref="H1:J1"/>
    <mergeCell ref="L1:N1"/>
    <mergeCell ref="P1:R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C50" sqref="C50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33">
        <f>E1+K1</f>
        <v>9489.7100000000009</v>
      </c>
      <c r="B1" s="233"/>
      <c r="C1" s="235"/>
      <c r="D1" s="67" t="s">
        <v>643</v>
      </c>
      <c r="E1" s="233">
        <f>G3</f>
        <v>4245.6000000000004</v>
      </c>
      <c r="F1" s="233"/>
      <c r="G1" s="68" t="s">
        <v>644</v>
      </c>
      <c r="H1" s="234">
        <f>G3/I3*365</f>
        <v>2.4213187500000002</v>
      </c>
      <c r="I1" s="234"/>
      <c r="J1" s="67" t="s">
        <v>645</v>
      </c>
      <c r="K1" s="233">
        <f>M3</f>
        <v>5244.1100000000006</v>
      </c>
      <c r="L1" s="233"/>
      <c r="M1" s="68" t="s">
        <v>644</v>
      </c>
      <c r="N1" s="234">
        <f>M3/O3*365</f>
        <v>2.2282888824214204</v>
      </c>
      <c r="O1" s="234"/>
    </row>
    <row r="2" spans="1:15" s="69" customFormat="1">
      <c r="A2" s="69" t="s">
        <v>646</v>
      </c>
      <c r="B2" s="69" t="s">
        <v>647</v>
      </c>
      <c r="C2" s="69" t="s">
        <v>648</v>
      </c>
      <c r="D2" s="70" t="s">
        <v>649</v>
      </c>
      <c r="E2" s="71" t="s">
        <v>650</v>
      </c>
      <c r="F2" s="72" t="s">
        <v>651</v>
      </c>
      <c r="G2" s="73" t="s">
        <v>652</v>
      </c>
      <c r="H2" s="74" t="s">
        <v>653</v>
      </c>
      <c r="I2" s="75" t="s">
        <v>654</v>
      </c>
      <c r="J2" s="70" t="s">
        <v>649</v>
      </c>
      <c r="K2" s="71" t="s">
        <v>650</v>
      </c>
      <c r="L2" s="72" t="s">
        <v>651</v>
      </c>
      <c r="M2" s="76" t="s">
        <v>652</v>
      </c>
      <c r="N2" s="74" t="s">
        <v>653</v>
      </c>
      <c r="O2" s="75" t="s">
        <v>654</v>
      </c>
    </row>
    <row r="3" spans="1:15" s="69" customFormat="1">
      <c r="A3" s="69" t="s">
        <v>655</v>
      </c>
      <c r="B3" s="112" t="s">
        <v>656</v>
      </c>
      <c r="C3" s="113" t="str">
        <f ca="1">TODAY()-C4&amp;" 天"</f>
        <v>615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36000</v>
      </c>
      <c r="K3" s="74"/>
      <c r="L3" s="78">
        <f>SUM(L4:L10094)</f>
        <v>41244.11</v>
      </c>
      <c r="M3" s="79">
        <f>SUM(M4:M10094)</f>
        <v>5244.1100000000006</v>
      </c>
      <c r="N3" s="111" t="str">
        <f>"当前 "&amp;COUNTIF(K4:K10008,"----")&amp;" 支"</f>
        <v>当前 0 支</v>
      </c>
      <c r="O3" s="80">
        <f>SUM(O4:O3008)</f>
        <v>859000</v>
      </c>
    </row>
    <row r="4" spans="1:15">
      <c r="A4" s="2">
        <v>113027</v>
      </c>
      <c r="B4" s="65" t="s">
        <v>657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658</v>
      </c>
      <c r="K4" s="89" t="s">
        <v>658</v>
      </c>
      <c r="L4" s="90" t="s">
        <v>658</v>
      </c>
      <c r="M4" s="90" t="s">
        <v>658</v>
      </c>
      <c r="N4" s="89" t="s">
        <v>658</v>
      </c>
      <c r="O4" s="91" t="s">
        <v>658</v>
      </c>
    </row>
    <row r="5" spans="1:15">
      <c r="A5" s="2">
        <v>113028</v>
      </c>
      <c r="B5" s="65" t="s">
        <v>659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660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661</v>
      </c>
      <c r="C7" s="81">
        <v>43663</v>
      </c>
      <c r="D7" s="96" t="s">
        <v>658</v>
      </c>
      <c r="E7" s="97" t="s">
        <v>658</v>
      </c>
      <c r="F7" s="98" t="s">
        <v>658</v>
      </c>
      <c r="G7" s="98" t="s">
        <v>658</v>
      </c>
      <c r="H7" s="97" t="s">
        <v>658</v>
      </c>
      <c r="I7" s="97" t="s">
        <v>658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662</v>
      </c>
      <c r="C8" s="81">
        <v>43671</v>
      </c>
      <c r="D8" s="96" t="s">
        <v>658</v>
      </c>
      <c r="E8" s="97" t="s">
        <v>658</v>
      </c>
      <c r="F8" s="98" t="s">
        <v>658</v>
      </c>
      <c r="G8" s="98" t="s">
        <v>658</v>
      </c>
      <c r="H8" s="97" t="s">
        <v>658</v>
      </c>
      <c r="I8" s="97" t="s">
        <v>658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663</v>
      </c>
      <c r="C9" s="81">
        <v>43682</v>
      </c>
      <c r="D9" s="96" t="s">
        <v>658</v>
      </c>
      <c r="E9" s="97" t="s">
        <v>658</v>
      </c>
      <c r="F9" s="98" t="s">
        <v>658</v>
      </c>
      <c r="G9" s="98" t="s">
        <v>658</v>
      </c>
      <c r="H9" s="97" t="s">
        <v>658</v>
      </c>
      <c r="I9" s="97" t="s">
        <v>658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664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658</v>
      </c>
      <c r="K10" s="89" t="s">
        <v>658</v>
      </c>
      <c r="L10" s="90" t="s">
        <v>658</v>
      </c>
      <c r="M10" s="90" t="s">
        <v>658</v>
      </c>
      <c r="N10" s="89" t="s">
        <v>658</v>
      </c>
      <c r="O10" s="91" t="s">
        <v>658</v>
      </c>
    </row>
    <row r="11" spans="1:15">
      <c r="A11" s="2">
        <v>128073</v>
      </c>
      <c r="B11" s="65" t="s">
        <v>665</v>
      </c>
      <c r="C11" s="81">
        <v>43703</v>
      </c>
      <c r="D11" s="96" t="s">
        <v>658</v>
      </c>
      <c r="E11" s="97" t="s">
        <v>658</v>
      </c>
      <c r="F11" s="98" t="s">
        <v>658</v>
      </c>
      <c r="G11" s="98" t="s">
        <v>658</v>
      </c>
      <c r="H11" s="97" t="s">
        <v>658</v>
      </c>
      <c r="I11" s="97" t="s">
        <v>658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666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667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658</v>
      </c>
      <c r="K13" s="89" t="s">
        <v>658</v>
      </c>
      <c r="L13" s="90" t="s">
        <v>658</v>
      </c>
      <c r="M13" s="90" t="s">
        <v>658</v>
      </c>
      <c r="N13" s="89" t="s">
        <v>658</v>
      </c>
      <c r="O13" s="91" t="s">
        <v>658</v>
      </c>
    </row>
    <row r="14" spans="1:15">
      <c r="A14" s="2">
        <v>128079</v>
      </c>
      <c r="B14" s="65" t="s">
        <v>668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658</v>
      </c>
      <c r="K14" s="89" t="s">
        <v>658</v>
      </c>
      <c r="L14" s="90" t="s">
        <v>658</v>
      </c>
      <c r="M14" s="90" t="s">
        <v>658</v>
      </c>
      <c r="N14" s="89" t="s">
        <v>658</v>
      </c>
      <c r="O14" s="91" t="s">
        <v>658</v>
      </c>
    </row>
    <row r="15" spans="1:15">
      <c r="A15" s="2">
        <v>127014</v>
      </c>
      <c r="B15" s="65" t="s">
        <v>669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658</v>
      </c>
      <c r="K15" s="89" t="s">
        <v>658</v>
      </c>
      <c r="L15" s="90" t="s">
        <v>658</v>
      </c>
      <c r="M15" s="90" t="s">
        <v>658</v>
      </c>
      <c r="N15" s="89" t="s">
        <v>658</v>
      </c>
      <c r="O15" s="91" t="s">
        <v>658</v>
      </c>
    </row>
    <row r="16" spans="1:15">
      <c r="A16" s="2">
        <v>110059</v>
      </c>
      <c r="B16" s="65" t="s">
        <v>834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670</v>
      </c>
      <c r="C17" s="81">
        <v>43768</v>
      </c>
      <c r="D17" s="96" t="s">
        <v>658</v>
      </c>
      <c r="E17" s="97" t="s">
        <v>658</v>
      </c>
      <c r="F17" s="98" t="s">
        <v>658</v>
      </c>
      <c r="G17" s="98" t="s">
        <v>658</v>
      </c>
      <c r="H17" s="97" t="s">
        <v>658</v>
      </c>
      <c r="I17" s="104" t="s">
        <v>658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671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658</v>
      </c>
      <c r="K18" s="89" t="s">
        <v>658</v>
      </c>
      <c r="L18" s="90" t="s">
        <v>658</v>
      </c>
      <c r="M18" s="90" t="s">
        <v>658</v>
      </c>
      <c r="N18" s="89" t="s">
        <v>658</v>
      </c>
      <c r="O18" s="91" t="s">
        <v>658</v>
      </c>
    </row>
    <row r="19" spans="1:15">
      <c r="A19" s="2">
        <v>123035</v>
      </c>
      <c r="B19" s="65" t="s">
        <v>672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673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658</v>
      </c>
      <c r="K20" s="89" t="s">
        <v>658</v>
      </c>
      <c r="L20" s="90" t="s">
        <v>658</v>
      </c>
      <c r="M20" s="90" t="s">
        <v>658</v>
      </c>
      <c r="N20" s="89" t="s">
        <v>658</v>
      </c>
      <c r="O20" s="91" t="s">
        <v>658</v>
      </c>
    </row>
    <row r="21" spans="1:15">
      <c r="A21" s="2">
        <v>128081</v>
      </c>
      <c r="B21" s="65" t="s">
        <v>674</v>
      </c>
      <c r="C21" s="81">
        <v>43794</v>
      </c>
      <c r="D21" s="96" t="s">
        <v>658</v>
      </c>
      <c r="E21" s="97" t="s">
        <v>658</v>
      </c>
      <c r="F21" s="98" t="s">
        <v>658</v>
      </c>
      <c r="G21" s="98" t="s">
        <v>658</v>
      </c>
      <c r="H21" s="97" t="s">
        <v>658</v>
      </c>
      <c r="I21" s="104" t="s">
        <v>658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675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676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658</v>
      </c>
      <c r="K23" s="89" t="s">
        <v>658</v>
      </c>
      <c r="L23" s="90" t="s">
        <v>658</v>
      </c>
      <c r="M23" s="90" t="s">
        <v>658</v>
      </c>
      <c r="N23" s="89" t="s">
        <v>658</v>
      </c>
      <c r="O23" s="91" t="s">
        <v>658</v>
      </c>
    </row>
    <row r="24" spans="1:15">
      <c r="A24" s="2">
        <v>110063</v>
      </c>
      <c r="B24" s="105" t="s">
        <v>677</v>
      </c>
      <c r="C24" s="81">
        <v>43816</v>
      </c>
      <c r="D24" s="96" t="s">
        <v>658</v>
      </c>
      <c r="E24" s="97" t="s">
        <v>658</v>
      </c>
      <c r="F24" s="98" t="s">
        <v>658</v>
      </c>
      <c r="G24" s="98" t="s">
        <v>658</v>
      </c>
      <c r="H24" s="97" t="s">
        <v>658</v>
      </c>
      <c r="I24" s="104" t="s">
        <v>658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678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679</v>
      </c>
      <c r="C26" s="81">
        <v>43817</v>
      </c>
      <c r="D26" s="96" t="s">
        <v>658</v>
      </c>
      <c r="E26" s="97" t="s">
        <v>658</v>
      </c>
      <c r="F26" s="98" t="s">
        <v>658</v>
      </c>
      <c r="G26" s="98" t="s">
        <v>658</v>
      </c>
      <c r="H26" s="97" t="s">
        <v>658</v>
      </c>
      <c r="I26" s="104" t="s">
        <v>658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680</v>
      </c>
      <c r="C27" s="81">
        <v>43822</v>
      </c>
      <c r="D27" s="96" t="s">
        <v>658</v>
      </c>
      <c r="E27" s="97" t="s">
        <v>658</v>
      </c>
      <c r="F27" s="98" t="s">
        <v>658</v>
      </c>
      <c r="G27" s="98" t="s">
        <v>658</v>
      </c>
      <c r="H27" s="97" t="s">
        <v>658</v>
      </c>
      <c r="I27" s="104" t="s">
        <v>658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681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682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658</v>
      </c>
      <c r="K29" s="89" t="s">
        <v>658</v>
      </c>
      <c r="L29" s="90" t="s">
        <v>658</v>
      </c>
      <c r="M29" s="90" t="s">
        <v>658</v>
      </c>
      <c r="N29" s="89" t="s">
        <v>658</v>
      </c>
      <c r="O29" s="91" t="s">
        <v>658</v>
      </c>
    </row>
    <row r="30" spans="1:15">
      <c r="A30" s="2">
        <v>128088</v>
      </c>
      <c r="B30" s="65" t="s">
        <v>683</v>
      </c>
      <c r="C30" s="81">
        <v>43825</v>
      </c>
      <c r="D30" s="96" t="s">
        <v>658</v>
      </c>
      <c r="E30" s="97" t="s">
        <v>658</v>
      </c>
      <c r="F30" s="98" t="s">
        <v>658</v>
      </c>
      <c r="G30" s="98" t="s">
        <v>658</v>
      </c>
      <c r="H30" s="97" t="s">
        <v>658</v>
      </c>
      <c r="I30" s="104" t="s">
        <v>658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684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658</v>
      </c>
      <c r="K31" s="89" t="s">
        <v>658</v>
      </c>
      <c r="L31" s="90" t="s">
        <v>658</v>
      </c>
      <c r="M31" s="90" t="s">
        <v>658</v>
      </c>
      <c r="N31" s="89" t="s">
        <v>658</v>
      </c>
      <c r="O31" s="91" t="s">
        <v>658</v>
      </c>
    </row>
    <row r="32" spans="1:15">
      <c r="A32" s="2">
        <v>128090</v>
      </c>
      <c r="B32" s="105" t="s">
        <v>685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658</v>
      </c>
      <c r="K32" s="89" t="s">
        <v>658</v>
      </c>
      <c r="L32" s="90" t="s">
        <v>658</v>
      </c>
      <c r="M32" s="90" t="s">
        <v>658</v>
      </c>
      <c r="N32" s="89" t="s">
        <v>658</v>
      </c>
      <c r="O32" s="91" t="s">
        <v>658</v>
      </c>
    </row>
    <row r="33" spans="1:15">
      <c r="A33" s="2">
        <v>128092</v>
      </c>
      <c r="B33" s="65" t="s">
        <v>686</v>
      </c>
      <c r="C33" s="81">
        <v>43832</v>
      </c>
      <c r="D33" s="96" t="s">
        <v>658</v>
      </c>
      <c r="E33" s="97" t="s">
        <v>658</v>
      </c>
      <c r="F33" s="98" t="s">
        <v>658</v>
      </c>
      <c r="G33" s="98" t="s">
        <v>658</v>
      </c>
      <c r="H33" s="97" t="s">
        <v>658</v>
      </c>
      <c r="I33" s="104" t="s">
        <v>658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687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658</v>
      </c>
      <c r="K34" s="89" t="s">
        <v>658</v>
      </c>
      <c r="L34" s="90" t="s">
        <v>658</v>
      </c>
      <c r="M34" s="90" t="s">
        <v>658</v>
      </c>
      <c r="N34" s="89" t="s">
        <v>658</v>
      </c>
      <c r="O34" s="91" t="s">
        <v>658</v>
      </c>
    </row>
    <row r="35" spans="1:15">
      <c r="A35" s="2">
        <v>127015</v>
      </c>
      <c r="B35" s="65" t="s">
        <v>688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689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690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691</v>
      </c>
      <c r="C38" s="81">
        <v>43900</v>
      </c>
      <c r="D38" s="96" t="s">
        <v>658</v>
      </c>
      <c r="E38" s="97" t="s">
        <v>658</v>
      </c>
      <c r="F38" s="98" t="s">
        <v>658</v>
      </c>
      <c r="G38" s="98" t="s">
        <v>658</v>
      </c>
      <c r="H38" s="97" t="s">
        <v>658</v>
      </c>
      <c r="I38" s="104" t="s">
        <v>658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800</v>
      </c>
      <c r="C39" s="81">
        <v>43905</v>
      </c>
      <c r="D39" s="96" t="s">
        <v>658</v>
      </c>
      <c r="E39" s="97" t="s">
        <v>658</v>
      </c>
      <c r="F39" s="98" t="s">
        <v>658</v>
      </c>
      <c r="G39" s="98" t="s">
        <v>658</v>
      </c>
      <c r="H39" s="97" t="s">
        <v>658</v>
      </c>
      <c r="I39" s="104" t="s">
        <v>658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812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658</v>
      </c>
      <c r="K40" s="97" t="s">
        <v>658</v>
      </c>
      <c r="L40" s="98" t="s">
        <v>658</v>
      </c>
      <c r="M40" s="98" t="s">
        <v>658</v>
      </c>
      <c r="N40" s="97" t="s">
        <v>658</v>
      </c>
      <c r="O40" s="104" t="s">
        <v>658</v>
      </c>
    </row>
    <row r="41" spans="1:15">
      <c r="A41" s="2">
        <v>110068</v>
      </c>
      <c r="B41" s="65" t="s">
        <v>823</v>
      </c>
      <c r="C41" s="81">
        <v>43916</v>
      </c>
      <c r="D41" s="96" t="s">
        <v>658</v>
      </c>
      <c r="E41" s="97" t="s">
        <v>658</v>
      </c>
      <c r="F41" s="98" t="s">
        <v>658</v>
      </c>
      <c r="G41" s="98" t="s">
        <v>658</v>
      </c>
      <c r="H41" s="97" t="s">
        <v>658</v>
      </c>
      <c r="I41" s="104" t="s">
        <v>658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835</v>
      </c>
      <c r="C42" s="81">
        <v>43924</v>
      </c>
      <c r="D42" s="96" t="s">
        <v>658</v>
      </c>
      <c r="E42" s="97" t="s">
        <v>658</v>
      </c>
      <c r="F42" s="98" t="s">
        <v>658</v>
      </c>
      <c r="G42" s="98" t="s">
        <v>658</v>
      </c>
      <c r="H42" s="97" t="s">
        <v>658</v>
      </c>
      <c r="I42" s="104" t="s">
        <v>658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854</v>
      </c>
      <c r="C43" s="81">
        <v>43935</v>
      </c>
      <c r="D43" s="96" t="s">
        <v>658</v>
      </c>
      <c r="E43" s="97" t="s">
        <v>658</v>
      </c>
      <c r="F43" s="98" t="s">
        <v>658</v>
      </c>
      <c r="G43" s="98" t="s">
        <v>658</v>
      </c>
      <c r="H43" s="97" t="s">
        <v>658</v>
      </c>
      <c r="I43" s="104" t="s">
        <v>658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919</v>
      </c>
      <c r="C44" s="81">
        <v>43990</v>
      </c>
      <c r="D44" s="96" t="s">
        <v>658</v>
      </c>
      <c r="E44" s="97" t="s">
        <v>658</v>
      </c>
      <c r="F44" s="98" t="s">
        <v>658</v>
      </c>
      <c r="G44" s="98" t="s">
        <v>658</v>
      </c>
      <c r="H44" s="97" t="s">
        <v>658</v>
      </c>
      <c r="I44" s="104" t="s">
        <v>658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1528</v>
      </c>
      <c r="C45" s="81">
        <v>44040</v>
      </c>
      <c r="D45" s="96" t="s">
        <v>658</v>
      </c>
      <c r="E45" s="97" t="s">
        <v>658</v>
      </c>
      <c r="F45" s="98" t="s">
        <v>658</v>
      </c>
      <c r="G45" s="98" t="s">
        <v>658</v>
      </c>
      <c r="H45" s="97" t="s">
        <v>658</v>
      </c>
      <c r="I45" s="104" t="s">
        <v>658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1582</v>
      </c>
      <c r="C46" s="81">
        <v>44063</v>
      </c>
      <c r="D46" s="96" t="s">
        <v>658</v>
      </c>
      <c r="E46" s="97" t="s">
        <v>658</v>
      </c>
      <c r="F46" s="98" t="s">
        <v>658</v>
      </c>
      <c r="G46" s="98" t="s">
        <v>658</v>
      </c>
      <c r="H46" s="97" t="s">
        <v>658</v>
      </c>
      <c r="I46" s="104" t="s">
        <v>658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1720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658</v>
      </c>
      <c r="K47" s="97" t="s">
        <v>658</v>
      </c>
      <c r="L47" s="98" t="s">
        <v>658</v>
      </c>
      <c r="M47" s="98" t="s">
        <v>658</v>
      </c>
      <c r="N47" s="97" t="s">
        <v>658</v>
      </c>
      <c r="O47" s="104" t="s">
        <v>658</v>
      </c>
    </row>
    <row r="48" spans="1:15">
      <c r="A48" s="2">
        <v>113044</v>
      </c>
      <c r="B48" s="65" t="s">
        <v>1911</v>
      </c>
      <c r="C48" s="81">
        <v>44179</v>
      </c>
      <c r="D48" s="96" t="s">
        <v>658</v>
      </c>
      <c r="E48" s="97" t="s">
        <v>658</v>
      </c>
      <c r="F48" s="98" t="s">
        <v>658</v>
      </c>
      <c r="G48" s="98" t="s">
        <v>658</v>
      </c>
      <c r="H48" s="97" t="s">
        <v>658</v>
      </c>
      <c r="I48" s="104" t="s">
        <v>658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1962</v>
      </c>
      <c r="C49" s="81">
        <v>44195</v>
      </c>
      <c r="D49" s="96" t="s">
        <v>658</v>
      </c>
      <c r="E49" s="97" t="s">
        <v>658</v>
      </c>
      <c r="F49" s="98" t="s">
        <v>658</v>
      </c>
      <c r="G49" s="98" t="s">
        <v>658</v>
      </c>
      <c r="H49" s="97" t="s">
        <v>658</v>
      </c>
      <c r="I49" s="104" t="s">
        <v>658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692</v>
      </c>
      <c r="D2" s="2" t="s">
        <v>693</v>
      </c>
      <c r="F2" s="2" t="s">
        <v>694</v>
      </c>
      <c r="H2" s="2" t="s">
        <v>695</v>
      </c>
      <c r="J2" s="2" t="s">
        <v>696</v>
      </c>
      <c r="L2" s="2" t="s">
        <v>697</v>
      </c>
    </row>
    <row r="3" spans="2:14">
      <c r="B3" s="2" t="s">
        <v>698</v>
      </c>
      <c r="C3" s="2">
        <v>1.5</v>
      </c>
      <c r="D3" s="108" t="s">
        <v>699</v>
      </c>
      <c r="E3" s="9">
        <v>1.5</v>
      </c>
      <c r="F3" s="2" t="s">
        <v>700</v>
      </c>
      <c r="G3" s="2">
        <v>1.5</v>
      </c>
      <c r="H3" s="2" t="s">
        <v>701</v>
      </c>
      <c r="I3" s="2">
        <v>1.5</v>
      </c>
      <c r="J3" s="2" t="s">
        <v>702</v>
      </c>
      <c r="K3" s="2">
        <v>1.5</v>
      </c>
      <c r="L3" s="2" t="s">
        <v>703</v>
      </c>
      <c r="M3">
        <v>1.5</v>
      </c>
      <c r="N3"/>
    </row>
    <row r="4" spans="2:14">
      <c r="B4" s="2" t="s">
        <v>704</v>
      </c>
      <c r="C4" s="2">
        <v>1.3</v>
      </c>
      <c r="D4" s="2" t="s">
        <v>705</v>
      </c>
      <c r="E4" s="2">
        <v>1.2</v>
      </c>
      <c r="F4" s="2" t="s">
        <v>706</v>
      </c>
      <c r="G4" s="2">
        <v>1.2</v>
      </c>
      <c r="H4" s="2" t="s">
        <v>707</v>
      </c>
      <c r="I4" s="2">
        <v>1</v>
      </c>
      <c r="J4" s="2" t="s">
        <v>708</v>
      </c>
      <c r="K4" s="2">
        <v>1.3</v>
      </c>
      <c r="L4" s="2" t="s">
        <v>709</v>
      </c>
      <c r="M4">
        <v>1.2</v>
      </c>
      <c r="N4"/>
    </row>
    <row r="5" spans="2:14">
      <c r="B5" s="2" t="s">
        <v>710</v>
      </c>
      <c r="C5" s="2">
        <v>1.1000000000000001</v>
      </c>
      <c r="D5" s="2" t="s">
        <v>711</v>
      </c>
      <c r="E5" s="2">
        <v>1</v>
      </c>
      <c r="F5" s="2" t="s">
        <v>712</v>
      </c>
      <c r="G5" s="2">
        <v>1.1000000000000001</v>
      </c>
      <c r="H5" s="108" t="s">
        <v>713</v>
      </c>
      <c r="I5" s="2">
        <v>0</v>
      </c>
      <c r="J5" s="2" t="s">
        <v>714</v>
      </c>
      <c r="K5" s="2">
        <v>1.1000000000000001</v>
      </c>
      <c r="L5" s="2" t="s">
        <v>715</v>
      </c>
      <c r="M5">
        <v>1</v>
      </c>
      <c r="N5"/>
    </row>
    <row r="6" spans="2:14">
      <c r="B6" s="2" t="s">
        <v>716</v>
      </c>
      <c r="C6" s="2">
        <v>1</v>
      </c>
      <c r="D6" s="109" t="s">
        <v>717</v>
      </c>
      <c r="E6" s="2">
        <v>0.8</v>
      </c>
      <c r="F6" s="2" t="s">
        <v>718</v>
      </c>
      <c r="G6" s="2">
        <v>1</v>
      </c>
      <c r="J6" s="2" t="s">
        <v>719</v>
      </c>
      <c r="K6" s="2">
        <v>0.9</v>
      </c>
      <c r="M6"/>
      <c r="N6"/>
    </row>
    <row r="7" spans="2:14">
      <c r="B7" s="2" t="s">
        <v>720</v>
      </c>
      <c r="C7" s="2">
        <v>0.9</v>
      </c>
      <c r="D7" s="108" t="s">
        <v>721</v>
      </c>
      <c r="E7" s="2">
        <v>0.5</v>
      </c>
      <c r="F7" s="2" t="s">
        <v>722</v>
      </c>
      <c r="G7" s="2">
        <v>0.9</v>
      </c>
      <c r="J7" s="2" t="s">
        <v>723</v>
      </c>
      <c r="K7" s="2">
        <v>0.8</v>
      </c>
      <c r="M7"/>
      <c r="N7"/>
    </row>
    <row r="8" spans="2:14">
      <c r="B8" s="2" t="s">
        <v>724</v>
      </c>
      <c r="C8" s="2">
        <v>0.8</v>
      </c>
      <c r="F8" s="2" t="s">
        <v>725</v>
      </c>
      <c r="G8" s="2">
        <v>0.8</v>
      </c>
      <c r="J8" s="2" t="s">
        <v>726</v>
      </c>
      <c r="K8" s="2">
        <v>0.5</v>
      </c>
      <c r="M8"/>
      <c r="N8"/>
    </row>
    <row r="9" spans="2:14">
      <c r="B9" s="2" t="s">
        <v>727</v>
      </c>
      <c r="C9" s="2">
        <v>0.5</v>
      </c>
      <c r="F9" s="2" t="s">
        <v>728</v>
      </c>
      <c r="G9" s="2">
        <v>0.5</v>
      </c>
      <c r="M9"/>
      <c r="N9"/>
    </row>
    <row r="10" spans="2:14">
      <c r="B10" s="2" t="s">
        <v>729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G17" sqref="G1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730</v>
      </c>
      <c r="C2" s="117" t="s">
        <v>811</v>
      </c>
      <c r="D2" s="114" t="s">
        <v>731</v>
      </c>
      <c r="E2" s="114" t="s">
        <v>732</v>
      </c>
      <c r="F2" s="114" t="s">
        <v>733</v>
      </c>
      <c r="G2" s="114" t="s">
        <v>734</v>
      </c>
      <c r="H2" s="114" t="s">
        <v>735</v>
      </c>
      <c r="I2" s="114" t="s">
        <v>736</v>
      </c>
      <c r="J2" s="114" t="s">
        <v>737</v>
      </c>
      <c r="K2" s="114" t="s">
        <v>738</v>
      </c>
      <c r="L2" s="220" t="s">
        <v>1661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1664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1663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1662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2021-02-22T03:46:42Z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