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<sst xmlns="http://schemas.openxmlformats.org/spreadsheetml/2006/main" count="2885" uniqueCount="1181">
  <si>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</si>
  <si>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</si>
  <si>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</si>
  <si>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</si>
  <si>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</si>
  <si>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</si>
  <si>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</si>
  <si>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</si>
  <si>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</si>
  <si>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</si>
  <si>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</si>
  <si>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</si>
  <si>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</si>
  <si>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</si>
  <si>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</si>
  <si>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</si>
  <si>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</si>
  <si>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</si>
  <si>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</si>
  <si>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</si>
  <si>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</si>
  <si>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</si>
  <si>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</si>
  <si>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</si>
  <si>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</si>
  <si>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</si>
  <si>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</si>
  <si>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</si>
  <si>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</si>
  <si>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</si>
  <si>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</si>
  <si>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</si>
  <si>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</si>
  <si>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</si>
  <si>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</si>
  <si>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</si>
  <si>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</si>
  <si>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</si>
  <si>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</si>
  <si>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</si>
  <si>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</si>
  <si>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</si>
  <si>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</si>
  <si>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</si>
  <si>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</si>
  <si>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</si>
  <si>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</si>
  <si>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</si>
  <si>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</si>
  <si>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</si>
  <si>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</si>
  <si>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</si>
  <si>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</si>
  <si>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</si>
  <si>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</si>
  <si>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</si>
  <si>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</si>
  <si>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</si>
  <si>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</si>
  <si>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</si>
  <si>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</si>
  <si>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</si>
  <si>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</si>
  <si>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</si>
  <si>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</si>
  <si>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</si>
  <si>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</si>
  <si>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</si>
  <si>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</si>
  <si>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</si>
  <si>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</si>
  <si>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</si>
  <si>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</si>
  <si>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</si>
  <si>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</si>
  <si>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</si>
  <si>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</si>
  <si>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</si>
  <si>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</si>
  <si>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</si>
  <si>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</si>
  <si>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</si>
  <si>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</si>
  <si>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</si>
  <si>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</si>
  <si>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</si>
  <si>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</si>
  <si>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</si>
  <si>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</si>
  <si>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</si>
  <si>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</si>
  <si>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</si>
  <si>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</si>
  <si>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</si>
  <si>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</si>
  <si>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</si>
  <si>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</si>
  <si>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</si>
  <si>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</si>
  <si>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</si>
  <si>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</si>
  <si>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</si>
  <si>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</si>
  <si>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</si>
  <si>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</si>
  <si>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</si>
  <si>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</si>
  <si>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</si>
  <si>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</si>
  <si>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</si>
  <si>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</si>
  <si>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</si>
  <si>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</si>
  <si>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</si>
  <si>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</si>
  <si>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</si>
  <si>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</si>
  <si>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</si>
  <si>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</si>
  <si>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</si>
  <si>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</si>
  <si>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</si>
  <si>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</si>
  <si>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</si>
  <si>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</si>
  <si>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</si>
  <si>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</si>
  <si>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</si>
  <si>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</si>
  <si>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</si>
  <si>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</si>
  <si>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</si>
  <si>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</si>
  <si>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</si>
  <si>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</si>
  <si>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</si>
  <si>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</si>
  <si>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</si>
  <si>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</si>
  <si>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</si>
  <si>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</si>
  <si>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</si>
  <si>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</si>
  <si>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</si>
  <si>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</si>
  <si>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</si>
  <si>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</si>
  <si>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</si>
  <si>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</si>
  <si>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</si>
  <si>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</si>
  <si>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</si>
  <si>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</si>
  <si>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</si>
  <si>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</si>
  <si>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</si>
  <si>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</si>
  <si>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</si>
  <si>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</si>
  <si>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</si>
  <si>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</si>
  <si>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</si>
  <si>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</si>
  <si>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</si>
  <si>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</si>
  <si>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</si>
  <si>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</si>
  <si>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</si>
  <si>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</si>
  <si>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</si>
  <si>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</si>
  <si>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</si>
  <si>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</si>
  <si>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</si>
  <si>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</si>
  <si>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</si>
  <si>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</si>
  <si>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</si>
  <si>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</si>
  <si>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</si>
  <si>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</si>
  <si>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</si>
  <si>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</si>
  <si>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</si>
  <si>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</si>
  <si>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</si>
  <si>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</si>
  <si>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</si>
  <si>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</si>
  <si>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</si>
  <si>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</si>
  <si>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</si>
  <si>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</si>
  <si>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</si>
  <si>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</si>
  <si>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</si>
  <si>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</si>
  <si>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</si>
  <si>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</si>
  <si>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</si>
  <si>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</si>
  <si>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</si>
  <si>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</si>
  <si>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</si>
  <si>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</si>
  <si>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</si>
  <si>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</si>
  <si>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</si>
  <si>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</si>
  <si>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</si>
  <si>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</si>
  <si>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</si>
  <si>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</si>
  <si>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</si>
  <si>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</si>
  <si>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</si>
  <si>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</si>
  <si>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</si>
  <si>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</si>
  <si>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</si>
  <si>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</si>
  <si>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</si>
  <si>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</si>
  <si>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</si>
  <si>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</si>
  <si>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</si>
  <si>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</si>
  <si>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</si>
  <si>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</si>
  <si>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</si>
  <si>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</si>
  <si>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</si>
  <si>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</si>
  <si>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</si>
  <si>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</si>
  <si>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</si>
  <si>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</si>
  <si>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</si>
  <si>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</si>
  <si>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</si>
  <si>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</si>
  <si>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</si>
  <si>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</si>
  <si>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</si>
  <si>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</si>
  <si>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</si>
  <si>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</si>
  <si>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</si>
  <si>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</si>
  <si>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</si>
  <si>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</si>
  <si>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</si>
  <si>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</si>
  <si>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</si>
  <si>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</si>
  <si>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</si>
  <si>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</si>
  <si>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</si>
  <si>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</si>
  <si>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</si>
  <si>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</si>
  <si>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</si>
  <si>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</si>
  <si>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</si>
  <si>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</si>
  <si>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</si>
  <si>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</si>
  <si>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</si>
  <si>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</si>
  <si>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</si>
  <si>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</si>
  <si>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</si>
  <si>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</si>
  <si>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</si>
  <si>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</si>
  <si>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</si>
  <si>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</si>
  <si>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</si>
  <si>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</si>
  <si>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</si>
  <si>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</si>
  <si>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</si>
  <si>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</si>
  <si>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</si>
  <si>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</si>
  <si>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</si>
  <si>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</si>
  <si>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</si>
  <si>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</si>
  <si>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</si>
  <si>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</si>
  <si>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</si>
  <si>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</si>
  <si>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</si>
  <si>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</si>
  <si>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</si>
  <si>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</si>
  <si>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</si>
  <si>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</si>
  <si>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</si>
  <si>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</si>
  <si>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</si>
  <si>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</si>
  <si>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</si>
  <si>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</si>
  <si>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</si>
  <si>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</si>
  <si>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</si>
  <si>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</si>
  <si>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</si>
  <si>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</si>
  <si>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</si>
  <si>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</si>
  <si>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</si>
  <si>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</si>
  <si>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</si>
  <si>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</si>
  <si>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</si>
  <si>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</si>
  <si>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</si>
  <si>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</si>
  <si>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</si>
  <si>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</si>
  <si>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</si>
  <si>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</si>
  <si>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</si>
  <si>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</si>
  <si>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</si>
  <si>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</si>
  <si>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</si>
  <si>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</si>
  <si>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</si>
  <si>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</si>
  <si>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</si>
  <si>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</si>
  <si>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</si>
  <si>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</si>
  <si>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</si>
  <si>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</si>
  <si>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</si>
  <si>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</si>
  <si>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</si>
  <si>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</si>
  <si>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</si>
  <si>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</si>
  <si>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</si>
  <si>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</si>
  <si>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</si>
  <si>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</si>
  <si>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</si>
  <si>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</si>
  <si>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</si>
  <si>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</si>
  <si>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</si>
  <si>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</si>
  <si>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</si>
  <si>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</si>
  <si>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</si>
  <si>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</si>
  <si>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</si>
  <si>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</si>
  <si>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</si>
  <si>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</si>
  <si>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</si>
  <si>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</si>
  <si>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</si>
  <si>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</si>
  <si>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</si>
  <si>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</si>
  <si>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</si>
  <si>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</si>
  <si>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</si>
  <si>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</si>
  <si>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</si>
  <si>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</si>
  <si>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</si>
  <si>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</si>
  <si>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</si>
  <si>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</si>
  <si>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</si>
  <si>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</si>
  <si>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</si>
  <si>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</si>
  <si>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</si>
  <si>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</si>
  <si>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</si>
  <si>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</si>
  <si>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</si>
  <si>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</si>
  <si>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</si>
  <si>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</si>
  <si>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</si>
  <si>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</si>
  <si>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</si>
  <si>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</si>
  <si>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</si>
  <si>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</si>
  <si>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</si>
  <si>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</si>
  <si>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</si>
  <si>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</si>
  <si>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</si>
  <si>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</si>
  <si>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</si>
  <si>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</si>
  <si>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</si>
  <si>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</si>
  <si>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</si>
  <si>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</si>
  <si>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</si>
  <si>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</si>
  <si>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</si>
  <si>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</si>
  <si>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</si>
  <si>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</si>
  <si>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</si>
  <si>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</si>
  <si>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</si>
  <si>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</si>
  <si>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</si>
  <si>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</si>
  <si>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</si>
  <si>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</si>
  <si>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</si>
  <si>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</si>
  <si>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</si>
  <si>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</si>
  <si>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</si>
  <si>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</si>
  <si>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</si>
  <si>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</si>
  <si>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</si>
  <si>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</si>
  <si>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</si>
  <si>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</si>
  <si>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</si>
  <si>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</si>
  <si>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</si>
  <si>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</si>
  <si>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</si>
  <si>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</si>
  <si>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</si>
  <si>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</si>
  <si>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</si>
  <si>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</si>
  <si>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</si>
  <si>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</si>
  <si>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</si>
  <si>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</si>
  <si>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</si>
  <si>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</si>
  <si>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</si>
  <si>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</si>
  <si>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</si>
  <si>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</si>
  <si>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</si>
  <si>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</si>
  <si>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</si>
  <si>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</si>
  <si>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</si>
  <si>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</si>
  <si>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</si>
  <si>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</si>
  <si>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</si>
  <si>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</si>
  <si>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</si>
  <si>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</si>
  <si>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</si>
  <si>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</si>
  <si>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</si>
  <si>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</si>
  <si>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</si>
  <si>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</si>
  <si>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</si>
  <si>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</si>
  <si>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</si>
  <si>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</si>
  <si>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</si>
  <si>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</si>
  <si>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</si>
  <si>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</si>
  <si>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</si>
  <si>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</si>
  <si>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</si>
  <si>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</si>
  <si>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</si>
  <si>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</si>
  <si>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</si>
  <si>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</si>
  <si>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</si>
  <si>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</si>
  <si>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</si>
  <si>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</si>
  <si>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</si>
  <si>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</si>
  <si>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</si>
  <si>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</si>
  <si>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</si>
  <si>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</si>
  <si>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</si>
  <si>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</si>
  <si>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</si>
  <si>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</si>
  <si>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</si>
  <si>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</si>
  <si>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</si>
  <si>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</si>
  <si>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</si>
  <si>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</si>
  <si>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</si>
  <si>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</si>
  <si>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</si>
  <si>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</si>
  <si>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</si>
  <si>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</si>
  <si>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</si>
  <si>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</si>
  <si>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</si>
  <si>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</si>
  <si>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</si>
  <si>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</si>
  <si>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</si>
  <si>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</si>
  <si>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</si>
  <si>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</si>
  <si>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</si>
  <si>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</si>
  <si>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</si>
  <si>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</si>
  <si>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</si>
  <si>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</si>
  <si>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</si>
  <si>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</si>
  <si>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</si>
  <si>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</si>
  <si>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</si>
  <si>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</si>
  <si>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</si>
  <si>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</si>
  <si>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</si>
  <si>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</si>
  <si>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</si>
  <si>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</si>
  <si>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</si>
  <si>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</si>
  <si>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</si>
  <si>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</si>
  <si>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</si>
  <si>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</si>
  <si>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</si>
  <si>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</si>
  <si>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</si>
  <si>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</si>
  <si>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</si>
  <si>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</si>
  <si>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</si>
  <si>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</si>
  <si>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</si>
  <si>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</si>
  <si>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</si>
  <si>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</si>
  <si>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</si>
  <si>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</si>
  <si>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</si>
  <si>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</si>
  <si>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</si>
  <si>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</si>
  <si>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</si>
  <si>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</si>
  <si>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</si>
  <si>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DT_HS300_20200217</t>
  </si>
  <si>
    <r>
      <rPr>
        <sz val="8"/>
        <color rgb="FF000000"/>
        <rFont val="DengXian"/>
        <family val="4"/>
        <charset val="134"/>
      </rPr>
      <t xml:space="preserve">20200217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</si>
  <si>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DT_HS300_20200218</t>
  </si>
  <si>
    <r>
      <rPr>
        <sz val="8"/>
        <color rgb="FF000000"/>
        <rFont val="DengXian"/>
        <family val="4"/>
        <charset val="134"/>
      </rPr>
      <t xml:space="preserve">20200218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</si>
  <si>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DT_HS300_20200219</t>
  </si>
  <si>
    <r>
      <rPr>
        <sz val="8"/>
        <color rgb="FF000000"/>
        <rFont val="DengXian"/>
        <family val="4"/>
        <charset val="134"/>
      </rPr>
      <t xml:space="preserve">20200219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</si>
  <si>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DT_HS300_20200220</t>
  </si>
  <si>
    <r>
      <rPr>
        <sz val="8"/>
        <color rgb="FF000000"/>
        <rFont val="DengXian"/>
        <family val="4"/>
        <charset val="134"/>
      </rPr>
      <t xml:space="preserve">20200220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</si>
  <si>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DT_HS300_20200221</t>
  </si>
  <si>
    <r>
      <rPr>
        <sz val="8"/>
        <color rgb="FF000000"/>
        <rFont val="DengXian"/>
        <family val="4"/>
        <charset val="134"/>
      </rPr>
      <t xml:space="preserve">20200221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</si>
  <si>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</si>
  <si>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</si>
  <si>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</si>
  <si>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</si>
  <si>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</si>
  <si>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</si>
  <si>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</si>
  <si>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</si>
  <si>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</si>
  <si>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</si>
  <si>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</si>
  <si>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</si>
  <si>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</si>
  <si>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</si>
  <si>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</si>
  <si>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</si>
  <si>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</si>
  <si>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</si>
  <si>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</si>
  <si>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</si>
  <si>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</si>
  <si>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</si>
  <si>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</si>
  <si>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</si>
  <si>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</si>
  <si>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</si>
  <si>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</si>
  <si>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</si>
  <si>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</si>
  <si>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</si>
  <si>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</si>
  <si>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</si>
  <si>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</si>
  <si>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</si>
  <si>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</si>
  <si>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</si>
  <si>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</si>
  <si>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</si>
  <si>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</si>
  <si>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</si>
  <si>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</si>
  <si>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</si>
  <si>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</si>
  <si>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</si>
  <si>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</si>
  <si>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</si>
  <si>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</si>
  <si>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</si>
  <si>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</si>
  <si>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</si>
  <si>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</si>
  <si>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</si>
  <si>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</si>
  <si>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</si>
  <si>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</si>
  <si>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</si>
  <si>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</si>
  <si>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</si>
  <si>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</si>
  <si>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</si>
  <si>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</si>
  <si>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</si>
  <si>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</si>
  <si>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</si>
  <si>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</si>
  <si>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</si>
  <si>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</si>
  <si>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</si>
  <si>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</si>
  <si>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</si>
  <si>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</si>
  <si>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</si>
  <si>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</si>
  <si>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</si>
  <si>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</si>
  <si>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</si>
  <si>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</si>
  <si>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</si>
  <si>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</si>
  <si>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</si>
  <si>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</si>
  <si>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</si>
  <si>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</si>
  <si>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</si>
  <si>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</si>
  <si>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</si>
  <si>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</si>
  <si>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</si>
  <si>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</si>
  <si>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</si>
  <si>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</si>
  <si>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</si>
  <si>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</si>
  <si>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</si>
  <si>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</si>
  <si>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</si>
  <si>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</si>
  <si>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</si>
  <si>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</si>
  <si>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</si>
  <si>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</si>
  <si>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</si>
  <si>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</si>
  <si>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</si>
  <si>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</si>
  <si>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</si>
  <si>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</si>
  <si>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</si>
  <si>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</si>
  <si>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</si>
  <si>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</si>
  <si>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</si>
  <si>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</si>
  <si>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</si>
  <si>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</si>
  <si>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</si>
  <si>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</si>
  <si>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</si>
  <si>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</si>
  <si>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</si>
  <si>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</si>
  <si>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</si>
  <si>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</si>
  <si>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</si>
  <si>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</si>
  <si>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</si>
  <si>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</si>
  <si>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</si>
  <si>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</si>
  <si>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</si>
  <si>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</si>
  <si>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</si>
  <si>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</si>
  <si>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</si>
  <si>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</si>
  <si>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</si>
  <si>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</si>
  <si>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</si>
  <si>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</si>
  <si>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</si>
  <si>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</si>
  <si>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</si>
  <si>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</si>
  <si>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</si>
  <si>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</si>
  <si>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</si>
  <si>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</si>
  <si>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</si>
  <si>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</si>
  <si>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</si>
  <si>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</si>
  <si>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</si>
  <si>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</si>
  <si>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</si>
  <si>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</si>
  <si>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</si>
  <si>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</si>
  <si>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</si>
  <si>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</si>
  <si>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</si>
  <si>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</si>
  <si>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</si>
  <si>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</si>
  <si>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</si>
  <si>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</si>
  <si>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</si>
  <si>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</si>
  <si>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</si>
  <si>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</si>
  <si>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</si>
  <si>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</si>
  <si>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</si>
  <si>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</si>
  <si>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</si>
  <si>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</si>
  <si>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</si>
  <si>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</si>
  <si>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</si>
  <si>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</si>
  <si>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</si>
  <si>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</si>
  <si>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</si>
  <si>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</si>
  <si>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</si>
  <si>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</si>
  <si>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</si>
  <si>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</si>
  <si>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</si>
  <si>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</si>
  <si>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</si>
  <si>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</si>
  <si>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</si>
  <si>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</si>
  <si>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</si>
  <si>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</si>
  <si>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</si>
  <si>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</si>
  <si>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</si>
  <si>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</si>
  <si>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</si>
  <si>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</si>
  <si>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</si>
  <si>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</si>
  <si>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</si>
  <si>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</si>
  <si>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</si>
  <si>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</si>
  <si>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</si>
  <si>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</si>
  <si>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</si>
  <si>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</si>
  <si>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</si>
  <si>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</si>
  <si>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</si>
  <si>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</si>
  <si>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</si>
  <si>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</si>
  <si>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</si>
  <si>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</si>
  <si>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</si>
  <si>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</si>
  <si>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</si>
  <si>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</si>
  <si>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</si>
  <si>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</si>
  <si>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</si>
  <si>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</si>
  <si>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</si>
  <si>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</si>
  <si>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</si>
  <si>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</si>
  <si>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</si>
  <si>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</si>
  <si>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</si>
  <si>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</si>
  <si>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</si>
  <si>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</si>
  <si>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</si>
  <si>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</si>
  <si>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</si>
  <si>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</si>
  <si>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</si>
  <si>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</si>
  <si>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</si>
  <si>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</si>
  <si>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</si>
  <si>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</si>
  <si>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</si>
  <si>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</si>
  <si>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</si>
  <si>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</si>
  <si>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</si>
  <si>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</si>
  <si>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</si>
  <si>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</si>
  <si>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</si>
  <si>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</si>
  <si>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</si>
  <si>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</si>
  <si>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</si>
  <si>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</si>
  <si>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</si>
  <si>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</si>
  <si>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</si>
  <si>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</si>
  <si>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</si>
  <si>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</si>
  <si>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</si>
  <si>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</si>
  <si>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</si>
  <si>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</si>
  <si>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</si>
  <si>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</si>
  <si>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</si>
  <si>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</si>
  <si>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</si>
  <si>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</si>
  <si>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</si>
  <si>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</si>
  <si>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</si>
  <si>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</si>
  <si>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</si>
  <si>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</si>
  <si>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</si>
  <si>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</si>
  <si>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</si>
  <si>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</si>
  <si>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</si>
  <si>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</si>
  <si>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</si>
  <si>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</si>
  <si>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</si>
  <si>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</si>
  <si>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</si>
  <si>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</si>
  <si>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</si>
  <si>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</si>
  <si>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</si>
  <si>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</si>
  <si>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</si>
  <si>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</si>
  <si>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</si>
  <si>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</si>
  <si>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</si>
  <si>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</si>
  <si>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</si>
  <si>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</si>
  <si>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</si>
  <si>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</si>
  <si>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</si>
  <si>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</si>
  <si>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</si>
  <si>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</si>
  <si>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</si>
  <si>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</si>
  <si>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</si>
  <si>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</si>
  <si>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</si>
  <si>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DT_ZZ500_20200217</t>
  </si>
  <si>
    <t xml:space="preserve">DT_ZZ500_20200218</t>
  </si>
  <si>
    <t xml:space="preserve">DT_ZZ500_20200219</t>
  </si>
  <si>
    <t xml:space="preserve">DT_ZZ500_20200220</t>
  </si>
  <si>
    <t xml:space="preserve">DT_ZZ500_20200221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</si>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</sst>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General"/>
    <numFmt numFmtId="178" formatCode="[$-804]YYYY\-M\-D"/>
    <numFmt numFmtId="179" formatCode="0_);[RED]\(0\)"/>
    <numFmt numFmtId="180" formatCode="YYYY\-MM\-DD"/>
    <numFmt numFmtId="181" formatCode="[$-804]M\月D\日"/>
    <numFmt numFmtId="182" formatCode="M\月DD\日"/>
  </numFmts>
  <fonts count="43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1" ySplit="1" topLeftCell="B104" activePane="bottomRight" state="frozen"/>
      <selection pane="topLeft" activeCell="A1" activeCellId="0" sqref="A1"/>
      <selection pane="topRight" activeCell="B1" activeCellId="0" sqref="B1"/>
      <selection pane="bottomLeft" activeCell="A104" activeCellId="0" sqref="A104"/>
      <selection pane="bottomRight" activeCell="O133" activeCellId="0" sqref="O133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1.4401</v>
      </c>
      <c r="G1" s="12" t="s">
        <v>5</v>
      </c>
      <c r="H1" s="13" t="str">
        <f aca="false">ROUND(SUM(H2:H19917),2)&amp;"盈利"</f>
        <v>4263.34盈利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TEXT(ROUND(SUM(H2:H19917)/SUM(M2:M19917)*365,4),"0.00%" &amp;  " 
年化")</f>
        <v>22.84%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Z2-AB2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Z3-AB3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Z4-AB4</f>
        <v>0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Z5-AB5</f>
        <v>-2.1163626406917E-016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Z6-AB6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Z7-AB7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Z8-AB8</f>
        <v>4.68375338513738E-017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Z9-AB9</f>
        <v>-2.53269627492614E-016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Z10-AB10</f>
        <v>-2.18575157973078E-016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Z11-AB11</f>
        <v>1.90819582357449E-016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Z12-AB12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Z13-AB13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Z14-AB14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Z15-AB15</f>
        <v>2.42861286636753E-016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Z16-AB16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Z17-AB17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Z18-AB18</f>
        <v>2.53269627492614E-016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Z19-AB19</f>
        <v>1.73472347597681E-016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Z20-AB20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Z21-AB21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Z22-AB22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Z23-AB23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Z24-AB24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Z25-AB25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Z26-AB26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Z27-AB27</f>
        <v>-3.88578058618805E-016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Z28-AB28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Z29-AB29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Z30-AB30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Z31-AB31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Z32-AB32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Z33-AB33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Z34-AB34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0.167441066666667</v>
      </c>
      <c r="H35" s="5" t="n">
        <f aca="false">IF(G35="",$F$1*C35-B35,G35-B35)</f>
        <v>22.604544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2020-02-24</v>
      </c>
      <c r="M35" s="31" t="n">
        <f aca="false">(L35-K35+1)*B35</f>
        <v>49275</v>
      </c>
      <c r="N35" s="32" t="n">
        <f aca="false">H35/M35*365</f>
        <v>0.167441066666667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Z35-AB35</f>
        <v>-0.00741663580952415</v>
      </c>
      <c r="AD35" s="57" t="n">
        <f aca="false">IF(E35-F35&lt;0,"达成",E35-F35)</f>
        <v>0.0524383573333333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0.180775325925926</v>
      </c>
      <c r="H36" s="5" t="n">
        <f aca="false">IF(G36="",$F$1*C36-B36,G36-B36)</f>
        <v>24.404669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2020-02-24</v>
      </c>
      <c r="M36" s="31" t="n">
        <f aca="false">(L36-K36+1)*B36</f>
        <v>49140</v>
      </c>
      <c r="N36" s="32" t="n">
        <f aca="false">H36/M36*365</f>
        <v>0.181271961436712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Z36-AB36</f>
        <v>-0.0063710974930358</v>
      </c>
      <c r="AD36" s="57" t="n">
        <f aca="false">IF(E36-F36&lt;0,"达成",E36-F36)</f>
        <v>0.039104954074074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0.182908807407408</v>
      </c>
      <c r="H37" s="5" t="n">
        <f aca="false">IF(G37="",$F$1*C37-B37,G37-B37)</f>
        <v>24.692689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2020-02-24</v>
      </c>
      <c r="M37" s="31" t="n">
        <f aca="false">(L37-K37+1)*B37</f>
        <v>49005</v>
      </c>
      <c r="N37" s="32" t="n">
        <f aca="false">H37/M37*365</f>
        <v>0.183916569431691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Z37-AB37</f>
        <v>-0.0060825572463771</v>
      </c>
      <c r="AD37" s="57" t="n">
        <f aca="false">IF(E37-F37&lt;0,"达成",E37-F37)</f>
        <v>0.0369712339259254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0.185789007407408</v>
      </c>
      <c r="H38" s="5" t="n">
        <f aca="false">IF(G38="",$F$1*C38-B38,G38-B38)</f>
        <v>25.081516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2020-02-24</v>
      </c>
      <c r="M38" s="31" t="n">
        <f aca="false">(L38-K38+1)*B38</f>
        <v>48870</v>
      </c>
      <c r="N38" s="32" t="n">
        <f aca="false">H38/M38*365</f>
        <v>0.187328695314099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Z38-AB38</f>
        <v>-0.00576657082228096</v>
      </c>
      <c r="AD38" s="57" t="n">
        <f aca="false">IF(E38-F38&lt;0,"达成",E38-F38)</f>
        <v>0.0340949685925924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0.161680666666667</v>
      </c>
      <c r="H39" s="5" t="n">
        <f aca="false">IF(G39="",$F$1*C39-B39,G39-B39)</f>
        <v>21.82689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2020-02-24</v>
      </c>
      <c r="M39" s="31" t="n">
        <f aca="false">(L39-K39+1)*B39</f>
        <v>48735</v>
      </c>
      <c r="N39" s="32" t="n">
        <f aca="false">H39/M39*365</f>
        <v>0.163472142197599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Z39-AB39</f>
        <v>-0.00708153056994856</v>
      </c>
      <c r="AD39" s="57" t="n">
        <f aca="false">IF(E39-F39&lt;0,"达成",E39-F39)</f>
        <v>0.0582053933333332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0.148879777777778</v>
      </c>
      <c r="H40" s="5" t="n">
        <f aca="false">IF(G40="",$F$1*C40-B40,G40-B40)</f>
        <v>20.09877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2020-02-24</v>
      </c>
      <c r="M40" s="31" t="n">
        <f aca="false">(L40-K40+1)*B40</f>
        <v>48330</v>
      </c>
      <c r="N40" s="32" t="n">
        <f aca="false">H40/M40*365</f>
        <v>0.151790834885165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Z40-AB40</f>
        <v>-0.0109599723206756</v>
      </c>
      <c r="AD40" s="57" t="n">
        <f aca="false">IF(E40-F40&lt;0,"达成",E40-F40)</f>
        <v>0.070999462222222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0.142586007407408</v>
      </c>
      <c r="H41" s="5" t="n">
        <f aca="false">IF(G41="",$F$1*C41-B41,G41-B41)</f>
        <v>19.249111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2020-02-24</v>
      </c>
      <c r="M41" s="31" t="n">
        <f aca="false">(L41-K41+1)*B41</f>
        <v>48195</v>
      </c>
      <c r="N41" s="32" t="n">
        <f aca="false">H41/M41*365</f>
        <v>0.145781212055193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Z41-AB41</f>
        <v>-0.0176902910891091</v>
      </c>
      <c r="AD41" s="57" t="n">
        <f aca="false">IF(E41-F41&lt;0,"达成",E41-F41)</f>
        <v>0.0773007045925924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0.133305362962963</v>
      </c>
      <c r="H42" s="5" t="n">
        <f aca="false">IF(G42="",$F$1*C42-B42,G42-B42)</f>
        <v>17.996224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2020-02-24</v>
      </c>
      <c r="M42" s="31" t="n">
        <f aca="false">(L42-K42+1)*B42</f>
        <v>48060</v>
      </c>
      <c r="N42" s="32" t="n">
        <f aca="false">H42/M42*365</f>
        <v>0.136675442363712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Z42-AB42</f>
        <v>-0.0280763430185631</v>
      </c>
      <c r="AD42" s="57" t="n">
        <f aca="false">IF(E42-F42&lt;0,"达成",E42-F42)</f>
        <v>0.086580759703704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0.144292792592593</v>
      </c>
      <c r="H43" s="5" t="n">
        <f aca="false">IF(G43="",$F$1*C43-B43,G43-B43)</f>
        <v>19.479527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2020-02-24</v>
      </c>
      <c r="M43" s="31" t="n">
        <f aca="false">(L43-K43+1)*B43</f>
        <v>47925</v>
      </c>
      <c r="N43" s="32" t="n">
        <f aca="false">H43/M43*365</f>
        <v>0.148357378299426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Z43-AB43</f>
        <v>-0.0249644162717227</v>
      </c>
      <c r="AD43" s="57" t="n">
        <f aca="false">IF(E43-F43&lt;0,"达成",E43-F43)</f>
        <v>0.0755923160740743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0.1895226</v>
      </c>
      <c r="H44" s="5" t="n">
        <f aca="false">IF(G44="",$F$1*C44-B44,G44-B44)</f>
        <v>25.585551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2020-02-24</v>
      </c>
      <c r="M44" s="31" t="n">
        <f aca="false">(L44-K44+1)*B44</f>
        <v>47790</v>
      </c>
      <c r="N44" s="32" t="n">
        <f aca="false">H44/M44*365</f>
        <v>0.195411720338983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Z44-AB44</f>
        <v>-0.0148021569992267</v>
      </c>
      <c r="AD44" s="57" t="n">
        <f aca="false">IF(E44-F44&lt;0,"达成",E44-F44)</f>
        <v>0.0303618939999997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0.167227718518519</v>
      </c>
      <c r="H45" s="5" t="n">
        <f aca="false">IF(G45="",$F$1*C45-B45,G45-B45)</f>
        <v>22.575742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2020-02-24</v>
      </c>
      <c r="M45" s="31" t="n">
        <f aca="false">(L45-K45+1)*B45</f>
        <v>47385</v>
      </c>
      <c r="N45" s="32" t="n">
        <f aca="false">H45/M45*365</f>
        <v>0.1738977699694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Z45-AB45</f>
        <v>-0.0190632106060606</v>
      </c>
      <c r="AD45" s="57" t="n">
        <f aca="false">IF(E45-F45&lt;0,"达成",E45-F45)</f>
        <v>0.0526571641481484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0.159760533333333</v>
      </c>
      <c r="H46" s="5" t="n">
        <f aca="false">IF(G46="",$F$1*C46-B46,G46-B46)</f>
        <v>21.567672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2020-02-24</v>
      </c>
      <c r="M46" s="31" t="n">
        <f aca="false">(L46-K46+1)*B46</f>
        <v>47250</v>
      </c>
      <c r="N46" s="32" t="n">
        <f aca="false">H46/M46*365</f>
        <v>0.166607413333333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Z46-AB46</f>
        <v>-0.0202299613956942</v>
      </c>
      <c r="AD46" s="57" t="n">
        <f aca="false">IF(E46-F46&lt;0,"达成",E46-F46)</f>
        <v>0.0601291626666666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0.169041177777778</v>
      </c>
      <c r="H47" s="5" t="n">
        <f aca="false">IF(G47="",$F$1*C47-B47,G47-B47)</f>
        <v>22.820559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2020-02-24</v>
      </c>
      <c r="M47" s="31" t="n">
        <f aca="false">(L47-K47+1)*B47</f>
        <v>47115</v>
      </c>
      <c r="N47" s="32" t="n">
        <f aca="false">H47/M47*365</f>
        <v>0.176790916587074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Z47-AB47</f>
        <v>-0.0179533748180502</v>
      </c>
      <c r="AD47" s="57" t="n">
        <f aca="false">IF(E47-F47&lt;0,"达成",E47-F47)</f>
        <v>0.050844540222222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0.176721711111111</v>
      </c>
      <c r="H48" s="5" t="n">
        <f aca="false">IF(G48="",$F$1*C48-B48,G48-B48)</f>
        <v>23.857431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2020-02-24</v>
      </c>
      <c r="M48" s="31" t="n">
        <f aca="false">(L48-K48+1)*B48</f>
        <v>46980</v>
      </c>
      <c r="N48" s="32" t="n">
        <f aca="false">H48/M48*365</f>
        <v>0.185354668263091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Z48-AB48</f>
        <v>-0.0160995988579593</v>
      </c>
      <c r="AD48" s="57" t="n">
        <f aca="false">IF(E48-F48&lt;0,"达成",E48-F48)</f>
        <v>0.0431588768888888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0.162747407407408</v>
      </c>
      <c r="H49" s="5" t="n">
        <f aca="false">IF(G49="",$F$1*C49-B49,G49-B49)</f>
        <v>21.9709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2020-02-24</v>
      </c>
      <c r="M49" s="31" t="n">
        <f aca="false">(L49-K49+1)*B49</f>
        <v>46845</v>
      </c>
      <c r="N49" s="32" t="n">
        <f aca="false">H49/M49*365</f>
        <v>0.171189636033729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Z49-AB49</f>
        <v>-0.0184980602240901</v>
      </c>
      <c r="AD49" s="57" t="n">
        <f aca="false">IF(E49-F49&lt;0,"达成",E49-F49)</f>
        <v>0.0571412592592594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0.132025274074074</v>
      </c>
      <c r="H50" s="5" t="n">
        <f aca="false">IF(G50="",$F$1*C50-B50,G50-B50)</f>
        <v>17.823412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2020-02-24</v>
      </c>
      <c r="M50" s="31" t="n">
        <f aca="false">(L50-K50+1)*B50</f>
        <v>46440</v>
      </c>
      <c r="N50" s="32" t="n">
        <f aca="false">H50/M50*365</f>
        <v>0.140084956503015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Z50-AB50</f>
        <v>-0.0241771642611683</v>
      </c>
      <c r="AD50" s="57" t="n">
        <f aca="false">IF(E50-F50&lt;0,"达成",E50-F50)</f>
        <v>0.0878654405925928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0.137252303703704</v>
      </c>
      <c r="H51" s="5" t="n">
        <f aca="false">IF(G51="",$F$1*C51-B51,G51-B51)</f>
        <v>18.529061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2020-02-24</v>
      </c>
      <c r="M51" s="31" t="n">
        <f aca="false">(L51-K51+1)*B51</f>
        <v>46305</v>
      </c>
      <c r="N51" s="32" t="n">
        <f aca="false">H51/M51*365</f>
        <v>0.14605565846021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Z51-AB51</f>
        <v>-0.0226984568151145</v>
      </c>
      <c r="AD51" s="57" t="n">
        <f aca="false">IF(E51-F51&lt;0,"达成",E51-F51)</f>
        <v>0.0826341409629632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0.136825607407408</v>
      </c>
      <c r="H52" s="5" t="n">
        <f aca="false">IF(G52="",$F$1*C52-B52,G52-B52)</f>
        <v>18.471457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2020-02-24</v>
      </c>
      <c r="M52" s="31" t="n">
        <f aca="false">(L52-K52+1)*B52</f>
        <v>46170</v>
      </c>
      <c r="N52" s="32" t="n">
        <f aca="false">H52/M52*365</f>
        <v>0.146027329542993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Z52-AB52</f>
        <v>-0.0223787329357187</v>
      </c>
      <c r="AD52" s="57" t="n">
        <f aca="false">IF(E52-F52&lt;0,"达成",E52-F52)</f>
        <v>0.0830626352592595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0.136505585185185</v>
      </c>
      <c r="H53" s="5" t="n">
        <f aca="false">IF(G53="",$F$1*C53-B53,G53-B53)</f>
        <v>18.428254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2020-02-24</v>
      </c>
      <c r="M53" s="31" t="n">
        <f aca="false">(L53-K53+1)*B53</f>
        <v>46035</v>
      </c>
      <c r="N53" s="32" t="n">
        <f aca="false">H53/M53*365</f>
        <v>0.146113016400565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Z53-AB53</f>
        <v>-0.0220532708333334</v>
      </c>
      <c r="AD53" s="57" t="n">
        <f aca="false">IF(E53-F53&lt;0,"达成",E53-F53)</f>
        <v>0.0833857641481476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0.137252303703704</v>
      </c>
      <c r="H54" s="5" t="n">
        <f aca="false">IF(G54="",$F$1*C54-B54,G54-B54)</f>
        <v>18.529061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2020-02-24</v>
      </c>
      <c r="M54" s="31" t="n">
        <f aca="false">(L54-K54+1)*B54</f>
        <v>45900</v>
      </c>
      <c r="N54" s="32" t="n">
        <f aca="false">H54/M54*365</f>
        <v>0.147344384858388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Z54-AB54</f>
        <v>-0.0215221452335249</v>
      </c>
      <c r="AD54" s="57" t="n">
        <f aca="false">IF(E54-F54&lt;0,"达成",E54-F54)</f>
        <v>0.0826341409629632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0.163387451851852</v>
      </c>
      <c r="H55" s="5" t="n">
        <f aca="false">IF(G55="",$F$1*C55-B55,G55-B55)</f>
        <v>22.057306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2020-02-24</v>
      </c>
      <c r="M55" s="31" t="n">
        <f aca="false">(L55-K55+1)*B55</f>
        <v>45495</v>
      </c>
      <c r="N55" s="32" t="n">
        <f aca="false">H55/M55*365</f>
        <v>0.176962670403341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Z55-AB55</f>
        <v>-0.0164821371069186</v>
      </c>
      <c r="AD55" s="57" t="n">
        <f aca="false">IF(E55-F55&lt;0,"达成",E55-F55)</f>
        <v>0.0564925294814811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0.176081666666667</v>
      </c>
      <c r="H56" s="5" t="n">
        <f aca="false">IF(G56="",$F$1*C56-B56,G56-B56)</f>
        <v>23.771025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2020-02-24</v>
      </c>
      <c r="M56" s="31" t="n">
        <f aca="false">(L56-K56+1)*B56</f>
        <v>45360</v>
      </c>
      <c r="N56" s="32" t="n">
        <f aca="false">H56/M56*365</f>
        <v>0.191279191468254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Z56-AB56</f>
        <v>-0.0140618991960422</v>
      </c>
      <c r="AD56" s="57" t="n">
        <f aca="false">IF(E56-F56&lt;0,"达成",E56-F56)</f>
        <v>0.0438014833333333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0.1636008</v>
      </c>
      <c r="H57" s="5" t="n">
        <f aca="false">IF(G57="",$F$1*C57-B57,G57-B57)</f>
        <v>22.086108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2020-02-24</v>
      </c>
      <c r="M57" s="31" t="n">
        <f aca="false">(L57-K57+1)*B57</f>
        <v>45225</v>
      </c>
      <c r="N57" s="32" t="n">
        <f aca="false">H57/M57*365</f>
        <v>0.178251617910448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Z57-AB57</f>
        <v>-0.0159090267639907</v>
      </c>
      <c r="AD57" s="57" t="n">
        <f aca="false">IF(E57-F57&lt;0,"达成",E57-F57)</f>
        <v>0.0562811199999998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0.167761088888889</v>
      </c>
      <c r="H58" s="5" t="n">
        <f aca="false">IF(G58="",$F$1*C58-B58,G58-B58)</f>
        <v>22.647747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2020-02-24</v>
      </c>
      <c r="M58" s="31" t="n">
        <f aca="false">(L58-K58+1)*B58</f>
        <v>45090</v>
      </c>
      <c r="N58" s="32" t="n">
        <f aca="false">H58/M58*365</f>
        <v>0.183331728875582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Z58-AB58</f>
        <v>-0.0149652687013768</v>
      </c>
      <c r="AD58" s="57" t="n">
        <f aca="false">IF(E58-F58&lt;0,"达成",E58-F58)</f>
        <v>0.0521210791111111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0.126584896296296</v>
      </c>
      <c r="H59" s="5" t="n">
        <f aca="false">IF(G59="",$F$1*C59-B59,G59-B59)</f>
        <v>17.088961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2020-02-24</v>
      </c>
      <c r="M59" s="31" t="n">
        <f aca="false">(L59-K59+1)*B59</f>
        <v>44955</v>
      </c>
      <c r="N59" s="32" t="n">
        <f aca="false">H59/M59*365</f>
        <v>0.1387492106551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Z59-AB59</f>
        <v>-0.0239419435806832</v>
      </c>
      <c r="AD59" s="57" t="n">
        <f aca="false">IF(E59-F59&lt;0,"达成",E59-F59)</f>
        <v>0.0933032950370366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0.0988496370370372</v>
      </c>
      <c r="H60" s="5" t="n">
        <f aca="false">IF(G60="",$F$1*C60-B60,G60-B60)</f>
        <v>13.344701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2020-02-24</v>
      </c>
      <c r="M60" s="31" t="n">
        <f aca="false">(L60-K60+1)*B60</f>
        <v>44550</v>
      </c>
      <c r="N60" s="32" t="n">
        <f aca="false">H60/M60*365</f>
        <v>0.109333689450056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Z60-AB60</f>
        <v>-0.0494864695652174</v>
      </c>
      <c r="AD60" s="57" t="n">
        <f aca="false">IF(E60-F60&lt;0,"达成",E60-F60)</f>
        <v>0.121043756296296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0.0993830074074077</v>
      </c>
      <c r="H61" s="5" t="n">
        <f aca="false">IF(G61="",$F$1*C61-B61,G61-B61)</f>
        <v>13.416706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2020-02-24</v>
      </c>
      <c r="M61" s="31" t="n">
        <f aca="false">(L61-K61+1)*B61</f>
        <v>44415</v>
      </c>
      <c r="N61" s="32" t="n">
        <f aca="false">H61/M61*365</f>
        <v>0.110257743780255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Z61-AB61</f>
        <v>-0.0484936027397263</v>
      </c>
      <c r="AD61" s="57" t="n">
        <f aca="false">IF(E61-F61&lt;0,"达成",E61-F61)</f>
        <v>0.120505924592592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0.0861554222222224</v>
      </c>
      <c r="H62" s="5" t="n">
        <f aca="false">IF(G62="",$F$1*C62-B62,G62-B62)</f>
        <v>11.630982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2020-02-24</v>
      </c>
      <c r="M62" s="31" t="n">
        <f aca="false">(L62-K62+1)*B62</f>
        <v>44280</v>
      </c>
      <c r="N62" s="32" t="n">
        <f aca="false">H62/M62*365</f>
        <v>0.0958741741192413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Z62-AB62</f>
        <v>-0.0542074241708825</v>
      </c>
      <c r="AD62" s="57" t="n">
        <f aca="false">IF(E62-F62&lt;0,"达成",E62-F62)</f>
        <v>0.133738061777778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0.0758747083333335</v>
      </c>
      <c r="H63" s="5" t="n">
        <f aca="false">IF(G63="",$F$1*C63-B63,G63-B63)</f>
        <v>9.10496500000002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2020-02-24</v>
      </c>
      <c r="M63" s="31" t="n">
        <f aca="false">(L63-K63+1)*B63</f>
        <v>39240</v>
      </c>
      <c r="N63" s="32" t="n">
        <f aca="false">H63/M63*365</f>
        <v>0.0846919527268096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Z63-AB63</f>
        <v>-0.0576708175263448</v>
      </c>
      <c r="AD63" s="57" t="n">
        <f aca="false">IF(E63-F63&lt;0,"达成",E63-F63)</f>
        <v>0.134033325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0.0767147666666669</v>
      </c>
      <c r="H64" s="5" t="n">
        <f aca="false">IF(G64="",$F$1*C64-B64,G64-B64)</f>
        <v>9.20577200000002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2020-02-24</v>
      </c>
      <c r="M64" s="31" t="n">
        <f aca="false">(L64-K64+1)*B64</f>
        <v>38760</v>
      </c>
      <c r="N64" s="32" t="n">
        <f aca="false">H64/M64*365</f>
        <v>0.086690061403509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Z64-AB64</f>
        <v>-0.0580105694581284</v>
      </c>
      <c r="AD64" s="57" t="n">
        <f aca="false">IF(E64-F64&lt;0,"达成",E64-F64)</f>
        <v>0.133189865333333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0.0722744583333333</v>
      </c>
      <c r="H65" s="5" t="n">
        <f aca="false">IF(G65="",$F$1*C65-B65,G65-B65)</f>
        <v>8.672935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2020-02-24</v>
      </c>
      <c r="M65" s="31" t="n">
        <f aca="false">(L65-K65+1)*B65</f>
        <v>38640</v>
      </c>
      <c r="N65" s="32" t="n">
        <f aca="false">H65/M65*365</f>
        <v>0.0819260164337474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Z65-AB65</f>
        <v>-0.0591191917882227</v>
      </c>
      <c r="AD65" s="57" t="n">
        <f aca="false">IF(E65-F65&lt;0,"达成",E65-F65)</f>
        <v>0.137634225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0.0696342749999999</v>
      </c>
      <c r="H66" s="5" t="n">
        <f aca="false">IF(G66="",$F$1*C66-B66,G66-B66)</f>
        <v>8.35611299999999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2020-02-24</v>
      </c>
      <c r="M66" s="31" t="n">
        <f aca="false">(L66-K66+1)*B66</f>
        <v>38520</v>
      </c>
      <c r="N66" s="32" t="n">
        <f aca="false">H66/M66*365</f>
        <v>0.0791791600467289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Z66-AB66</f>
        <v>-0.059444964693333</v>
      </c>
      <c r="AD66" s="57" t="n">
        <f aca="false">IF(E66-F66&lt;0,"达成",E66-F66)</f>
        <v>0.140273741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0.0919558250000001</v>
      </c>
      <c r="H67" s="5" t="n">
        <f aca="false">IF(G67="",$F$1*C67-B67,G67-B67)</f>
        <v>11.034699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2020-02-24</v>
      </c>
      <c r="M67" s="31" t="n">
        <f aca="false">(L67-K67+1)*B67</f>
        <v>38400</v>
      </c>
      <c r="N67" s="32" t="n">
        <f aca="false">H67/M67*365</f>
        <v>0.104887112890625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Z67-AB67</f>
        <v>-0.0497868714060029</v>
      </c>
      <c r="AD67" s="57" t="n">
        <f aca="false">IF(E67-F67&lt;0,"达成",E67-F67)</f>
        <v>0.117951593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0.0943559916666667</v>
      </c>
      <c r="H68" s="5" t="n">
        <f aca="false">IF(G68="",$F$1*C68-B68,G68-B68)</f>
        <v>11.322719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2020-02-24</v>
      </c>
      <c r="M68" s="31" t="n">
        <f aca="false">(L68-K68+1)*B68</f>
        <v>38280</v>
      </c>
      <c r="N68" s="32" t="n">
        <f aca="false">H68/M68*365</f>
        <v>0.107962184822362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Z68-AB68</f>
        <v>-0.0482379648465935</v>
      </c>
      <c r="AD68" s="57" t="n">
        <f aca="false">IF(E68-F68&lt;0,"达成",E68-F68)</f>
        <v>0.115550765666666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0.0977162250000002</v>
      </c>
      <c r="H69" s="5" t="n">
        <f aca="false">IF(G69="",$F$1*C69-B69,G69-B69)</f>
        <v>11.725947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2020-02-24</v>
      </c>
      <c r="M69" s="31" t="n">
        <f aca="false">(L69-K69+1)*B69</f>
        <v>37920</v>
      </c>
      <c r="N69" s="32" t="n">
        <f aca="false">H69/M69*365</f>
        <v>0.112868424446203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Z69-AB69</f>
        <v>-0.0463797546995382</v>
      </c>
      <c r="AD69" s="57" t="n">
        <f aca="false">IF(E69-F69&lt;0,"达成",E69-F69)</f>
        <v>0.112191967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0.0699409629629631</v>
      </c>
      <c r="H70" s="5" t="n">
        <f aca="false">IF(G70="",$F$1*C70-B70,G70-B70)</f>
        <v>9.44203000000002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2020-02-24</v>
      </c>
      <c r="M70" s="31" t="n">
        <f aca="false">(L70-K70+1)*B70</f>
        <v>42525</v>
      </c>
      <c r="N70" s="32" t="n">
        <f aca="false">H70/M70*365</f>
        <v>0.0810427031158144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Z70-AB70</f>
        <v>-0.0563390508611952</v>
      </c>
      <c r="AD70" s="57" t="n">
        <f aca="false">IF(E70-F70&lt;0,"达成",E70-F70)</f>
        <v>0.149954583703704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0.0695142666666669</v>
      </c>
      <c r="H71" s="5" t="n">
        <f aca="false">IF(G71="",$F$1*C71-B71,G71-B71)</f>
        <v>8.34171200000003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2020-02-24</v>
      </c>
      <c r="M71" s="31" t="n">
        <f aca="false">(L71-K71+1)*B71</f>
        <v>37680</v>
      </c>
      <c r="N71" s="32" t="n">
        <f aca="false">H71/M71*365</f>
        <v>0.0808048004246287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Z71-AB71</f>
        <v>-0.0558162234234233</v>
      </c>
      <c r="AD71" s="57" t="n">
        <f aca="false">IF(E71-F71&lt;0,"达成",E71-F71)</f>
        <v>0.140390725333333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0.0732345250000002</v>
      </c>
      <c r="H72" s="5" t="n">
        <f aca="false">IF(G72="",$F$1*C72-B72,G72-B72)</f>
        <v>8.78814300000002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2020-02-24</v>
      </c>
      <c r="M72" s="31" t="n">
        <f aca="false">(L72-K72+1)*B72</f>
        <v>37560</v>
      </c>
      <c r="N72" s="32" t="n">
        <f aca="false">H72/M72*365</f>
        <v>0.085401283146965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Z72-AB72</f>
        <v>-0.0537544791295744</v>
      </c>
      <c r="AD72" s="57" t="n">
        <f aca="false">IF(E72-F72&lt;0,"达成",E72-F72)</f>
        <v>0.136674161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0.0612336916666668</v>
      </c>
      <c r="H73" s="5" t="n">
        <f aca="false">IF(G73="",$F$1*C73-B73,G73-B73)</f>
        <v>7.34804300000002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2020-02-24</v>
      </c>
      <c r="M73" s="31" t="n">
        <f aca="false">(L73-K73+1)*B73</f>
        <v>37440</v>
      </c>
      <c r="N73" s="32" t="n">
        <f aca="false">H73/M73*365</f>
        <v>0.0716355687767096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Z73-AB73</f>
        <v>-0.0587713214076253</v>
      </c>
      <c r="AD73" s="57" t="n">
        <f aca="false">IF(E73-F73&lt;0,"达成",E73-F73)</f>
        <v>0.148671656333333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0.0849953416666667</v>
      </c>
      <c r="H74" s="5" t="n">
        <f aca="false">IF(G74="",$F$1*C74-B74,G74-B74)</f>
        <v>10.199441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2020-02-24</v>
      </c>
      <c r="M74" s="31" t="n">
        <f aca="false">(L74-K74+1)*B74</f>
        <v>37080</v>
      </c>
      <c r="N74" s="32" t="n">
        <f aca="false">H74/M74*365</f>
        <v>0.100399028182309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Z74-AB74</f>
        <v>-0.0490129921739131</v>
      </c>
      <c r="AD74" s="57" t="n">
        <f aca="false">IF(E74-F74&lt;0,"达成",E74-F74)</f>
        <v>0.124909016333333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0.0865554500000002</v>
      </c>
      <c r="H75" s="5" t="n">
        <f aca="false">IF(G75="",$F$1*C75-B75,G75-B75)</f>
        <v>10.386654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2020-02-24</v>
      </c>
      <c r="M75" s="31" t="n">
        <f aca="false">(L75-K75+1)*B75</f>
        <v>36960</v>
      </c>
      <c r="N75" s="32" t="n">
        <f aca="false">H75/M75*365</f>
        <v>0.102573828733766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Z75-AB75</f>
        <v>-0.0478772154727796</v>
      </c>
      <c r="AD75" s="57" t="n">
        <f aca="false">IF(E75-F75&lt;0,"达成",E75-F75)</f>
        <v>0.123349118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0.0839152666666666</v>
      </c>
      <c r="H76" s="5" t="n">
        <f aca="false">IF(G76="",$F$1*C76-B76,G76-B76)</f>
        <v>10.069832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2020-02-24</v>
      </c>
      <c r="M76" s="31" t="n">
        <f aca="false">(L76-K76+1)*B76</f>
        <v>36840</v>
      </c>
      <c r="N76" s="32" t="n">
        <f aca="false">H76/M76*365</f>
        <v>0.0997689652551573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Z76-AB76</f>
        <v>-0.0483203878186974</v>
      </c>
      <c r="AD76" s="57" t="n">
        <f aca="false">IF(E76-F76&lt;0,"达成",E76-F76)</f>
        <v>0.125993848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0.106836858333334</v>
      </c>
      <c r="H77" s="5" t="n">
        <f aca="false">IF(G77="",$F$1*C77-B77,G77-B77)</f>
        <v>12.820423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2020-02-24</v>
      </c>
      <c r="M77" s="31" t="n">
        <f aca="false">(L77-K77+1)*B77</f>
        <v>36720</v>
      </c>
      <c r="N77" s="32" t="n">
        <f aca="false">H77/M77*365</f>
        <v>0.127436121868192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Z77-AB77</f>
        <v>-0.0396569310924368</v>
      </c>
      <c r="AD77" s="57" t="n">
        <f aca="false">IF(E77-F77&lt;0,"达成",E77-F77)</f>
        <v>0.103071213666666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0.120824496296296</v>
      </c>
      <c r="H78" s="5" t="n">
        <f aca="false">IF(G78="",$F$1*C78-B78,G78-B78)</f>
        <v>16.311307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2020-02-24</v>
      </c>
      <c r="M78" s="31" t="n">
        <f aca="false">(L78-K78+1)*B78</f>
        <v>41175</v>
      </c>
      <c r="N78" s="32" t="n">
        <f aca="false">H78/M78*365</f>
        <v>0.144593249666059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Z78-AB78</f>
        <v>-0.0344090420470261</v>
      </c>
      <c r="AD78" s="57" t="n">
        <f aca="false">IF(E78-F78&lt;0,"达成",E78-F78)</f>
        <v>0.0990663910370367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0.117837622222222</v>
      </c>
      <c r="H79" s="5" t="n">
        <f aca="false">IF(G79="",$F$1*C79-B79,G79-B79)</f>
        <v>15.908079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2020-02-24</v>
      </c>
      <c r="M79" s="31" t="n">
        <f aca="false">(L79-K79+1)*B79</f>
        <v>40770</v>
      </c>
      <c r="N79" s="32" t="n">
        <f aca="false">H79/M79*365</f>
        <v>0.142419642752024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Z79-AB79</f>
        <v>-0.034965468032787</v>
      </c>
      <c r="AD79" s="57" t="n">
        <f aca="false">IF(E79-F79&lt;0,"达成",E79-F79)</f>
        <v>0.102051239777778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0.114317377777778</v>
      </c>
      <c r="H80" s="5" t="n">
        <f aca="false">IF(G80="",$F$1*C80-B80,G80-B80)</f>
        <v>15.432846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2020-02-24</v>
      </c>
      <c r="M80" s="31" t="n">
        <f aca="false">(L80-K80+1)*B80</f>
        <v>40635</v>
      </c>
      <c r="N80" s="32" t="n">
        <f aca="false">H80/M80*365</f>
        <v>0.138624062753784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Z80-AB80</f>
        <v>-0.0356791290148442</v>
      </c>
      <c r="AD80" s="57" t="n">
        <f aca="false">IF(E80-F80&lt;0,"达成",E80-F80)</f>
        <v>0.105566970222222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0.179281888888889</v>
      </c>
      <c r="H81" s="5" t="n">
        <f aca="false">IF(G81="",$F$1*C81-B81,G81-B81)</f>
        <v>24.203055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2020-02-24</v>
      </c>
      <c r="M81" s="31" t="n">
        <f aca="false">(L81-K81+1)*B81</f>
        <v>39825</v>
      </c>
      <c r="N81" s="32" t="n">
        <f aca="false">H81/M81*365</f>
        <v>0.221823354048964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Z81-AB81</f>
        <v>-0.015259745066667</v>
      </c>
      <c r="AD81" s="57" t="n">
        <f aca="false">IF(E81-F81&lt;0,"达成",E81-F81)</f>
        <v>0.0406026311111111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0.168401133333333</v>
      </c>
      <c r="H82" s="5" t="n">
        <f aca="false">IF(G82="",$F$1*C82-B82,G82-B82)</f>
        <v>22.734153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2020-02-24</v>
      </c>
      <c r="M82" s="31" t="n">
        <f aca="false">(L82-K82+1)*B82</f>
        <v>39690</v>
      </c>
      <c r="N82" s="32" t="n">
        <f aca="false">H82/M82*365</f>
        <v>0.209069434240363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Z82-AB82</f>
        <v>-0.018218353359684</v>
      </c>
      <c r="AD82" s="57" t="n">
        <f aca="false">IF(E82-F82&lt;0,"达成",E82-F82)</f>
        <v>0.0514791846666665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0.184188896296296</v>
      </c>
      <c r="H83" s="5" t="n">
        <f aca="false">IF(G83="",$F$1*C83-B83,G83-B83)</f>
        <v>24.865501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2020-02-24</v>
      </c>
      <c r="M83" s="31" t="n">
        <f aca="false">(L83-K83+1)*B83</f>
        <v>39555</v>
      </c>
      <c r="N83" s="32" t="n">
        <f aca="false">H83/M83*365</f>
        <v>0.229450331563646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Z83-AB83</f>
        <v>-0.0135017330729168</v>
      </c>
      <c r="AD83" s="57" t="n">
        <f aca="false">IF(E83-F83&lt;0,"达成",E83-F83)</f>
        <v>0.0356922003703705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Z84-AB84</f>
        <v>-0.00761879691119666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0.165307585185185</v>
      </c>
      <c r="H85" s="5" t="n">
        <f aca="false">IF(G85="",$F$1*C85-B85,G85-B85)</f>
        <v>22.316524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2020-02-24</v>
      </c>
      <c r="M85" s="31" t="n">
        <f aca="false">(L85-K85+1)*B85</f>
        <v>39285</v>
      </c>
      <c r="N85" s="32" t="n">
        <f aca="false">H85/M85*365</f>
        <v>0.207344565610284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Z85-AB85</f>
        <v>-0.0184778977099231</v>
      </c>
      <c r="AD85" s="57" t="n">
        <f aca="false">IF(E85-F85&lt;0,"达成",E85-F85)</f>
        <v>0.0545750868148147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0.1837622</v>
      </c>
      <c r="H86" s="5" t="n">
        <f aca="false">IF(G86="",$F$1*C86-B86,G86-B86)</f>
        <v>24.807897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2020-02-24</v>
      </c>
      <c r="M86" s="31" t="n">
        <f aca="false">(L86-K86+1)*B86</f>
        <v>38880</v>
      </c>
      <c r="N86" s="32" t="n">
        <f aca="false">H86/M86*365</f>
        <v>0.232893065972222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Z86-AB86</f>
        <v>-0.013149285786163</v>
      </c>
      <c r="AD86" s="57" t="n">
        <f aca="false">IF(E86-F86&lt;0,"达成",E86-F86)</f>
        <v>0.0361161019999998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0.191122711111111</v>
      </c>
      <c r="H87" s="5" t="n">
        <f aca="false">IF(G87="",$F$1*C87-B87,G87-B87)</f>
        <v>25.801566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2020-02-24</v>
      </c>
      <c r="M87" s="31" t="n">
        <f aca="false">(L87-K87+1)*B87</f>
        <v>38745</v>
      </c>
      <c r="N87" s="32" t="n">
        <f aca="false">H87/M87*365</f>
        <v>0.243065468834688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Z87-AB87</f>
        <v>-0.0111136325870642</v>
      </c>
      <c r="AD87" s="57" t="n">
        <f aca="false">IF(E87-F87&lt;0,"达成",E87-F87)</f>
        <v>0.0287784768888888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0.165840955555556</v>
      </c>
      <c r="H88" s="5" t="n">
        <f aca="false">IF(G88="",$F$1*C88-B88,G88-B88)</f>
        <v>22.388529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2020-02-24</v>
      </c>
      <c r="M88" s="31" t="n">
        <f aca="false">(L88-K88+1)*B88</f>
        <v>38610</v>
      </c>
      <c r="N88" s="32" t="n">
        <f aca="false">H88/M88*365</f>
        <v>0.211650170551671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Z88-AB88</f>
        <v>-0.0177345493234931</v>
      </c>
      <c r="AD88" s="57" t="n">
        <f aca="false">IF(E88-F88&lt;0,"达成",E88-F88)</f>
        <v>0.0540464264444442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0.161040622222222</v>
      </c>
      <c r="H89" s="5" t="n">
        <f aca="false">IF(G89="",$F$1*C89-B89,G89-B89)</f>
        <v>21.740484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2020-02-24</v>
      </c>
      <c r="M89" s="31" t="n">
        <f aca="false">(L89-K89+1)*B89</f>
        <v>38475</v>
      </c>
      <c r="N89" s="32" t="n">
        <f aca="false">H89/M89*365</f>
        <v>0.206245007407407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Z89-AB89</f>
        <v>-0.0188230883211675</v>
      </c>
      <c r="AD89" s="57" t="n">
        <f aca="false">IF(E89-F89&lt;0,"达成",E89-F89)</f>
        <v>0.0588394497777777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0.189949296296296</v>
      </c>
      <c r="H90" s="5" t="n">
        <f aca="false">IF(G90="",$F$1*C90-B90,G90-B90)</f>
        <v>25.643155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2020-02-24</v>
      </c>
      <c r="M90" s="31" t="n">
        <f aca="false">(L90-K90+1)*B90</f>
        <v>38340</v>
      </c>
      <c r="N90" s="32" t="n">
        <f aca="false">H90/M90*365</f>
        <v>0.244124975873761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Z90-AB90</f>
        <v>-0.0109809275571598</v>
      </c>
      <c r="AD90" s="57" t="n">
        <f aca="false">IF(E90-F90&lt;0,"达成",E90-F90)</f>
        <v>0.0299302570370367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0.199443288888889</v>
      </c>
      <c r="H91" s="5" t="n">
        <f aca="false">IF(G91="",$F$1*C91-B91,G91-B91)</f>
        <v>26.924844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2020-02-24</v>
      </c>
      <c r="M91" s="31" t="n">
        <f aca="false">(L91-K91+1)*B91</f>
        <v>37935</v>
      </c>
      <c r="N91" s="32" t="n">
        <f aca="false">H91/M91*365</f>
        <v>0.259063346777382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Z91-AB91</f>
        <v>-0.00847834499999989</v>
      </c>
      <c r="AD91" s="57" t="n">
        <f aca="false">IF(E91-F91&lt;0,"达成",E91-F91)</f>
        <v>0.0204412471111111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0.18429557037037</v>
      </c>
      <c r="H92" s="5" t="n">
        <f aca="false">IF(G92="",$F$1*C92-B92,G92-B92)</f>
        <v>24.879902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2020-02-24</v>
      </c>
      <c r="M92" s="31" t="n">
        <f aca="false">(L92-K92+1)*B92</f>
        <v>37800</v>
      </c>
      <c r="N92" s="32" t="n">
        <f aca="false">H92/M92*365</f>
        <v>0.24024243994709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Z92-AB92</f>
        <v>-0.0121887434628974</v>
      </c>
      <c r="AD92" s="57" t="n">
        <f aca="false">IF(E92-F92&lt;0,"达成",E92-F92)</f>
        <v>0.0355862216296295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0.1895226</v>
      </c>
      <c r="H93" s="5" t="n">
        <f aca="false">IF(G93="",$F$1*C93-B93,G93-B93)</f>
        <v>25.585551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2020-02-24</v>
      </c>
      <c r="M93" s="31" t="n">
        <f aca="false">(L93-K93+1)*B93</f>
        <v>37665</v>
      </c>
      <c r="N93" s="32" t="n">
        <f aca="false">H93/M93*365</f>
        <v>0.247941752688172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Z93-AB93</f>
        <v>-0.010758263170163</v>
      </c>
      <c r="AD93" s="57" t="n">
        <f aca="false">IF(E93-F93&lt;0,"达成",E93-F93)</f>
        <v>0.0303618939999997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Z94-AB94</f>
        <v>-0.00602526851211074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Z95-AB95</f>
        <v>-0.00678184132420064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0.190909362962963</v>
      </c>
      <c r="H96" s="5" t="n">
        <f aca="false">IF(G96="",$F$1*C96-B96,G96-B96)</f>
        <v>25.772764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2020-02-24</v>
      </c>
      <c r="M96" s="31" t="n">
        <f aca="false">(L96-K96+1)*B96</f>
        <v>36990</v>
      </c>
      <c r="N96" s="32" t="n">
        <f aca="false">H96/M96*365</f>
        <v>0.254313567450663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Z96-AB96</f>
        <v>-0.0100726246327684</v>
      </c>
      <c r="AD96" s="57" t="n">
        <f aca="false">IF(E96-F96&lt;0,"达成",E96-F96)</f>
        <v>0.0289682797037039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0.179815259259259</v>
      </c>
      <c r="H97" s="5" t="n">
        <f aca="false">IF(G97="",$F$1*C97-B97,G97-B97)</f>
        <v>24.27506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2020-02-24</v>
      </c>
      <c r="M97" s="31" t="n">
        <f aca="false">(L97-K97+1)*B97</f>
        <v>36855</v>
      </c>
      <c r="N97" s="32" t="n">
        <f aca="false">H97/M97*365</f>
        <v>0.240412342965676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Z97-AB97</f>
        <v>-0.0126602706935126</v>
      </c>
      <c r="AD97" s="57" t="n">
        <f aca="false">IF(E97-F97&lt;0,"达成",E97-F97)</f>
        <v>0.0400656740740738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0.182162088888889</v>
      </c>
      <c r="H98" s="5" t="n">
        <f aca="false">IF(G98="",$F$1*C98-B98,G98-B98)</f>
        <v>24.591882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2020-02-24</v>
      </c>
      <c r="M98" s="31" t="n">
        <f aca="false">(L98-K98+1)*B98</f>
        <v>36720</v>
      </c>
      <c r="N98" s="32" t="n">
        <f aca="false">H98/M98*365</f>
        <v>0.244445450163399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Z98-AB98</f>
        <v>-0.0119736155038759</v>
      </c>
      <c r="AD98" s="57" t="n">
        <f aca="false">IF(E98-F98&lt;0,"达成",E98-F98)</f>
        <v>0.0377203191111111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0.188455859259259</v>
      </c>
      <c r="H99" s="5" t="n">
        <f aca="false">IF(G99="",$F$1*C99-B99,G99-B99)</f>
        <v>25.441541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2020-02-24</v>
      </c>
      <c r="M99" s="31" t="n">
        <f aca="false">(L99-K99+1)*B99</f>
        <v>36585</v>
      </c>
      <c r="N99" s="32" t="n">
        <f aca="false">H99/M99*365</f>
        <v>0.253824312286456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Z99-AB99</f>
        <v>-0.0103756092105265</v>
      </c>
      <c r="AD99" s="57" t="n">
        <f aca="false">IF(E99-F99&lt;0,"达成",E99-F99)</f>
        <v>0.0314297287407408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0.191229385185185</v>
      </c>
      <c r="H100" s="5" t="n">
        <f aca="false">IF(G100="",$F$1*C100-B100,G100-B100)</f>
        <v>25.815967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2020-02-24</v>
      </c>
      <c r="M100" s="31" t="n">
        <f aca="false">(L100-K100+1)*B100</f>
        <v>36450</v>
      </c>
      <c r="N100" s="32" t="n">
        <f aca="false">H100/M100*365</f>
        <v>0.258513798491084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Z100-AB100</f>
        <v>-0.00961021650380039</v>
      </c>
      <c r="AD100" s="57" t="n">
        <f aca="false">IF(E100-F100&lt;0,"达成",E100-F100)</f>
        <v>0.0286500754814816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0.190055970370371</v>
      </c>
      <c r="H101" s="5" t="n">
        <f aca="false">IF(G101="",$F$1*C101-B101,G101-B101)</f>
        <v>25.657556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2020-02-24</v>
      </c>
      <c r="M101" s="31" t="n">
        <f aca="false">(L101-K101+1)*B101</f>
        <v>36045</v>
      </c>
      <c r="N101" s="32" t="n">
        <f aca="false">H101/M101*365</f>
        <v>0.259814341517548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Z101-AB101</f>
        <v>-0.00978931505376338</v>
      </c>
      <c r="AD101" s="57" t="n">
        <f aca="false">IF(E101-F101&lt;0,"达成",E101-F101)</f>
        <v>0.0298242029629624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0.200403355555556</v>
      </c>
      <c r="H102" s="5" t="n">
        <f aca="false">IF(G102="",$F$1*C102-B102,G102-B102)</f>
        <v>27.054453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2020-02-24</v>
      </c>
      <c r="M102" s="31" t="n">
        <f aca="false">(L102-K102+1)*B102</f>
        <v>35910</v>
      </c>
      <c r="N102" s="32" t="n">
        <f aca="false">H102/M102*365</f>
        <v>0.274989566833751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Z102-AB102</f>
        <v>-0.00735988477103322</v>
      </c>
      <c r="AD102" s="57" t="n">
        <f aca="false">IF(E102-F102&lt;0,"达成",E102-F102)</f>
        <v>0.0194781064444443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0.20051002962963</v>
      </c>
      <c r="H103" s="5" t="n">
        <f aca="false">IF(G103="",$F$1*C103-B103,G103-B103)</f>
        <v>27.068854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2020-02-24</v>
      </c>
      <c r="M103" s="31" t="n">
        <f aca="false">(L103-K103+1)*B103</f>
        <v>35775</v>
      </c>
      <c r="N103" s="32" t="n">
        <f aca="false">H103/M103*365</f>
        <v>0.276174191754018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Z103-AB103</f>
        <v>-0.00726776793248949</v>
      </c>
      <c r="AD103" s="57" t="n">
        <f aca="false">IF(E103-F103&lt;0,"达成",E103-F103)</f>
        <v>0.0193719170370373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Z104-AB104</f>
        <v>-0.00501792246603965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0.196136392592593</v>
      </c>
      <c r="H105" s="5" t="n">
        <f aca="false">IF(G105="",$F$1*C105-B105,G105-B105)</f>
        <v>26.478413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2020-02-24</v>
      </c>
      <c r="M105" s="31" t="n">
        <f aca="false">(L105-K105+1)*B105</f>
        <v>35100</v>
      </c>
      <c r="N105" s="32" t="n">
        <f aca="false">H105/M105*365</f>
        <v>0.275345320370371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Z105-AB105</f>
        <v>-0.00809286459627323</v>
      </c>
      <c r="AD105" s="57" t="n">
        <f aca="false">IF(E105-F105&lt;0,"达成",E105-F105)</f>
        <v>0.0237470154074073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0.162000688888889</v>
      </c>
      <c r="H106" s="5" t="n">
        <f aca="false">IF(G106="",$F$1*C106-B106,G106-B106)</f>
        <v>21.870093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2020-02-24</v>
      </c>
      <c r="M106" s="31" t="n">
        <f aca="false">(L106-K106+1)*B106</f>
        <v>34965</v>
      </c>
      <c r="N106" s="32" t="n">
        <f aca="false">H106/M106*365</f>
        <v>0.228302129129129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Z106-AB106</f>
        <v>-0.015674654769231</v>
      </c>
      <c r="AD106" s="57" t="n">
        <f aca="false">IF(E106-F106&lt;0,"达成",E106-F106)</f>
        <v>0.057888347111111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0.170214592592593</v>
      </c>
      <c r="H107" s="5" t="n">
        <f aca="false">IF(G107="",$F$1*C107-B107,G107-B107)</f>
        <v>22.97897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2020-02-24</v>
      </c>
      <c r="M107" s="31" t="n">
        <f aca="false">(L107-K107+1)*B107</f>
        <v>34830</v>
      </c>
      <c r="N107" s="32" t="n">
        <f aca="false">H107/M107*365</f>
        <v>0.240807466264715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Z107-AB107</f>
        <v>-0.0136668189024389</v>
      </c>
      <c r="AD107" s="57" t="n">
        <f aca="false">IF(E107-F107&lt;0,"达成",E107-F107)</f>
        <v>0.0496735874074072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0.172134725925926</v>
      </c>
      <c r="H108" s="5" t="n">
        <f aca="false">IF(G108="",$F$1*C108-B108,G108-B108)</f>
        <v>23.238188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2020-02-24</v>
      </c>
      <c r="M108" s="31" t="n">
        <f aca="false">(L108-K108+1)*B108</f>
        <v>34695</v>
      </c>
      <c r="N108" s="32" t="n">
        <f aca="false">H108/M108*365</f>
        <v>0.244471497910362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Z108-AB108</f>
        <v>-0.013181930715005</v>
      </c>
      <c r="AD108" s="57" t="n">
        <f aca="false">IF(E108-F108&lt;0,"达成",E108-F108)</f>
        <v>0.0477764154074074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0.180241955555556</v>
      </c>
      <c r="H109" s="5" t="n">
        <f aca="false">IF(G109="",$F$1*C109-B109,G109-B109)</f>
        <v>24.332664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2020-02-24</v>
      </c>
      <c r="M109" s="31" t="n">
        <f aca="false">(L109-K109+1)*B109</f>
        <v>34560</v>
      </c>
      <c r="N109" s="32" t="n">
        <f aca="false">H109/M109*365</f>
        <v>0.256985600694445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Z109-AB109</f>
        <v>-0.0112115077844306</v>
      </c>
      <c r="AD109" s="57" t="n">
        <f aca="false">IF(E109-F109&lt;0,"达成",E109-F109)</f>
        <v>0.0396419804444443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0.180455303703704</v>
      </c>
      <c r="H110" s="5" t="n">
        <f aca="false">IF(G110="",$F$1*C110-B110,G110-B110)</f>
        <v>24.361466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2020-02-24</v>
      </c>
      <c r="M110" s="31" t="n">
        <f aca="false">(L110-K110+1)*B110</f>
        <v>34155</v>
      </c>
      <c r="N110" s="32" t="n">
        <f aca="false">H110/M110*365</f>
        <v>0.260340655540916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Z110-AB110</f>
        <v>-0.0110699853610283</v>
      </c>
      <c r="AD110" s="57" t="n">
        <f aca="false">IF(E110-F110&lt;0,"达成",E110-F110)</f>
        <v>0.0394301256296296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0.176615037037037</v>
      </c>
      <c r="H111" s="5" t="n">
        <f aca="false">IF(G111="",$F$1*C111-B111,G111-B111)</f>
        <v>23.84303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2020-02-24</v>
      </c>
      <c r="M111" s="31" t="n">
        <f aca="false">(L111-K111+1)*B111</f>
        <v>34020</v>
      </c>
      <c r="N111" s="32" t="n">
        <f aca="false">H111/M111*365</f>
        <v>0.255811462375074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Z111-AB111</f>
        <v>-0.0117786072549013</v>
      </c>
      <c r="AD111" s="57" t="n">
        <f aca="false">IF(E111-F111&lt;0,"达成",E111-F111)</f>
        <v>0.0432647562962961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0.160080555555556</v>
      </c>
      <c r="H112" s="5" t="n">
        <f aca="false">IF(G112="",$F$1*C112-B112,G112-B112)</f>
        <v>21.610875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2020-02-24</v>
      </c>
      <c r="M112" s="31" t="n">
        <f aca="false">(L112-K112+1)*B112</f>
        <v>33885</v>
      </c>
      <c r="N112" s="32" t="n">
        <f aca="false">H112/M112*365</f>
        <v>0.232786465250111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Z112-AB112</f>
        <v>-0.0152414544217685</v>
      </c>
      <c r="AD112" s="57" t="n">
        <f aca="false">IF(E112-F112&lt;0,"达成",E112-F112)</f>
        <v>0.0597976944444443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0.127651637037037</v>
      </c>
      <c r="H113" s="5" t="n">
        <f aca="false">IF(G113="",$F$1*C113-B113,G113-B113)</f>
        <v>17.232971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2020-02-24</v>
      </c>
      <c r="M113" s="31" t="n">
        <f aca="false">(L113-K113+1)*B113</f>
        <v>33750</v>
      </c>
      <c r="N113" s="32" t="n">
        <f aca="false">H113/M113*365</f>
        <v>0.186371390074074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Z113-AB113</f>
        <v>-0.0223823593448935</v>
      </c>
      <c r="AD113" s="57" t="n">
        <f aca="false">IF(E113-F113&lt;0,"达成",E113-F113)</f>
        <v>0.0922370996296295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0.1261582</v>
      </c>
      <c r="H114" s="5" t="n">
        <f aca="false">IF(G114="",$F$1*C114-B114,G114-B114)</f>
        <v>17.031357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2020-02-24</v>
      </c>
      <c r="M114" s="31" t="n">
        <f aca="false">(L114-K114+1)*B114</f>
        <v>33615</v>
      </c>
      <c r="N114" s="32" t="n">
        <f aca="false">H114/M114*365</f>
        <v>0.184930694779117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Z114-AB114</f>
        <v>-0.0225323606494743</v>
      </c>
      <c r="AD114" s="57" t="n">
        <f aca="false">IF(E114-F114&lt;0,"达成",E114-F114)</f>
        <v>0.0937311359999999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0.124024718518519</v>
      </c>
      <c r="H115" s="5" t="n">
        <f aca="false">IF(G115="",$F$1*C115-B115,G115-B115)</f>
        <v>16.743337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2020-02-24</v>
      </c>
      <c r="M115" s="31" t="n">
        <f aca="false">(L115-K115+1)*B115</f>
        <v>33210</v>
      </c>
      <c r="N115" s="32" t="n">
        <f aca="false">H115/M115*365</f>
        <v>0.184020415688046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Z115-AB115</f>
        <v>-0.0228195916666667</v>
      </c>
      <c r="AD115" s="57" t="n">
        <f aca="false">IF(E115-F115&lt;0,"达成",E115-F115)</f>
        <v>0.095862916148148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0.135118822222222</v>
      </c>
      <c r="H116" s="5" t="n">
        <f aca="false">IF(G116="",$F$1*C116-B116,G116-B116)</f>
        <v>18.241041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2020-02-24</v>
      </c>
      <c r="M116" s="31" t="n">
        <f aca="false">(L116-K116+1)*B116</f>
        <v>33075</v>
      </c>
      <c r="N116" s="32" t="n">
        <f aca="false">H116/M116*365</f>
        <v>0.20129946984127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Z116-AB116</f>
        <v>-0.0201516561502348</v>
      </c>
      <c r="AD116" s="57" t="n">
        <f aca="false">IF(E116-F116&lt;0,"达成",E116-F116)</f>
        <v>0.0847692517777776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0.136718933333334</v>
      </c>
      <c r="H117" s="5" t="n">
        <f aca="false">IF(G117="",$F$1*C117-B117,G117-B117)</f>
        <v>18.457056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2020-02-24</v>
      </c>
      <c r="M117" s="31" t="n">
        <f aca="false">(L117-K117+1)*B117</f>
        <v>32940</v>
      </c>
      <c r="N117" s="32" t="n">
        <f aca="false">H117/M117*365</f>
        <v>0.204518076502732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Z117-AB117</f>
        <v>-0.019629360707635</v>
      </c>
      <c r="AD117" s="57" t="n">
        <f aca="false">IF(E117-F117&lt;0,"达成",E117-F117)</f>
        <v>0.0831679786666665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0.124878111111111</v>
      </c>
      <c r="H118" s="5" t="n">
        <f aca="false">IF(G118="",$F$1*C118-B118,G118-B118)</f>
        <v>16.858545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2020-02-24</v>
      </c>
      <c r="M118" s="31" t="n">
        <f aca="false">(L118-K118+1)*B118</f>
        <v>32805</v>
      </c>
      <c r="N118" s="32" t="n">
        <f aca="false">H118/M118*365</f>
        <v>0.187574117512575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Z118-AB118</f>
        <v>-0.0220559656509698</v>
      </c>
      <c r="AD118" s="57" t="n">
        <f aca="false">IF(E118-F118&lt;0,"达成",E118-F118)</f>
        <v>0.0950074688888888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0.126478222222222</v>
      </c>
      <c r="H119" s="5" t="n">
        <f aca="false">IF(G119="",$F$1*C119-B119,G119-B119)</f>
        <v>17.07456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2020-02-24</v>
      </c>
      <c r="M119" s="31" t="n">
        <f aca="false">(L119-K119+1)*B119</f>
        <v>32670</v>
      </c>
      <c r="N119" s="32" t="n">
        <f aca="false">H119/M119*365</f>
        <v>0.190762607897154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Z119-AB119</f>
        <v>-0.0215265846153847</v>
      </c>
      <c r="AD119" s="57" t="n">
        <f aca="false">IF(E119-F119&lt;0,"达成",E119-F119)</f>
        <v>0.0934084977777776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0.0967161555555558</v>
      </c>
      <c r="H120" s="5" t="n">
        <f aca="false">IF(G120="",$F$1*C120-B120,G120-B120)</f>
        <v>13.056681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2020-02-24</v>
      </c>
      <c r="M120" s="31" t="n">
        <f aca="false">(L120-K120+1)*B120</f>
        <v>32265</v>
      </c>
      <c r="N120" s="32" t="n">
        <f aca="false">H120/M120*365</f>
        <v>0.147704589028359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Z120-AB120</f>
        <v>-0.0279968183469574</v>
      </c>
      <c r="AD120" s="57" t="n">
        <f aca="false">IF(E120-F120&lt;0,"达成",E120-F120)</f>
        <v>0.123174054444444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0.0963961333333335</v>
      </c>
      <c r="H121" s="5" t="n">
        <f aca="false">IF(G121="",$F$1*C121-B121,G121-B121)</f>
        <v>13.013478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2020-02-24</v>
      </c>
      <c r="M121" s="31" t="n">
        <f aca="false">(L121-K121+1)*B121</f>
        <v>32130</v>
      </c>
      <c r="N121" s="32" t="n">
        <f aca="false">H121/M121*365</f>
        <v>0.147834406162465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Z121-AB121</f>
        <v>-0.0278458091891893</v>
      </c>
      <c r="AD121" s="57" t="n">
        <f aca="false">IF(E121-F121&lt;0,"达成",E121-F121)</f>
        <v>0.123495254666667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0.107490237037037</v>
      </c>
      <c r="H122" s="5" t="n">
        <f aca="false">IF(G122="",$F$1*C122-B122,G122-B122)</f>
        <v>14.511182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2020-02-24</v>
      </c>
      <c r="M122" s="31" t="n">
        <f aca="false">(L122-K122+1)*B122</f>
        <v>31995</v>
      </c>
      <c r="N122" s="32" t="n">
        <f aca="false">H122/M122*365</f>
        <v>0.165544035943116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Z122-AB122</f>
        <v>-0.0251342793565683</v>
      </c>
      <c r="AD122" s="57" t="n">
        <f aca="false">IF(E122-F122&lt;0,"达成",E122-F122)</f>
        <v>0.112397118962963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0.112930614814815</v>
      </c>
      <c r="H123" s="5" t="n">
        <f aca="false">IF(G123="",$F$1*C123-B123,G123-B123)</f>
        <v>15.245633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2020-02-24</v>
      </c>
      <c r="M123" s="31" t="n">
        <f aca="false">(L123-K123+1)*B123</f>
        <v>31860</v>
      </c>
      <c r="N123" s="32" t="n">
        <f aca="false">H123/M123*365</f>
        <v>0.174659637319523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Z123-AB123</f>
        <v>-0.0237559638297873</v>
      </c>
      <c r="AD123" s="57" t="n">
        <f aca="false">IF(E123-F123&lt;0,"达成",E123-F123)</f>
        <v>0.106960113185185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0.107170214814815</v>
      </c>
      <c r="H124" s="5" t="n">
        <f aca="false">IF(G124="",$F$1*C124-B124,G124-B124)</f>
        <v>14.467979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2020-02-24</v>
      </c>
      <c r="M124" s="31" t="n">
        <f aca="false">(L124-K124+1)*B124</f>
        <v>31725</v>
      </c>
      <c r="N124" s="32" t="n">
        <f aca="false">H124/M124*365</f>
        <v>0.166455865563436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Z124-AB124</f>
        <v>-0.0248105627088833</v>
      </c>
      <c r="AD124" s="57" t="n">
        <f aca="false">IF(E124-F124&lt;0,"达成",E124-F124)</f>
        <v>0.112718844518518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0.131598577777778</v>
      </c>
      <c r="H125" s="5" t="n">
        <f aca="false">IF(G125="",$F$1*C125-B125,G125-B125)</f>
        <v>17.765808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2020-02-24</v>
      </c>
      <c r="M125" s="31" t="n">
        <f aca="false">(L125-K125+1)*B125</f>
        <v>31320</v>
      </c>
      <c r="N125" s="32" t="n">
        <f aca="false">H125/M125*365</f>
        <v>0.207040865900383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Z125-AB125</f>
        <v>-0.0194633732984295</v>
      </c>
      <c r="AD125" s="57" t="n">
        <f aca="false">IF(E125-F125&lt;0,"达成",E125-F125)</f>
        <v>0.0882936142222221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0.133305362962963</v>
      </c>
      <c r="H126" s="5" t="n">
        <f aca="false">IF(G126="",$F$1*C126-B126,G126-B126)</f>
        <v>17.996224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2020-02-24</v>
      </c>
      <c r="M126" s="31" t="n">
        <f aca="false">(L126-K126+1)*B126</f>
        <v>31185</v>
      </c>
      <c r="N126" s="32" t="n">
        <f aca="false">H126/M126*365</f>
        <v>0.210634015071349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Z126-AB126</f>
        <v>-0.0189465539393936</v>
      </c>
      <c r="AD126" s="57" t="n">
        <f aca="false">IF(E126-F126&lt;0,"达成",E126-F126)</f>
        <v>0.0865807597037036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0.134585451851852</v>
      </c>
      <c r="H127" s="5" t="n">
        <f aca="false">IF(G127="",$F$1*C127-B127,G127-B127)</f>
        <v>18.169036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2020-02-24</v>
      </c>
      <c r="M127" s="31" t="n">
        <f aca="false">(L127-K127+1)*B127</f>
        <v>31050</v>
      </c>
      <c r="N127" s="32" t="n">
        <f aca="false">H127/M127*365</f>
        <v>0.213581260547504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Z127-AB127</f>
        <v>-0.0185283099656359</v>
      </c>
      <c r="AD127" s="57" t="n">
        <f aca="false">IF(E127-F127&lt;0,"达成",E127-F127)</f>
        <v>0.0852958388148148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0.134052081481482</v>
      </c>
      <c r="H128" s="5" t="n">
        <f aca="false">IF(G128="",$F$1*C128-B128,G128-B128)</f>
        <v>18.097031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2020-02-24</v>
      </c>
      <c r="M128" s="31" t="n">
        <f aca="false">(L128-K128+1)*B128</f>
        <v>30915</v>
      </c>
      <c r="N128" s="32" t="n">
        <f aca="false">H128/M128*365</f>
        <v>0.213663797994501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Z128-AB128</f>
        <v>-0.0185119926683717</v>
      </c>
      <c r="AD128" s="57" t="n">
        <f aca="false">IF(E128-F128&lt;0,"达成",E128-F128)</f>
        <v>0.0858365671851851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0.125731503703704</v>
      </c>
      <c r="H129" s="5" t="n">
        <f aca="false">IF(G129="",$F$1*C129-B129,G129-B129)</f>
        <v>16.973753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2020-02-24</v>
      </c>
      <c r="M129" s="31" t="n">
        <f aca="false">(L129-K129+1)*B129</f>
        <v>30780</v>
      </c>
      <c r="N129" s="32" t="n">
        <f aca="false">H129/M129*365</f>
        <v>0.201280696718649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Z129-AB129</f>
        <v>-0.0200302307952622</v>
      </c>
      <c r="AD129" s="57" t="n">
        <f aca="false">IF(E129-F129&lt;0,"达成",E129-F129)</f>
        <v>0.0941519149629628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0.121464540740741</v>
      </c>
      <c r="H130" s="5" t="n">
        <f aca="false">IF(G130="",$F$1*C130-B130,G130-B130)</f>
        <v>16.397713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2020-02-24</v>
      </c>
      <c r="M130" s="31" t="n">
        <f aca="false">(L130-K130+1)*B130</f>
        <v>30375</v>
      </c>
      <c r="N130" s="32" t="n">
        <f aca="false">H130/M130*365</f>
        <v>0.197042477201646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Z130-AB130</f>
        <v>-0.0207464609571788</v>
      </c>
      <c r="AD130" s="57" t="n">
        <f aca="false">IF(E130-F130&lt;0,"达成",E130-F130)</f>
        <v>0.0984216092592592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0.126264874074074</v>
      </c>
      <c r="H131" s="5" t="n">
        <f aca="false">IF(G131="",$F$1*C131-B131,G131-B131)</f>
        <v>17.045758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2020-02-24</v>
      </c>
      <c r="M131" s="31" t="n">
        <f aca="false">(L131-K131+1)*B131</f>
        <v>30240</v>
      </c>
      <c r="N131" s="32" t="n">
        <f aca="false">H131/M131*365</f>
        <v>0.205744102843915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Z131-AB131</f>
        <v>-0.0196419114999997</v>
      </c>
      <c r="AD131" s="57" t="n">
        <f aca="false">IF(E131-F131&lt;0,"达成",E131-F131)</f>
        <v>0.0936259379259259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0.126584896296296</v>
      </c>
      <c r="H132" s="5" t="n">
        <f aca="false">IF(G132="",$F$1*C132-B132,G132-B132)</f>
        <v>17.088961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2020-02-24</v>
      </c>
      <c r="M132" s="31" t="n">
        <f aca="false">(L132-K132+1)*B132</f>
        <v>30105</v>
      </c>
      <c r="N132" s="32" t="n">
        <f aca="false">H132/M132*365</f>
        <v>0.207190525328019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Z132-AB132</f>
        <v>-0.0194259244003305</v>
      </c>
      <c r="AD132" s="57" t="n">
        <f aca="false">IF(E132-F132&lt;0,"达成",E132-F132)</f>
        <v>0.0933032950370369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0.136398911111111</v>
      </c>
      <c r="H133" s="5" t="n">
        <f aca="false">IF(G133="",$F$1*C133-B133,G133-B133)</f>
        <v>18.413853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2020-02-24</v>
      </c>
      <c r="M133" s="31" t="n">
        <f aca="false">(L133-K133+1)*B133</f>
        <v>29970</v>
      </c>
      <c r="N133" s="32" t="n">
        <f aca="false">H133/M133*365</f>
        <v>0.224259470970971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Z133-AB133</f>
        <v>-0.0173779019704432</v>
      </c>
      <c r="AD133" s="57" t="n">
        <f aca="false">IF(E133-F133&lt;0,"达成",E133-F133)</f>
        <v>0.0834911028888888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0.124984785185185</v>
      </c>
      <c r="H134" s="5" t="n">
        <f aca="false">IF(G134="",$F$1*C134-B134,G134-B134)</f>
        <v>16.872946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2020-02-24</v>
      </c>
      <c r="M134" s="31" t="n">
        <f aca="false">(L134-K134+1)*B134</f>
        <v>29835</v>
      </c>
      <c r="N134" s="32" t="n">
        <f aca="false">H134/M134*365</f>
        <v>0.2064228352606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Z134-AB134</f>
        <v>-0.0194503039934797</v>
      </c>
      <c r="AD134" s="57" t="n">
        <f aca="false">IF(E134-F134&lt;0,"达成",E134-F134)</f>
        <v>0.0949022881481481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0.12562482962963</v>
      </c>
      <c r="H135" s="5" t="n">
        <f aca="false">IF(G135="",$F$1*C135-B135,G135-B135)</f>
        <v>16.959352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2020-02-24</v>
      </c>
      <c r="M135" s="31" t="n">
        <f aca="false">(L135-K135+1)*B135</f>
        <v>29430</v>
      </c>
      <c r="N135" s="32" t="n">
        <f aca="false">H135/M135*365</f>
        <v>0.210335150526674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Z135-AB135</f>
        <v>-0.0190527556634301</v>
      </c>
      <c r="AD135" s="57" t="n">
        <f aca="false">IF(E135-F135&lt;0,"达成",E135-F135)</f>
        <v>0.0942078637037035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0.0894623185185186</v>
      </c>
      <c r="H136" s="5" t="n">
        <f aca="false">IF(G136="",$F$1*C136-B136,G136-B136)</f>
        <v>12.077413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2020-02-24</v>
      </c>
      <c r="M136" s="31" t="n">
        <f aca="false">(L136-K136+1)*B136</f>
        <v>29295</v>
      </c>
      <c r="N136" s="32" t="n">
        <f aca="false">H136/M136*365</f>
        <v>0.150478093360642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Z136-AB136</f>
        <v>-0.0262491754216865</v>
      </c>
      <c r="AD136" s="57" t="n">
        <f aca="false">IF(E136-F136&lt;0,"达成",E136-F136)</f>
        <v>0.130432507481481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0.0813550888888891</v>
      </c>
      <c r="H137" s="5" t="n">
        <f aca="false">IF(G137="",$F$1*C137-B137,G137-B137)</f>
        <v>10.982937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2020-02-24</v>
      </c>
      <c r="M137" s="31" t="n">
        <f aca="false">(L137-K137+1)*B137</f>
        <v>29160</v>
      </c>
      <c r="N137" s="32" t="n">
        <f aca="false">H137/M137*365</f>
        <v>0.137475034465021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Z137-AB137</f>
        <v>-0.0277256105263155</v>
      </c>
      <c r="AD137" s="57" t="n">
        <f aca="false">IF(E137-F137&lt;0,"达成",E137-F137)</f>
        <v>0.138539827111111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0.0730345111111113</v>
      </c>
      <c r="H138" s="5" t="n">
        <f aca="false">IF(G138="",$F$1*C138-B138,G138-B138)</f>
        <v>9.85965900000002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2020-02-24</v>
      </c>
      <c r="M138" s="31" t="n">
        <f aca="false">(L138-K138+1)*B138</f>
        <v>29025</v>
      </c>
      <c r="N138" s="32" t="n">
        <f aca="false">H138/M138*365</f>
        <v>0.123988821188631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Z138-AB138</f>
        <v>-0.029247790182106</v>
      </c>
      <c r="AD138" s="57" t="n">
        <f aca="false">IF(E138-F138&lt;0,"达成",E138-F138)</f>
        <v>0.146859418888889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0.0707943555555556</v>
      </c>
      <c r="H139" s="5" t="n">
        <f aca="false">IF(G139="",$F$1*C139-B139,G139-B139)</f>
        <v>9.55723800000001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2020-02-24</v>
      </c>
      <c r="M139" s="31" t="n">
        <f aca="false">(L139-K139+1)*B139</f>
        <v>28890</v>
      </c>
      <c r="N139" s="32" t="n">
        <f aca="false">H139/M139*365</f>
        <v>0.120747382139149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Z139-AB139</f>
        <v>-0.0295050451257861</v>
      </c>
      <c r="AD139" s="57" t="n">
        <f aca="false">IF(E139-F139&lt;0,"达成",E139-F139)</f>
        <v>0.149099280444444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0.0719677703703705</v>
      </c>
      <c r="H140" s="5" t="n">
        <f aca="false">IF(G140="",$F$1*C140-B140,G140-B140)</f>
        <v>9.71564900000001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2020-02-24</v>
      </c>
      <c r="M140" s="31" t="n">
        <f aca="false">(L140-K140+1)*B140</f>
        <v>28485</v>
      </c>
      <c r="N140" s="32" t="n">
        <f aca="false">H140/M140*365</f>
        <v>0.124494010356328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Z140-AB140</f>
        <v>-0.0290508199843869</v>
      </c>
      <c r="AD140" s="57" t="n">
        <f aca="false">IF(E140-F140&lt;0,"达成",E140-F140)</f>
        <v>0.147923884296296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0.0678074814814815</v>
      </c>
      <c r="H141" s="5" t="n">
        <f aca="false">IF(G141="",$F$1*C141-B141,G141-B141)</f>
        <v>9.15401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2020-02-24</v>
      </c>
      <c r="M141" s="31" t="n">
        <f aca="false">(L141-K141+1)*B141</f>
        <v>28350</v>
      </c>
      <c r="N141" s="32" t="n">
        <f aca="false">H141/M141*365</f>
        <v>0.117855860670194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Z141-AB141</f>
        <v>-0.0297145378294572</v>
      </c>
      <c r="AD141" s="57" t="n">
        <f aca="false">IF(E141-F141&lt;0,"达成",E141-F141)</f>
        <v>0.152088991851852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0.0775148222222223</v>
      </c>
      <c r="H142" s="5" t="n">
        <f aca="false">IF(G142="",$F$1*C142-B142,G142-B142)</f>
        <v>10.464501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2020-02-24</v>
      </c>
      <c r="M142" s="31" t="n">
        <f aca="false">(L142-K142+1)*B142</f>
        <v>28215</v>
      </c>
      <c r="N142" s="32" t="n">
        <f aca="false">H142/M142*365</f>
        <v>0.13537277565125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Z142-AB142</f>
        <v>-0.0275281310238644</v>
      </c>
      <c r="AD142" s="57" t="n">
        <f aca="false">IF(E142-F142&lt;0,"达成",E142-F142)</f>
        <v>0.142377343777778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0.0862620962962964</v>
      </c>
      <c r="H143" s="5" t="n">
        <f aca="false">IF(G143="",$F$1*C143-B143,G143-B143)</f>
        <v>11.645383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2020-02-24</v>
      </c>
      <c r="M143" s="31" t="n">
        <f aca="false">(L143-K143+1)*B143</f>
        <v>28080</v>
      </c>
      <c r="N143" s="32" t="n">
        <f aca="false">H143/M143*365</f>
        <v>0.151373390135328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Z143-AB143</f>
        <v>-0.0256136449541282</v>
      </c>
      <c r="AD143" s="57" t="n">
        <f aca="false">IF(E143-F143&lt;0,"达成",E143-F143)</f>
        <v>0.133633427703704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0.101303140740741</v>
      </c>
      <c r="H144" s="5" t="n">
        <f aca="false">IF(G144="",$F$1*C144-B144,G144-B144)</f>
        <v>13.675924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2020-02-24</v>
      </c>
      <c r="M144" s="31" t="n">
        <f aca="false">(L144-K144+1)*B144</f>
        <v>27945</v>
      </c>
      <c r="N144" s="32" t="n">
        <f aca="false">H144/M144*365</f>
        <v>0.178626310967973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Z144-AB144</f>
        <v>-0.0225404372057707</v>
      </c>
      <c r="AD144" s="57" t="n">
        <f aca="false">IF(E144-F144&lt;0,"达成",E144-F144)</f>
        <v>0.118591368592593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0.121357866666667</v>
      </c>
      <c r="H145" s="5" t="n">
        <f aca="false">IF(G145="",$F$1*C145-B145,G145-B145)</f>
        <v>16.383312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2020-02-24</v>
      </c>
      <c r="M145" s="31" t="n">
        <f aca="false">(L145-K145+1)*B145</f>
        <v>27540</v>
      </c>
      <c r="N145" s="32" t="n">
        <f aca="false">H145/M145*365</f>
        <v>0.217135398692811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Z145-AB145</f>
        <v>-0.018666071342383</v>
      </c>
      <c r="AD145" s="57" t="n">
        <f aca="false">IF(E145-F145&lt;0,"达成",E145-F145)</f>
        <v>0.0985337493333332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0.132131948148148</v>
      </c>
      <c r="H146" s="5" t="n">
        <f aca="false">IF(G146="",$F$1*C146-B146,G146-B146)</f>
        <v>17.837813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2020-02-24</v>
      </c>
      <c r="M146" s="31" t="n">
        <f aca="false">(L146-K146+1)*B146</f>
        <v>27405</v>
      </c>
      <c r="N146" s="32" t="n">
        <f aca="false">H146/M146*365</f>
        <v>0.237577148148148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Z146-AB146</f>
        <v>-0.0166131078651686</v>
      </c>
      <c r="AD146" s="57" t="n">
        <f aca="false">IF(E146-F146&lt;0,"达成",E146-F146)</f>
        <v>0.0877601618518518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0.136612259259259</v>
      </c>
      <c r="H147" s="5" t="n">
        <f aca="false">IF(G147="",$F$1*C147-B147,G147-B147)</f>
        <v>18.442655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2020-02-24</v>
      </c>
      <c r="M147" s="31" t="n">
        <f aca="false">(L147-K147+1)*B147</f>
        <v>27270</v>
      </c>
      <c r="N147" s="32" t="n">
        <f aca="false">H147/M147*365</f>
        <v>0.246848884305097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Z147-AB147</f>
        <v>-0.0157173430059525</v>
      </c>
      <c r="AD147" s="57" t="n">
        <f aca="false">IF(E147-F147&lt;0,"达成",E147-F147)</f>
        <v>0.0832804240740741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0.122531281481482</v>
      </c>
      <c r="H148" s="5" t="n">
        <f aca="false">IF(G148="",$F$1*C148-B148,G148-B148)</f>
        <v>16.541723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2020-02-24</v>
      </c>
      <c r="M148" s="31" t="n">
        <f aca="false">(L148-K148+1)*B148</f>
        <v>27135</v>
      </c>
      <c r="N148" s="32" t="n">
        <f aca="false">H148/M148*365</f>
        <v>0.222507053436521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Z148-AB148</f>
        <v>-0.0180909602365114</v>
      </c>
      <c r="AD148" s="57" t="n">
        <f aca="false">IF(E148-F148&lt;0,"达成",E148-F148)</f>
        <v>0.0973631998518517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0.132771992592593</v>
      </c>
      <c r="H149" s="5" t="n">
        <f aca="false">IF(G149="",$F$1*C149-B149,G149-B149)</f>
        <v>17.924219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2020-02-24</v>
      </c>
      <c r="M149" s="31" t="n">
        <f aca="false">(L149-K149+1)*B149</f>
        <v>27000</v>
      </c>
      <c r="N149" s="32" t="n">
        <f aca="false">H149/M149*365</f>
        <v>0.242308886481482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Z149-AB149</f>
        <v>-0.0161753923641701</v>
      </c>
      <c r="AD149" s="57" t="n">
        <f aca="false">IF(E149-F149&lt;0,"达成",E149-F149)</f>
        <v>0.0871213820740739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0.113784007407408</v>
      </c>
      <c r="H150" s="5" t="n">
        <f aca="false">IF(G150="",$F$1*C150-B150,G150-B150)</f>
        <v>15.360841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2020-02-24</v>
      </c>
      <c r="M150" s="31" t="n">
        <f aca="false">(L150-K150+1)*B150</f>
        <v>26595</v>
      </c>
      <c r="N150" s="32" t="n">
        <f aca="false">H150/M150*365</f>
        <v>0.210818084790374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Z150-AB150</f>
        <v>-0.0194069562363239</v>
      </c>
      <c r="AD150" s="57" t="n">
        <f aca="false">IF(E150-F150&lt;0,"达成",E150-F150)</f>
        <v>0.106113002592592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0.123278</v>
      </c>
      <c r="H151" s="5" t="n">
        <f aca="false">IF(G151="",$F$1*C151-B151,G151-B151)</f>
        <v>16.64253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2020-02-24</v>
      </c>
      <c r="M151" s="31" t="n">
        <f aca="false">(L151-K151+1)*B151</f>
        <v>26460</v>
      </c>
      <c r="N151" s="32" t="n">
        <f aca="false">H151/M151*365</f>
        <v>0.229573826530613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Z151-AB151</f>
        <v>-0.0175994775362316</v>
      </c>
      <c r="AD151" s="57" t="n">
        <f aca="false">IF(E151-F151&lt;0,"达成",E151-F151)</f>
        <v>0.0966130999999998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0.118370992592593</v>
      </c>
      <c r="H152" s="5" t="n">
        <f aca="false">IF(G152="",$F$1*C152-B152,G152-B152)</f>
        <v>15.980084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2020-02-24</v>
      </c>
      <c r="M152" s="31" t="n">
        <f aca="false">(L152-K152+1)*B152</f>
        <v>26325</v>
      </c>
      <c r="N152" s="32" t="n">
        <f aca="false">H152/M152*365</f>
        <v>0.221566216904084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Z152-AB152</f>
        <v>-0.0183356341252698</v>
      </c>
      <c r="AD152" s="57" t="n">
        <f aca="false">IF(E152-F152&lt;0,"达成",E152-F152)</f>
        <v>0.101518823407407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0.114530725925926</v>
      </c>
      <c r="H153" s="5" t="n">
        <f aca="false">IF(G153="",$F$1*C153-B153,G153-B153)</f>
        <v>15.461648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2020-02-24</v>
      </c>
      <c r="M153" s="31" t="n">
        <f aca="false">(L153-K153+1)*B153</f>
        <v>26190</v>
      </c>
      <c r="N153" s="32" t="n">
        <f aca="false">H153/M153*365</f>
        <v>0.215483066819397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Z153-AB153</f>
        <v>-0.0188963854077249</v>
      </c>
      <c r="AD153" s="57" t="n">
        <f aca="false">IF(E153-F153&lt;0,"达成",E153-F153)</f>
        <v>0.105363866074074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0.109837066666667</v>
      </c>
      <c r="H154" s="5" t="n">
        <f aca="false">IF(G154="",$F$1*C154-B154,G154-B154)</f>
        <v>14.828004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2020-02-24</v>
      </c>
      <c r="M154" s="31" t="n">
        <f aca="false">(L154-K154+1)*B154</f>
        <v>26055</v>
      </c>
      <c r="N154" s="32" t="n">
        <f aca="false">H154/M154*365</f>
        <v>0.207722949913644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Z154-AB154</f>
        <v>-0.0195998406538733</v>
      </c>
      <c r="AD154" s="57" t="n">
        <f aca="false">IF(E154-F154&lt;0,"达成",E154-F154)</f>
        <v>0.110060429333333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0.0872221629629632</v>
      </c>
      <c r="H155" s="5" t="n">
        <f aca="false">IF(G155="",$F$1*C155-B155,G155-B155)</f>
        <v>11.774992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2020-02-24</v>
      </c>
      <c r="M155" s="31" t="n">
        <f aca="false">(L155-K155+1)*B155</f>
        <v>25650</v>
      </c>
      <c r="N155" s="32" t="n">
        <f aca="false">H155/M155*365</f>
        <v>0.167558365692008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Z155-AB155</f>
        <v>-0.0234813516949151</v>
      </c>
      <c r="AD155" s="57" t="n">
        <f aca="false">IF(E155-F155&lt;0,"达成",E155-F155)</f>
        <v>0.132671277037037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0.0881822296296297</v>
      </c>
      <c r="H156" s="5" t="n">
        <f aca="false">IF(G156="",$F$1*C156-B156,G156-B156)</f>
        <v>11.904601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2020-02-24</v>
      </c>
      <c r="M156" s="31" t="n">
        <f aca="false">(L156-K156+1)*B156</f>
        <v>25515</v>
      </c>
      <c r="N156" s="32" t="n">
        <f aca="false">H156/M156*365</f>
        <v>0.1702990148932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Z156-AB156</f>
        <v>-0.0231554669473681</v>
      </c>
      <c r="AD156" s="57" t="n">
        <f aca="false">IF(E156-F156&lt;0,"达成",E156-F156)</f>
        <v>0.13170898237037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0.0897823407407408</v>
      </c>
      <c r="H157" s="5" t="n">
        <f aca="false">IF(G157="",$F$1*C157-B157,G157-B157)</f>
        <v>12.120616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2020-02-24</v>
      </c>
      <c r="M157" s="31" t="n">
        <f aca="false">(L157-K157+1)*B157</f>
        <v>25380</v>
      </c>
      <c r="N157" s="32" t="n">
        <f aca="false">H157/M157*365</f>
        <v>0.174311459416864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Z157-AB157</f>
        <v>-0.0227307337517433</v>
      </c>
      <c r="AD157" s="57" t="n">
        <f aca="false">IF(E157-F157&lt;0,"达成",E157-F157)</f>
        <v>0.130111648592593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0.0864754444444444</v>
      </c>
      <c r="H158" s="5" t="n">
        <f aca="false">IF(G158="",$F$1*C158-B158,G158-B158)</f>
        <v>11.674185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2020-02-24</v>
      </c>
      <c r="M158" s="31" t="n">
        <f aca="false">(L158-K158+1)*B158</f>
        <v>25245</v>
      </c>
      <c r="N158" s="32" t="n">
        <f aca="false">H158/M158*365</f>
        <v>0.168788969102793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Z158-AB158</f>
        <v>-0.0231735164241162</v>
      </c>
      <c r="AD158" s="57" t="n">
        <f aca="false">IF(E158-F158&lt;0,"达成",E158-F158)</f>
        <v>0.133417365555556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0.0791149333333334</v>
      </c>
      <c r="H159" s="5" t="n">
        <f aca="false">IF(G159="",$F$1*C159-B159,G159-B159)</f>
        <v>10.680516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2020-02-24</v>
      </c>
      <c r="M159" s="31" t="n">
        <f aca="false">(L159-K159+1)*B159</f>
        <v>25110</v>
      </c>
      <c r="N159" s="32" t="n">
        <f aca="false">H159/M159*365</f>
        <v>0.155252422939068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Z159-AB159</f>
        <v>-0.0243514972451788</v>
      </c>
      <c r="AD159" s="57" t="n">
        <f aca="false">IF(E159-F159&lt;0,"达成",E159-F159)</f>
        <v>0.140782586666667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0.0936226074074076</v>
      </c>
      <c r="H160" s="5" t="n">
        <f aca="false">IF(G160="",$F$1*C160-B160,G160-B160)</f>
        <v>12.639052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2020-02-24</v>
      </c>
      <c r="M160" s="31" t="n">
        <f aca="false">(L160-K160+1)*B160</f>
        <v>24705</v>
      </c>
      <c r="N160" s="32" t="n">
        <f aca="false">H160/M160*365</f>
        <v>0.186733615867234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Z160-AB160</f>
        <v>-0.021632269404517</v>
      </c>
      <c r="AD160" s="57" t="n">
        <f aca="false">IF(E160-F160&lt;0,"达成",E160-F160)</f>
        <v>0.126266928592592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0.0797549777777779</v>
      </c>
      <c r="H161" s="5" t="n">
        <f aca="false">IF(G161="",$F$1*C161-B161,G161-B161)</f>
        <v>10.766922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2020-02-24</v>
      </c>
      <c r="M161" s="31" t="n">
        <f aca="false">(L161-K161+1)*B161</f>
        <v>24570</v>
      </c>
      <c r="N161" s="32" t="n">
        <f aca="false">H161/M161*365</f>
        <v>0.15994816971917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Z161-AB161</f>
        <v>-0.0239242066666665</v>
      </c>
      <c r="AD161" s="57" t="n">
        <f aca="false">IF(E161-F161&lt;0,"达成",E161-F161)</f>
        <v>0.140135130222222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0.0835952444444445</v>
      </c>
      <c r="H162" s="5" t="n">
        <f aca="false">IF(G162="",$F$1*C162-B162,G162-B162)</f>
        <v>11.285358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2020-02-24</v>
      </c>
      <c r="M162" s="31" t="n">
        <f aca="false">(L162-K162+1)*B162</f>
        <v>24435</v>
      </c>
      <c r="N162" s="32" t="n">
        <f aca="false">H162/M162*365</f>
        <v>0.168576045426642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Z162-AB162</f>
        <v>-0.0231084903313048</v>
      </c>
      <c r="AD162" s="57" t="n">
        <f aca="false">IF(E162-F162&lt;0,"达成",E162-F162)</f>
        <v>0.136296283555556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0.0869021407407409</v>
      </c>
      <c r="H163" s="5" t="n">
        <f aca="false">IF(G163="",$F$1*C163-B163,G163-B163)</f>
        <v>11.731789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2020-02-24</v>
      </c>
      <c r="M163" s="31" t="n">
        <f aca="false">(L163-K163+1)*B163</f>
        <v>24300</v>
      </c>
      <c r="N163" s="32" t="n">
        <f aca="false">H163/M163*365</f>
        <v>0.176218229835391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Z163-AB163</f>
        <v>-0.0224018448924728</v>
      </c>
      <c r="AD163" s="57" t="n">
        <f aca="false">IF(E163-F163&lt;0,"达成",E163-F163)</f>
        <v>0.132992009925926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0.0843419629629632</v>
      </c>
      <c r="H164" s="5" t="n">
        <f aca="false">IF(G164="",$F$1*C164-B164,G164-B164)</f>
        <v>11.386165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2020-02-24</v>
      </c>
      <c r="M164" s="31" t="n">
        <f aca="false">(L164-K164+1)*B164</f>
        <v>24165</v>
      </c>
      <c r="N164" s="32" t="n">
        <f aca="false">H164/M164*365</f>
        <v>0.171982214980344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Z164-AB164</f>
        <v>-0.0227038523714091</v>
      </c>
      <c r="AD164" s="57" t="n">
        <f aca="false">IF(E164-F164&lt;0,"达成",E164-F164)</f>
        <v>0.13555052037037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0.0713277259259262</v>
      </c>
      <c r="H165" s="5" t="n">
        <f aca="false">IF(G165="",$F$1*C165-B165,G165-B165)</f>
        <v>9.62924300000003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2020-02-24</v>
      </c>
      <c r="M165" s="31" t="n">
        <f aca="false">(L165-K165+1)*B165</f>
        <v>23760</v>
      </c>
      <c r="N165" s="32" t="n">
        <f aca="false">H165/M165*365</f>
        <v>0.14792397706229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Z165-AB165</f>
        <v>-0.0248225782204512</v>
      </c>
      <c r="AD165" s="57" t="n">
        <f aca="false">IF(E165-F165&lt;0,"达成",E165-F165)</f>
        <v>0.148563819407407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0.0700476370370371</v>
      </c>
      <c r="H166" s="5" t="n">
        <f aca="false">IF(G166="",$F$1*C166-B166,G166-B166)</f>
        <v>9.45643100000001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2020-02-24</v>
      </c>
      <c r="M166" s="31" t="n">
        <f aca="false">(L166-K166+1)*B166</f>
        <v>23625</v>
      </c>
      <c r="N166" s="32" t="n">
        <f aca="false">H166/M166*365</f>
        <v>0.146099357248677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Z166-AB166</f>
        <v>-0.0248978267986797</v>
      </c>
      <c r="AD166" s="57" t="n">
        <f aca="false">IF(E166-F166&lt;0,"达成",E166-F166)</f>
        <v>0.14984349762963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0.0608736666666668</v>
      </c>
      <c r="H167" s="5" t="n">
        <f aca="false">IF(G167="",$F$1*C167-B167,G167-B167)</f>
        <v>8.21794500000001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2020-02-24</v>
      </c>
      <c r="M167" s="31" t="n">
        <f aca="false">(L167-K167+1)*B167</f>
        <v>23490</v>
      </c>
      <c r="N167" s="32" t="n">
        <f aca="false">H167/M167*365</f>
        <v>0.127694760536399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Z167-AB167</f>
        <v>-0.0263559005249343</v>
      </c>
      <c r="AD167" s="57" t="n">
        <f aca="false">IF(E167-F167&lt;0,"达成",E167-F167)</f>
        <v>0.159015873333333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0.0509529777777779</v>
      </c>
      <c r="H168" s="5" t="n">
        <f aca="false">IF(G168="",$F$1*C168-B168,G168-B168)</f>
        <v>6.87865200000002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2020-02-24</v>
      </c>
      <c r="M168" s="31" t="n">
        <f aca="false">(L168-K168+1)*B168</f>
        <v>23355</v>
      </c>
      <c r="N168" s="32" t="n">
        <f aca="false">H168/M168*365</f>
        <v>0.107501947334618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Z168-AB168</f>
        <v>-0.0280832227005872</v>
      </c>
      <c r="AD168" s="57" t="n">
        <f aca="false">IF(E168-F168&lt;0,"达成",E168-F168)</f>
        <v>0.168936670222222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0.0449792296296298</v>
      </c>
      <c r="H169" s="5" t="n">
        <f aca="false">IF(G169="",$F$1*C169-B169,G169-B169)</f>
        <v>6.07219600000002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2020-02-24</v>
      </c>
      <c r="M169" s="31" t="n">
        <f aca="false">(L169-K169+1)*B169</f>
        <v>23220</v>
      </c>
      <c r="N169" s="32" t="n">
        <f aca="false">H169/M169*365</f>
        <v>0.0954501093884585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Z169-AB169</f>
        <v>-0.0292105994379592</v>
      </c>
      <c r="AD169" s="57" t="n">
        <f aca="false">IF(E169-F169&lt;0,"达成",E169-F169)</f>
        <v>0.174915397037037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0.0390054814814816</v>
      </c>
      <c r="H170" s="5" t="n">
        <f aca="false">IF(G170="",$F$1*C170-B170,G170-B170)</f>
        <v>5.26574000000002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2020-02-24</v>
      </c>
      <c r="M170" s="31" t="n">
        <f aca="false">(L170-K170+1)*B170</f>
        <v>22815</v>
      </c>
      <c r="N170" s="32" t="n">
        <f aca="false">H170/M170*365</f>
        <v>0.0842426079333775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Z170-AB170</f>
        <v>-0.0303353915323448</v>
      </c>
      <c r="AD170" s="57" t="n">
        <f aca="false">IF(E170-F170&lt;0,"达成",E170-F170)</f>
        <v>0.180888225185185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0.0424190518518519</v>
      </c>
      <c r="H171" s="5" t="n">
        <f aca="false">IF(G171="",$F$1*C171-B171,G171-B171)</f>
        <v>5.726572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2020-02-24</v>
      </c>
      <c r="M171" s="31" t="n">
        <f aca="false">(L171-K171+1)*B171</f>
        <v>22680</v>
      </c>
      <c r="N171" s="32" t="n">
        <f aca="false">H171/M171*365</f>
        <v>0.0921604400352734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Z171-AB171</f>
        <v>-0.0294273777350422</v>
      </c>
      <c r="AD171" s="57" t="n">
        <f aca="false">IF(E171-F171&lt;0,"达成",E171-F171)</f>
        <v>0.177476833481481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0.0495662148148148</v>
      </c>
      <c r="H172" s="5" t="n">
        <f aca="false">IF(G172="",$F$1*C172-B172,G172-B172)</f>
        <v>6.691439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2020-02-24</v>
      </c>
      <c r="M172" s="31" t="n">
        <f aca="false">(L172-K172+1)*B172</f>
        <v>22545</v>
      </c>
      <c r="N172" s="32" t="n">
        <f aca="false">H172/M172*365</f>
        <v>0.108333343756931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Z172-AB172</f>
        <v>-0.0277200061185467</v>
      </c>
      <c r="AD172" s="57" t="n">
        <f aca="false">IF(E172-F172&lt;0,"达成",E172-F172)</f>
        <v>0.170322889185185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0.0391121555555557</v>
      </c>
      <c r="H173" s="5" t="n">
        <f aca="false">IF(G173="",$F$1*C173-B173,G173-B173)</f>
        <v>5.28014100000001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2020-02-24</v>
      </c>
      <c r="M173" s="31" t="n">
        <f aca="false">(L173-K173+1)*B173</f>
        <v>22410</v>
      </c>
      <c r="N173" s="32" t="n">
        <f aca="false">H173/M173*365</f>
        <v>0.0859996191432399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Z173-AB173</f>
        <v>-0.0298002417828473</v>
      </c>
      <c r="AD173" s="57" t="n">
        <f aca="false">IF(E173-F173&lt;0,"达成",E173-F173)</f>
        <v>0.180784286444444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0.0427390740740741</v>
      </c>
      <c r="H174" s="5" t="n">
        <f aca="false">IF(G174="",$F$1*C174-B174,G174-B174)</f>
        <v>5.76977500000001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2020-02-24</v>
      </c>
      <c r="M174" s="31" t="n">
        <f aca="false">(L174-K174+1)*B174</f>
        <v>21870</v>
      </c>
      <c r="N174" s="32" t="n">
        <f aca="false">H174/M174*365</f>
        <v>0.0962948273891177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Z174-AB174</f>
        <v>-0.0288466638941396</v>
      </c>
      <c r="AD174" s="57" t="n">
        <f aca="false">IF(E174-F174&lt;0,"达成",E174-F174)</f>
        <v>0.177151825925926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0.0594869037037037</v>
      </c>
      <c r="H175" s="5" t="n">
        <f aca="false">IF(G175="",$F$1*C175-B175,G175-B175)</f>
        <v>8.030732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2020-02-24</v>
      </c>
      <c r="M175" s="31" t="n">
        <f aca="false">(L175-K175+1)*B175</f>
        <v>21735</v>
      </c>
      <c r="N175" s="32" t="n">
        <f aca="false">H175/M175*365</f>
        <v>0.134861613986657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Z175-AB175</f>
        <v>-0.0252290266081869</v>
      </c>
      <c r="AD175" s="57" t="n">
        <f aca="false">IF(E175-F175&lt;0,"达成",E175-F175)</f>
        <v>0.160410938962963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0.0545798962962964</v>
      </c>
      <c r="H176" s="5" t="n">
        <f aca="false">IF(G176="",$F$1*C176-B176,G176-B176)</f>
        <v>7.36828600000001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2020-02-24</v>
      </c>
      <c r="M176" s="31" t="n">
        <f aca="false">(L176-K176+1)*B176</f>
        <v>21600</v>
      </c>
      <c r="N176" s="32" t="n">
        <f aca="false">H176/M176*365</f>
        <v>0.124510388425926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Z176-AB176</f>
        <v>-0.0260691538525437</v>
      </c>
      <c r="AD176" s="57" t="n">
        <f aca="false">IF(E176-F176&lt;0,"达成",E176-F176)</f>
        <v>0.16531020637037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0.0510596518518519</v>
      </c>
      <c r="H177" s="5" t="n">
        <f aca="false">IF(G177="",$F$1*C177-B177,G177-B177)</f>
        <v>6.89305300000001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2020-02-24</v>
      </c>
      <c r="M177" s="31" t="n">
        <f aca="false">(L177-K177+1)*B177</f>
        <v>21465</v>
      </c>
      <c r="N177" s="32" t="n">
        <f aca="false">H177/M177*365</f>
        <v>0.117212408339157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Z177-AB177</f>
        <v>-0.0266480084675751</v>
      </c>
      <c r="AD177" s="57" t="n">
        <f aca="false">IF(E177-F177&lt;0,"达成",E177-F177)</f>
        <v>0.168832551481481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0.048286125925926</v>
      </c>
      <c r="H178" s="5" t="n">
        <f aca="false">IF(G178="",$F$1*C178-B178,G178-B178)</f>
        <v>6.51862700000001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2020-02-24</v>
      </c>
      <c r="M178" s="31" t="n">
        <f aca="false">(L178-K178+1)*B178</f>
        <v>21330</v>
      </c>
      <c r="N178" s="32" t="n">
        <f aca="false">H178/M178*365</f>
        <v>0.111547063056728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Z178-AB178</f>
        <v>-0.0270795334565617</v>
      </c>
      <c r="AD178" s="57" t="n">
        <f aca="false">IF(E178-F178&lt;0,"达成",E178-F178)</f>
        <v>0.171611270074074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0.059806925925926</v>
      </c>
      <c r="H179" s="5" t="n">
        <f aca="false">IF(G179="",$F$1*C179-B179,G179-B179)</f>
        <v>8.07393500000001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2020-02-24</v>
      </c>
      <c r="M179" s="31" t="n">
        <f aca="false">(L179-K179+1)*B179</f>
        <v>20925</v>
      </c>
      <c r="N179" s="32" t="n">
        <f aca="false">H179/M179*365</f>
        <v>0.14083566427718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Z179-AB179</f>
        <v>-0.0245946524509801</v>
      </c>
      <c r="AD179" s="57" t="n">
        <f aca="false">IF(E179-F179&lt;0,"达成",E179-F179)</f>
        <v>0.160084954074074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0.0570334000000003</v>
      </c>
      <c r="H180" s="5" t="n">
        <f aca="false">IF(G180="",$F$1*C180-B180,G180-B180)</f>
        <v>7.69950900000003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2020-02-24</v>
      </c>
      <c r="M180" s="31" t="n">
        <f aca="false">(L180-K180+1)*B180</f>
        <v>20790</v>
      </c>
      <c r="N180" s="32" t="n">
        <f aca="false">H180/M180*365</f>
        <v>0.135176564935066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Z180-AB180</f>
        <v>-0.0250172207190735</v>
      </c>
      <c r="AD180" s="57" t="n">
        <f aca="false">IF(E180-F180&lt;0,"达成",E180-F180)</f>
        <v>0.162861048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0.0646072592592593</v>
      </c>
      <c r="H181" s="5" t="n">
        <f aca="false">IF(G181="",$F$1*C181-B181,G181-B181)</f>
        <v>8.72198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2020-02-24</v>
      </c>
      <c r="M181" s="31" t="n">
        <f aca="false">(L181-K181+1)*B181</f>
        <v>20655</v>
      </c>
      <c r="N181" s="32" t="n">
        <f aca="false">H181/M181*365</f>
        <v>0.154128428951828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Z181-AB181</f>
        <v>-0.0233869200404038</v>
      </c>
      <c r="AD181" s="57" t="n">
        <f aca="false">IF(E181-F181&lt;0,"达成",E181-F181)</f>
        <v>0.155285927407407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0.0723944666666668</v>
      </c>
      <c r="H182" s="5" t="n">
        <f aca="false">IF(G182="",$F$1*C182-B182,G182-B182)</f>
        <v>9.77325300000001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2020-02-24</v>
      </c>
      <c r="M182" s="31" t="n">
        <f aca="false">(L182-K182+1)*B182</f>
        <v>20520</v>
      </c>
      <c r="N182" s="32" t="n">
        <f aca="false">H182/M182*365</f>
        <v>0.173841975877193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Z182-AB182</f>
        <v>-0.0217589910789631</v>
      </c>
      <c r="AD182" s="57" t="n">
        <f aca="false">IF(E182-F182&lt;0,"达成",E182-F182)</f>
        <v>0.147499459333333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0.0694075925925928</v>
      </c>
      <c r="H183" s="5" t="n">
        <f aca="false">IF(G183="",$F$1*C183-B183,G183-B183)</f>
        <v>9.37002500000003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2020-02-24</v>
      </c>
      <c r="M183" s="31" t="n">
        <f aca="false">(L183-K183+1)*B183</f>
        <v>20385</v>
      </c>
      <c r="N183" s="32" t="n">
        <f aca="false">H183/M183*365</f>
        <v>0.167773319843022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Z183-AB183</f>
        <v>-0.02222048804956</v>
      </c>
      <c r="AD183" s="57" t="n">
        <f aca="false">IF(E183-F183&lt;0,"达成",E183-F183)</f>
        <v>0.150489924074074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0.0793282814814817</v>
      </c>
      <c r="H184" s="5" t="n">
        <f aca="false">IF(G184="",$F$1*C184-B184,G184-B184)</f>
        <v>10.709318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2020-02-24</v>
      </c>
      <c r="M184" s="31" t="n">
        <f aca="false">(L184-K184+1)*B184</f>
        <v>19980</v>
      </c>
      <c r="N184" s="32" t="n">
        <f aca="false">H184/M184*365</f>
        <v>0.195640694194195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Z184-AB184</f>
        <v>-0.020222327449811</v>
      </c>
      <c r="AD184" s="57" t="n">
        <f aca="false">IF(E184-F184&lt;0,"达成",E184-F184)</f>
        <v>0.140566775851852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0.0733545333333335</v>
      </c>
      <c r="H185" s="5" t="n">
        <f aca="false">IF(G185="",$F$1*C185-B185,G185-B185)</f>
        <v>9.90286200000003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2020-02-24</v>
      </c>
      <c r="M185" s="31" t="n">
        <f aca="false">(L185-K185+1)*B185</f>
        <v>18900</v>
      </c>
      <c r="N185" s="32" t="n">
        <f aca="false">H185/M185*365</f>
        <v>0.191245747619048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Z185-AB185</f>
        <v>-0.0212296781731909</v>
      </c>
      <c r="AD185" s="57" t="n">
        <f aca="false">IF(E185-F185&lt;0,"达成",E185-F185)</f>
        <v>0.146539374666666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0.0719677703703705</v>
      </c>
      <c r="H186" s="5" t="n">
        <f aca="false">IF(G186="",$F$1*C186-B186,G186-B186)</f>
        <v>9.71564900000001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2020-02-24</v>
      </c>
      <c r="M186" s="31" t="n">
        <f aca="false">(L186-K186+1)*B186</f>
        <v>18765</v>
      </c>
      <c r="N186" s="32" t="n">
        <f aca="false">H186/M186*365</f>
        <v>0.188980116440181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Z186-AB186</f>
        <v>-0.0213718111307768</v>
      </c>
      <c r="AD186" s="57" t="n">
        <f aca="false">IF(E186-F186&lt;0,"达成",E186-F186)</f>
        <v>0.147923884296296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0.0637538666666667</v>
      </c>
      <c r="H187" s="5" t="n">
        <f aca="false">IF(G187="",$F$1*C187-B187,G187-B187)</f>
        <v>8.60677200000001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2020-02-24</v>
      </c>
      <c r="M187" s="31" t="n">
        <f aca="false">(L187-K187+1)*B187</f>
        <v>18630</v>
      </c>
      <c r="N187" s="32" t="n">
        <f aca="false">H187/M187*365</f>
        <v>0.168624357487923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Z187-AB187</f>
        <v>-0.0228098216744914</v>
      </c>
      <c r="AD187" s="57" t="n">
        <f aca="false">IF(E187-F187&lt;0,"达成",E187-F187)</f>
        <v>0.156140389333333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0.0540465259259261</v>
      </c>
      <c r="H188" s="5" t="n">
        <f aca="false">IF(G188="",$F$1*C188-B188,G188-B188)</f>
        <v>7.29628100000002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2020-02-24</v>
      </c>
      <c r="M188" s="31" t="n">
        <f aca="false">(L188-K188+1)*B188</f>
        <v>18495</v>
      </c>
      <c r="N188" s="32" t="n">
        <f aca="false">H188/M188*365</f>
        <v>0.143992569072723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Z188-AB188</f>
        <v>-0.0245294028410199</v>
      </c>
      <c r="AD188" s="57" t="n">
        <f aca="false">IF(E188-F188&lt;0,"达成",E188-F188)</f>
        <v>0.165844224740741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0.0436991407407409</v>
      </c>
      <c r="H189" s="5" t="n">
        <f aca="false">IF(G189="",$F$1*C189-B189,G189-B189)</f>
        <v>5.89938400000003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2020-02-24</v>
      </c>
      <c r="M189" s="31" t="n">
        <f aca="false">(L189-K189+1)*B189</f>
        <v>18090</v>
      </c>
      <c r="N189" s="32" t="n">
        <f aca="false">H189/M189*365</f>
        <v>0.119031241569929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Z189-AB189</f>
        <v>-0.0264080875725901</v>
      </c>
      <c r="AD189" s="57" t="n">
        <f aca="false">IF(E189-F189&lt;0,"达成",E189-F189)</f>
        <v>0.176196251259259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0.0477527555555557</v>
      </c>
      <c r="H190" s="5" t="n">
        <f aca="false">IF(G190="",$F$1*C190-B190,G190-B190)</f>
        <v>6.44662200000002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2020-02-24</v>
      </c>
      <c r="M190" s="31" t="n">
        <f aca="false">(L190-K190+1)*B190</f>
        <v>17955</v>
      </c>
      <c r="N190" s="32" t="n">
        <f aca="false">H190/M190*365</f>
        <v>0.131050795321638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Z190-AB190</f>
        <v>-0.0254780746389369</v>
      </c>
      <c r="AD190" s="57" t="n">
        <f aca="false">IF(E190-F190&lt;0,"达成",E190-F190)</f>
        <v>0.172138188444444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0.0512730000000002</v>
      </c>
      <c r="H191" s="5" t="n">
        <f aca="false">IF(G191="",$F$1*C191-B191,G191-B191)</f>
        <v>6.92185500000002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2020-02-24</v>
      </c>
      <c r="M191" s="31" t="n">
        <f aca="false">(L191-K191+1)*B191</f>
        <v>17820</v>
      </c>
      <c r="N191" s="32" t="n">
        <f aca="false">H191/M191*365</f>
        <v>0.141777613636364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Z191-AB191</f>
        <v>-0.02467451348659</v>
      </c>
      <c r="AD191" s="57" t="n">
        <f aca="false">IF(E191-F191&lt;0,"达成",E191-F191)</f>
        <v>0.16861774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0.0507396296296297</v>
      </c>
      <c r="H192" s="5" t="n">
        <f aca="false">IF(G192="",$F$1*C192-B192,G192-B192)</f>
        <v>6.84985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2020-02-24</v>
      </c>
      <c r="M192" s="31" t="n">
        <f aca="false">(L192-K192+1)*B192</f>
        <v>17685</v>
      </c>
      <c r="N192" s="32" t="n">
        <f aca="false">H192/M192*365</f>
        <v>0.141373777212327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Z192-AB192</f>
        <v>-0.0246637732037356</v>
      </c>
      <c r="AD192" s="57" t="n">
        <f aca="false">IF(E192-F192&lt;0,"达成",E192-F192)</f>
        <v>0.169158037037037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0.0650339555555558</v>
      </c>
      <c r="H193" s="5" t="n">
        <f aca="false">IF(G193="",$F$1*C193-B193,G193-B193)</f>
        <v>8.77958400000003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2020-02-24</v>
      </c>
      <c r="M193" s="31" t="n">
        <f aca="false">(L193-K193+1)*B193</f>
        <v>17550</v>
      </c>
      <c r="N193" s="32" t="n">
        <f aca="false">H193/M193*365</f>
        <v>0.182595336752137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Z193-AB193</f>
        <v>-0.0218634548729617</v>
      </c>
      <c r="AD193" s="57" t="n">
        <f aca="false">IF(E193-F193&lt;0,"达成",E193-F193)</f>
        <v>0.154855324444444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0.0622604296296296</v>
      </c>
      <c r="H194" s="5" t="n">
        <f aca="false">IF(G194="",$F$1*C194-B194,G194-B194)</f>
        <v>8.405158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2020-02-24</v>
      </c>
      <c r="M194" s="31" t="n">
        <f aca="false">(L194-K194+1)*B194</f>
        <v>17145</v>
      </c>
      <c r="N194" s="32" t="n">
        <f aca="false">H194/M194*365</f>
        <v>0.178937455234762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Z194-AB194</f>
        <v>-0.0222698019618943</v>
      </c>
      <c r="AD194" s="57" t="n">
        <f aca="false">IF(E194-F194&lt;0,"达成",E194-F194)</f>
        <v>0.157633755703704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0.0583134888888889</v>
      </c>
      <c r="H195" s="5" t="n">
        <f aca="false">IF(G195="",$F$1*C195-B195,G195-B195)</f>
        <v>7.872321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2020-02-24</v>
      </c>
      <c r="M195" s="31" t="n">
        <f aca="false">(L195-K195+1)*B195</f>
        <v>17010</v>
      </c>
      <c r="N195" s="32" t="n">
        <f aca="false">H195/M195*365</f>
        <v>0.168923995590829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Z195-AB195</f>
        <v>-0.0228723405030027</v>
      </c>
      <c r="AD195" s="57" t="n">
        <f aca="false">IF(E195-F195&lt;0,"达成",E195-F195)</f>
        <v>0.161577385111111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0.0647139333333335</v>
      </c>
      <c r="H196" s="5" t="n">
        <f aca="false">IF(G196="",$F$1*C196-B196,G196-B196)</f>
        <v>8.73638100000002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2020-02-24</v>
      </c>
      <c r="M196" s="31" t="n">
        <f aca="false">(L196-K196+1)*B196</f>
        <v>16875</v>
      </c>
      <c r="N196" s="32" t="n">
        <f aca="false">H196/M196*365</f>
        <v>0.188964685333334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Z196-AB196</f>
        <v>-0.0216039256769374</v>
      </c>
      <c r="AD196" s="57" t="n">
        <f aca="false">IF(E196-F196&lt;0,"达成",E196-F196)</f>
        <v>0.155181606666667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0.0648206074074075</v>
      </c>
      <c r="H197" s="5" t="n">
        <f aca="false">IF(G197="",$F$1*C197-B197,G197-B197)</f>
        <v>8.75078200000002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2020-02-24</v>
      </c>
      <c r="M197" s="31" t="n">
        <f aca="false">(L197-K197+1)*B197</f>
        <v>16740</v>
      </c>
      <c r="N197" s="32" t="n">
        <f aca="false">H197/M197*365</f>
        <v>0.190802594384708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Z197-AB197</f>
        <v>-0.0214672162021552</v>
      </c>
      <c r="AD197" s="57" t="n">
        <f aca="false">IF(E197-F197&lt;0,"达成",E197-F197)</f>
        <v>0.155070629925926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0.0579934666666668</v>
      </c>
      <c r="H198" s="5" t="n">
        <f aca="false">IF(G198="",$F$1*C198-B198,G198-B198)</f>
        <v>7.82911800000002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2020-02-24</v>
      </c>
      <c r="M198" s="31" t="n">
        <f aca="false">(L198-K198+1)*B198</f>
        <v>16605</v>
      </c>
      <c r="N198" s="32" t="n">
        <f aca="false">H198/M198*365</f>
        <v>0.172094433604337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Z198-AB198</f>
        <v>-0.0225862005916067</v>
      </c>
      <c r="AD198" s="57" t="n">
        <f aca="false">IF(E198-F198&lt;0,"达成",E198-F198)</f>
        <v>0.161896673333333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0.0505262814814816</v>
      </c>
      <c r="H199" s="5" t="n">
        <f aca="false">IF(G199="",$F$1*C199-B199,G199-B199)</f>
        <v>6.82104800000002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2020-02-24</v>
      </c>
      <c r="M199" s="31" t="n">
        <f aca="false">(L199-K199+1)*B199</f>
        <v>16200</v>
      </c>
      <c r="N199" s="32" t="n">
        <f aca="false">H199/M199*365</f>
        <v>0.15368410617284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Z199-AB199</f>
        <v>-0.0238343050772627</v>
      </c>
      <c r="AD199" s="57" t="n">
        <f aca="false">IF(E199-F199&lt;0,"达成",E199-F199)</f>
        <v>0.169366262518518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0.0546865703703706</v>
      </c>
      <c r="H200" s="5" t="n">
        <f aca="false">IF(G200="",$F$1*C200-B200,G200-B200)</f>
        <v>7.38268700000003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2020-02-24</v>
      </c>
      <c r="M200" s="31" t="n">
        <f aca="false">(L200-K200+1)*B200</f>
        <v>16065</v>
      </c>
      <c r="N200" s="32" t="n">
        <f aca="false">H200/M200*365</f>
        <v>0.167736119203238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Z200-AB200</f>
        <v>-0.0229629770455793</v>
      </c>
      <c r="AD200" s="57" t="n">
        <f aca="false">IF(E200-F200&lt;0,"达成",E200-F200)</f>
        <v>0.165206033629629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0.0594869037037037</v>
      </c>
      <c r="H201" s="5" t="n">
        <f aca="false">IF(G201="",$F$1*C201-B201,G201-B201)</f>
        <v>8.030732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2020-02-24</v>
      </c>
      <c r="M201" s="31" t="n">
        <f aca="false">(L201-K201+1)*B201</f>
        <v>15930</v>
      </c>
      <c r="N201" s="32" t="n">
        <f aca="false">H201/M201*365</f>
        <v>0.184006100439422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Z201-AB201</f>
        <v>-0.0219891342805096</v>
      </c>
      <c r="AD201" s="57" t="n">
        <f aca="false">IF(E201-F201&lt;0,"达成",E201-F201)</f>
        <v>0.16040431762963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0.0606603185185187</v>
      </c>
      <c r="H202" s="5" t="n">
        <f aca="false">IF(G202="",$F$1*C202-B202,G202-B202)</f>
        <v>8.18914300000003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2020-02-24</v>
      </c>
      <c r="M202" s="31" t="n">
        <f aca="false">(L202-K202+1)*B202</f>
        <v>15795</v>
      </c>
      <c r="N202" s="32" t="n">
        <f aca="false">H202/M202*365</f>
        <v>0.189239455207345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Z202-AB202</f>
        <v>-0.0216742548849009</v>
      </c>
      <c r="AD202" s="57" t="n">
        <f aca="false">IF(E202-F202&lt;0,"达成",E202-F202)</f>
        <v>0.159231030148148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0.0440191629629632</v>
      </c>
      <c r="H203" s="5" t="n">
        <f aca="false">IF(G203="",$F$1*C203-B203,G203-B203)</f>
        <v>5.94258700000003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2020-02-24</v>
      </c>
      <c r="M203" s="31" t="n">
        <f aca="false">(L203-K203+1)*B203</f>
        <v>15660</v>
      </c>
      <c r="N203" s="32" t="n">
        <f aca="false">H203/M203*365</f>
        <v>0.13850857311622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Z203-AB203</f>
        <v>-0.0245525345598843</v>
      </c>
      <c r="AD203" s="57" t="n">
        <f aca="false">IF(E203-F203&lt;0,"达成",E203-F203)</f>
        <v>0.17587769437037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0.0378320666666668</v>
      </c>
      <c r="H204" s="5" t="n">
        <f aca="false">IF(G204="",$F$1*C204-B204,G204-B204)</f>
        <v>5.10732900000002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2020-02-24</v>
      </c>
      <c r="M204" s="31" t="n">
        <f aca="false">(L204-K204+1)*B204</f>
        <v>15255</v>
      </c>
      <c r="N204" s="32" t="n">
        <f aca="false">H204/M204*365</f>
        <v>0.122200923303835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Z204-AB204</f>
        <v>-0.0255556079698436</v>
      </c>
      <c r="AD204" s="57" t="n">
        <f aca="false">IF(E204-F204&lt;0,"达成",E204-F204)</f>
        <v>0.182063893333333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0.0317516444444445</v>
      </c>
      <c r="H205" s="5" t="n">
        <f aca="false">IF(G205="",$F$1*C205-B205,G205-B205)</f>
        <v>4.286472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2020-02-24</v>
      </c>
      <c r="M205" s="31" t="n">
        <f aca="false">(L205-K205+1)*B205</f>
        <v>15120</v>
      </c>
      <c r="N205" s="32" t="n">
        <f aca="false">H205/M205*365</f>
        <v>0.103476341269841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Z205-AB205</f>
        <v>-0.0266180951411217</v>
      </c>
      <c r="AD205" s="57" t="n">
        <f aca="false">IF(E205-F205&lt;0,"达成",E205-F205)</f>
        <v>0.188139923555555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0.0360186074074075</v>
      </c>
      <c r="H206" s="5" t="n">
        <f aca="false">IF(G206="",$F$1*C206-B206,G206-B206)</f>
        <v>4.86251200000001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2020-02-24</v>
      </c>
      <c r="M206" s="31" t="n">
        <f aca="false">(L206-K206+1)*B206</f>
        <v>14985</v>
      </c>
      <c r="N206" s="32" t="n">
        <f aca="false">H206/M206*365</f>
        <v>0.118439564898232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Z206-AB206</f>
        <v>-0.0256507552711109</v>
      </c>
      <c r="AD206" s="57" t="n">
        <f aca="false">IF(E206-F206&lt;0,"达成",E206-F206)</f>
        <v>0.183875664592593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0.0343118222222224</v>
      </c>
      <c r="H207" s="5" t="n">
        <f aca="false">IF(G207="",$F$1*C207-B207,G207-B207)</f>
        <v>4.63209600000002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2020-02-24</v>
      </c>
      <c r="M207" s="31" t="n">
        <f aca="false">(L207-K207+1)*B207</f>
        <v>14850</v>
      </c>
      <c r="N207" s="32" t="n">
        <f aca="false">H207/M207*365</f>
        <v>0.113852864646465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Z207-AB207</f>
        <v>-0.025865376539278</v>
      </c>
      <c r="AD207" s="57" t="n">
        <f aca="false">IF(E207-F207&lt;0,"达成",E207-F207)</f>
        <v>0.185583025777778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0.0388988074074076</v>
      </c>
      <c r="H208" s="5" t="n">
        <f aca="false">IF(G208="",$F$1*C208-B208,G208-B208)</f>
        <v>5.25133900000003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2020-02-24</v>
      </c>
      <c r="M208" s="31" t="n">
        <f aca="false">(L208-K208+1)*B208</f>
        <v>14715</v>
      </c>
      <c r="N208" s="32" t="n">
        <f aca="false">H208/M208*365</f>
        <v>0.130257474345906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Z208-AB208</f>
        <v>-0.0248524563479484</v>
      </c>
      <c r="AD208" s="57" t="n">
        <f aca="false">IF(E208-F208&lt;0,"达成",E208-F208)</f>
        <v>0.180998655259259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0.0562866814814815</v>
      </c>
      <c r="H209" s="5" t="n">
        <f aca="false">IF(G209="",$F$1*C209-B209,G209-B209)</f>
        <v>7.598702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2020-02-24</v>
      </c>
      <c r="M209" s="31" t="n">
        <f aca="false">(L209-K209+1)*B209</f>
        <v>14310</v>
      </c>
      <c r="N209" s="32" t="n">
        <f aca="false">H209/M209*365</f>
        <v>0.193817346610762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Z209-AB209</f>
        <v>-0.0214097185769362</v>
      </c>
      <c r="AD209" s="57" t="n">
        <f aca="false">IF(E209-F209&lt;0,"达成",E209-F209)</f>
        <v>0.163603674518519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0.0562866814814815</v>
      </c>
      <c r="H210" s="5" t="n">
        <f aca="false">IF(G210="",$F$1*C210-B210,G210-B210)</f>
        <v>7.598702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2020-02-24</v>
      </c>
      <c r="M210" s="31" t="n">
        <f aca="false">(L210-K210+1)*B210</f>
        <v>14175</v>
      </c>
      <c r="N210" s="32" t="n">
        <f aca="false">H210/M210*365</f>
        <v>0.195663226102293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Z210-AB210</f>
        <v>-0.0213233397523109</v>
      </c>
      <c r="AD210" s="57" t="n">
        <f aca="false">IF(E210-F210&lt;0,"达成",E210-F210)</f>
        <v>0.163610275851852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0.0575667703703706</v>
      </c>
      <c r="H211" s="5" t="n">
        <f aca="false">IF(G211="",$F$1*C211-B211,G211-B211)</f>
        <v>7.77151400000003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2020-02-24</v>
      </c>
      <c r="M211" s="31" t="n">
        <f aca="false">(L211-K211+1)*B211</f>
        <v>14040</v>
      </c>
      <c r="N211" s="32" t="n">
        <f aca="false">H211/M211*365</f>
        <v>0.202037222934474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Z211-AB211</f>
        <v>-0.0209788563541664</v>
      </c>
      <c r="AD211" s="57" t="n">
        <f aca="false">IF(E211-F211&lt;0,"达成",E211-F211)</f>
        <v>0.162326772296296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0.0561800074074075</v>
      </c>
      <c r="H212" s="5" t="n">
        <f aca="false">IF(G212="",$F$1*C212-B212,G212-B212)</f>
        <v>7.58430100000001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2020-02-24</v>
      </c>
      <c r="M212" s="31" t="n">
        <f aca="false">(L212-K212+1)*B212</f>
        <v>13905</v>
      </c>
      <c r="N212" s="32" t="n">
        <f aca="false">H212/M212*365</f>
        <v>0.199084492268968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Z212-AB212</f>
        <v>-0.0211386831518918</v>
      </c>
      <c r="AD212" s="57" t="n">
        <f aca="false">IF(E212-F212&lt;0,"达成",E212-F212)</f>
        <v>0.163714471925926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0.063860540740741</v>
      </c>
      <c r="H213" s="5" t="n">
        <f aca="false">IF(G213="",$F$1*C213-B213,G213-B213)</f>
        <v>8.62117300000003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2020-02-24</v>
      </c>
      <c r="M213" s="31" t="n">
        <f aca="false">(L213-K213+1)*B213</f>
        <v>13770</v>
      </c>
      <c r="N213" s="32" t="n">
        <f aca="false">H213/M213*365</f>
        <v>0.228520562454612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Z213-AB213</f>
        <v>-0.0196439636394907</v>
      </c>
      <c r="AD213" s="57" t="n">
        <f aca="false">IF(E213-F213&lt;0,"达成",E213-F213)</f>
        <v>0.156036081259259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0.0557533111111112</v>
      </c>
      <c r="H214" s="5" t="n">
        <f aca="false">IF(G214="",$F$1*C214-B214,G214-B214)</f>
        <v>7.52669700000001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2020-02-24</v>
      </c>
      <c r="M214" s="31" t="n">
        <f aca="false">(L214-K214+1)*B214</f>
        <v>13365</v>
      </c>
      <c r="N214" s="32" t="n">
        <f aca="false">H214/M214*365</f>
        <v>0.205555136924804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Z214-AB214</f>
        <v>-0.021028364149974</v>
      </c>
      <c r="AD214" s="57" t="n">
        <f aca="false">IF(E214-F214&lt;0,"达成",E214-F214)</f>
        <v>0.164144438888889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0.0456192740740741</v>
      </c>
      <c r="H215" s="5" t="n">
        <f aca="false">IF(G215="",$F$1*C215-B215,G215-B215)</f>
        <v>6.158602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2020-02-24</v>
      </c>
      <c r="M215" s="31" t="n">
        <f aca="false">(L215-K215+1)*B215</f>
        <v>13230</v>
      </c>
      <c r="N215" s="32" t="n">
        <f aca="false">H215/M215*365</f>
        <v>0.169908520786092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Z215-AB215</f>
        <v>-0.0227812483980911</v>
      </c>
      <c r="AD215" s="57" t="n">
        <f aca="false">IF(E215-F215&lt;0,"达成",E215-F215)</f>
        <v>0.174271600592593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0.055433288888889</v>
      </c>
      <c r="H216" s="5" t="n">
        <f aca="false">IF(G216="",$F$1*C216-B216,G216-B216)</f>
        <v>7.48349400000001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2020-02-24</v>
      </c>
      <c r="M216" s="31" t="n">
        <f aca="false">(L216-K216+1)*B216</f>
        <v>13095</v>
      </c>
      <c r="N216" s="32" t="n">
        <f aca="false">H216/M216*365</f>
        <v>0.208589179839634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Z216-AB216</f>
        <v>-0.0208779020865137</v>
      </c>
      <c r="AD216" s="57" t="n">
        <f aca="false">IF(E216-F216&lt;0,"达成",E216-F216)</f>
        <v>0.164456999111111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0.0601269481481482</v>
      </c>
      <c r="H217" s="5" t="n">
        <f aca="false">IF(G217="",$F$1*C217-B217,G217-B217)</f>
        <v>8.11713800000001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2020-02-24</v>
      </c>
      <c r="M217" s="31" t="n">
        <f aca="false">(L217-K217+1)*B217</f>
        <v>12960</v>
      </c>
      <c r="N217" s="32" t="n">
        <f aca="false">H217/M217*365</f>
        <v>0.228607667438272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Z217-AB217</f>
        <v>-0.0199432753799391</v>
      </c>
      <c r="AD217" s="57" t="n">
        <f aca="false">IF(E217-F217&lt;0,"达成",E217-F217)</f>
        <v>0.159765574518518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0.0705810074074076</v>
      </c>
      <c r="H218" s="5" t="n">
        <f aca="false">IF(G218="",$F$1*C218-B218,G218-B218)</f>
        <v>9.52843600000003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2020-02-24</v>
      </c>
      <c r="M218" s="31" t="n">
        <f aca="false">(L218-K218+1)*B218</f>
        <v>12825</v>
      </c>
      <c r="N218" s="32" t="n">
        <f aca="false">H218/M218*365</f>
        <v>0.271179660038987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Z218-AB218</f>
        <v>-0.0180143778113968</v>
      </c>
      <c r="AD218" s="57" t="n">
        <f aca="false">IF(E218-F218&lt;0,"达成",E218-F218)</f>
        <v>0.149314789925926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0.0632204962962964</v>
      </c>
      <c r="H219" s="5" t="n">
        <f aca="false">IF(G219="",$F$1*C219-B219,G219-B219)</f>
        <v>8.53476700000002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2020-02-24</v>
      </c>
      <c r="M219" s="31" t="n">
        <f aca="false">(L219-K219+1)*B219</f>
        <v>12420</v>
      </c>
      <c r="N219" s="32" t="n">
        <f aca="false">H219/M219*365</f>
        <v>0.25082044726248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Z219-AB219</f>
        <v>-0.0192223603413655</v>
      </c>
      <c r="AD219" s="57" t="n">
        <f aca="false">IF(E219-F219&lt;0,"达成",E219-F219)</f>
        <v>0.156675199037037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0.059700251851852</v>
      </c>
      <c r="H220" s="5" t="n">
        <f aca="false">IF(G220="",$F$1*C220-B220,G220-B220)</f>
        <v>8.05953400000001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2020-02-24</v>
      </c>
      <c r="M220" s="31" t="n">
        <f aca="false">(L220-K220+1)*B220</f>
        <v>12285</v>
      </c>
      <c r="N220" s="32" t="n">
        <f aca="false">H220/M220*365</f>
        <v>0.239457054131055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Z220-AB220</f>
        <v>-0.0197431850408127</v>
      </c>
      <c r="AD220" s="57" t="n">
        <f aca="false">IF(E220-F220&lt;0,"达成",E220-F220)</f>
        <v>0.160189202814815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0.063860540740741</v>
      </c>
      <c r="H221" s="5" t="n">
        <f aca="false">IF(G221="",$F$1*C221-B221,G221-B221)</f>
        <v>8.62117300000003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2020-02-24</v>
      </c>
      <c r="M221" s="31" t="n">
        <f aca="false">(L221-K221+1)*B221</f>
        <v>12150</v>
      </c>
      <c r="N221" s="32" t="n">
        <f aca="false">H221/M221*365</f>
        <v>0.258989970781894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Z221-AB221</f>
        <v>-0.01892655920398</v>
      </c>
      <c r="AD221" s="57" t="n">
        <f aca="false">IF(E221-F221&lt;0,"达成",E221-F221)</f>
        <v>0.156029432592592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0.0672741111111112</v>
      </c>
      <c r="H222" s="5" t="n">
        <f aca="false">IF(G222="",$F$1*C222-B222,G222-B222)</f>
        <v>9.08200500000001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2020-02-24</v>
      </c>
      <c r="M222" s="31" t="n">
        <f aca="false">(L222-K222+1)*B222</f>
        <v>12015</v>
      </c>
      <c r="N222" s="32" t="n">
        <f aca="false">H222/M222*365</f>
        <v>0.275899444444445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Z222-AB222</f>
        <v>-0.0182540020141984</v>
      </c>
      <c r="AD222" s="57" t="n">
        <f aca="false">IF(E222-F222&lt;0,"达成",E222-F222)</f>
        <v>0.152617478888889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0.0762347333333335</v>
      </c>
      <c r="H223" s="5" t="n">
        <f aca="false">IF(G223="",$F$1*C223-B223,G223-B223)</f>
        <v>10.291689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2020-02-24</v>
      </c>
      <c r="M223" s="31" t="n">
        <f aca="false">(L223-K223+1)*B223</f>
        <v>11880</v>
      </c>
      <c r="N223" s="32" t="n">
        <f aca="false">H223/M223*365</f>
        <v>0.316200882575758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Z223-AB223</f>
        <v>-0.016647764464168</v>
      </c>
      <c r="AD223" s="57" t="n">
        <f aca="false">IF(E223-F223&lt;0,"达成",E223-F223)</f>
        <v>0.143658256666667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0.0746346222222224</v>
      </c>
      <c r="H224" s="5" t="n">
        <f aca="false">IF(G224="",$F$1*C224-B224,G224-B224)</f>
        <v>10.075674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2020-02-24</v>
      </c>
      <c r="M224" s="31" t="n">
        <f aca="false">(L224-K224+1)*B224</f>
        <v>11475</v>
      </c>
      <c r="N224" s="32" t="n">
        <f aca="false">H224/M224*365</f>
        <v>0.320489848366014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Z224-AB224</f>
        <v>-0.0168453691703485</v>
      </c>
      <c r="AD224" s="57" t="n">
        <f aca="false">IF(E224-F224&lt;0,"达成",E224-F224)</f>
        <v>0.145259037777778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0.0706876814814816</v>
      </c>
      <c r="H225" s="5" t="n">
        <f aca="false">IF(G225="",$F$1*C225-B225,G225-B225)</f>
        <v>9.54283700000002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2020-02-24</v>
      </c>
      <c r="M225" s="31" t="n">
        <f aca="false">(L225-K225+1)*B225</f>
        <v>11340</v>
      </c>
      <c r="N225" s="32" t="n">
        <f aca="false">H225/M225*365</f>
        <v>0.30715480643739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Z225-AB225</f>
        <v>-0.0174326862821763</v>
      </c>
      <c r="AD225" s="57" t="n">
        <f aca="false">IF(E225-F225&lt;0,"达成",E225-F225)</f>
        <v>0.149203690518518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0.0711143777777779</v>
      </c>
      <c r="H226" s="5" t="n">
        <f aca="false">IF(G226="",$F$1*C226-B226,G226-B226)</f>
        <v>9.60044100000002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2020-02-24</v>
      </c>
      <c r="M226" s="31" t="n">
        <f aca="false">(L226-K226+1)*B226</f>
        <v>11205</v>
      </c>
      <c r="N226" s="32" t="n">
        <f aca="false">H226/M226*365</f>
        <v>0.31273190227577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Z226-AB226</f>
        <v>-0.0172891428061637</v>
      </c>
      <c r="AD226" s="57" t="n">
        <f aca="false">IF(E226-F226&lt;0,"达成",E226-F226)</f>
        <v>0.148779348222222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0.0633271703703706</v>
      </c>
      <c r="H227" s="5" t="n">
        <f aca="false">IF(G227="",$F$1*C227-B227,G227-B227)</f>
        <v>8.54916800000004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2020-02-24</v>
      </c>
      <c r="M227" s="31" t="n">
        <f aca="false">(L227-K227+1)*B227</f>
        <v>11070</v>
      </c>
      <c r="N227" s="32" t="n">
        <f aca="false">H227/M227*365</f>
        <v>0.281883136404699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Z227-AB227</f>
        <v>-0.0185250517118862</v>
      </c>
      <c r="AD227" s="57" t="n">
        <f aca="false">IF(E227-F227&lt;0,"达成",E227-F227)</f>
        <v>0.156564253629629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0.0574600962962963</v>
      </c>
      <c r="H228" s="5" t="n">
        <f aca="false">IF(G228="",$F$1*C228-B228,G228-B228)</f>
        <v>7.757113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2020-02-24</v>
      </c>
      <c r="M228" s="31" t="n">
        <f aca="false">(L228-K228+1)*B228</f>
        <v>10935</v>
      </c>
      <c r="N228" s="32" t="n">
        <f aca="false">H228/M228*365</f>
        <v>0.25892512528578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Z228-AB228</f>
        <v>-0.0194571342337995</v>
      </c>
      <c r="AD228" s="57" t="n">
        <f aca="false">IF(E228-F228&lt;0,"达成",E228-F228)</f>
        <v>0.16243759637037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0.0591668814814817</v>
      </c>
      <c r="H229" s="5" t="n">
        <f aca="false">IF(G229="",$F$1*C229-B229,G229-B229)</f>
        <v>7.98752900000002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2020-02-24</v>
      </c>
      <c r="M229" s="31" t="n">
        <f aca="false">(L229-K229+1)*B229</f>
        <v>10530</v>
      </c>
      <c r="N229" s="32" t="n">
        <f aca="false">H229/M229*365</f>
        <v>0.276870663342831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Z229-AB229</f>
        <v>-0.0190811976625043</v>
      </c>
      <c r="AD229" s="57" t="n">
        <f aca="false">IF(E229-F229&lt;0,"达成",E229-F229)</f>
        <v>0.160730284518518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0.0577801185185186</v>
      </c>
      <c r="H230" s="5" t="n">
        <f aca="false">IF(G230="",$F$1*C230-B230,G230-B230)</f>
        <v>7.80031600000001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2020-02-24</v>
      </c>
      <c r="M230" s="31" t="n">
        <f aca="false">(L230-K230+1)*B230</f>
        <v>10395</v>
      </c>
      <c r="N230" s="32" t="n">
        <f aca="false">H230/M230*365</f>
        <v>0.27389276960077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Z230-AB230</f>
        <v>-0.0192236019129604</v>
      </c>
      <c r="AD230" s="57" t="n">
        <f aca="false">IF(E230-F230&lt;0,"达成",E230-F230)</f>
        <v>0.162111726814815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0.0571400740740741</v>
      </c>
      <c r="H231" s="5" t="n">
        <f aca="false">IF(G231="",$F$1*C231-B231,G231-B231)</f>
        <v>7.71391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2020-02-24</v>
      </c>
      <c r="M231" s="31" t="n">
        <f aca="false">(L231-K231+1)*B231</f>
        <v>10260</v>
      </c>
      <c r="N231" s="32" t="n">
        <f aca="false">H231/M231*365</f>
        <v>0.27442272417154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Z231-AB231</f>
        <v>-0.019259575904762</v>
      </c>
      <c r="AD231" s="57" t="n">
        <f aca="false">IF(E231-F231&lt;0,"达成",E231-F231)</f>
        <v>0.162756839259259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0.0600202740740742</v>
      </c>
      <c r="H232" s="5" t="n">
        <f aca="false">IF(G232="",$F$1*C232-B232,G232-B232)</f>
        <v>8.10273700000002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2020-02-24</v>
      </c>
      <c r="M232" s="31" t="n">
        <f aca="false">(L232-K232+1)*B232</f>
        <v>10125</v>
      </c>
      <c r="N232" s="32" t="n">
        <f aca="false">H232/M232*365</f>
        <v>0.292098667160495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Z232-AB232</f>
        <v>-0.0186928689742374</v>
      </c>
      <c r="AD232" s="57" t="n">
        <f aca="false">IF(E232-F232&lt;0,"达成",E232-F232)</f>
        <v>0.159876452592592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0.040925614814815</v>
      </c>
      <c r="H233" s="5" t="n">
        <f aca="false">IF(G233="",$F$1*C233-B233,G233-B233)</f>
        <v>5.52495800000003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2020-02-24</v>
      </c>
      <c r="M233" s="31" t="n">
        <f aca="false">(L233-K233+1)*B233</f>
        <v>9990</v>
      </c>
      <c r="N233" s="32" t="n">
        <f aca="false">H233/M233*365</f>
        <v>0.201862829829831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Z233-AB233</f>
        <v>-0.0218602580107019</v>
      </c>
      <c r="AD233" s="57" t="n">
        <f aca="false">IF(E233-F233&lt;0,"达成",E233-F233)</f>
        <v>0.178971586518518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0.0362319555555557</v>
      </c>
      <c r="H234" s="5" t="n">
        <f aca="false">IF(G234="",$F$1*C234-B234,G234-B234)</f>
        <v>4.89131400000002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2020-02-24</v>
      </c>
      <c r="M234" s="31" t="n">
        <f aca="false">(L234-K234+1)*B234</f>
        <v>9585</v>
      </c>
      <c r="N234" s="32" t="n">
        <f aca="false">H234/M234*365</f>
        <v>0.186262870109547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Z234-AB234</f>
        <v>-0.0225727849239929</v>
      </c>
      <c r="AD234" s="57" t="n">
        <f aca="false">IF(E234-F234&lt;0,"达成",E234-F234)</f>
        <v>0.183661400444444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0.0230043703703706</v>
      </c>
      <c r="H235" s="5" t="n">
        <f aca="false">IF(G235="",$F$1*C235-B235,G235-B235)</f>
        <v>3.10559000000003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2020-02-24</v>
      </c>
      <c r="M235" s="31" t="n">
        <f aca="false">(L235-K235+1)*B235</f>
        <v>9450</v>
      </c>
      <c r="N235" s="32" t="n">
        <f aca="false">H235/M235*365</f>
        <v>0.119951359788361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Z235-AB235</f>
        <v>-0.0249677041510612</v>
      </c>
      <c r="AD235" s="57" t="n">
        <f aca="false">IF(E235-F235&lt;0,"达成",E235-F235)</f>
        <v>0.196892289629629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0.0251378518518518</v>
      </c>
      <c r="H236" s="5" t="n">
        <f aca="false">IF(G236="",$F$1*C236-B236,G236-B236)</f>
        <v>3.39361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2020-02-24</v>
      </c>
      <c r="M236" s="31" t="n">
        <f aca="false">(L236-K236+1)*B236</f>
        <v>9315</v>
      </c>
      <c r="N236" s="32" t="n">
        <f aca="false">H236/M236*365</f>
        <v>0.132975593129361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Z236-AB236</f>
        <v>-0.0244075776534576</v>
      </c>
      <c r="AD236" s="57" t="n">
        <f aca="false">IF(E236-F236&lt;0,"达成",E236-F236)</f>
        <v>0.194754088148148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0.0267379629629631</v>
      </c>
      <c r="H237" s="5" t="n">
        <f aca="false">IF(G237="",$F$1*C237-B237,G237-B237)</f>
        <v>3.60962500000002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2020-02-24</v>
      </c>
      <c r="M237" s="31" t="n">
        <f aca="false">(L237-K237+1)*B237</f>
        <v>9180</v>
      </c>
      <c r="N237" s="32" t="n">
        <f aca="false">H237/M237*365</f>
        <v>0.143519948257082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Z237-AB237</f>
        <v>-0.0239881711544414</v>
      </c>
      <c r="AD237" s="57" t="n">
        <f aca="false">IF(E237-F237&lt;0,"达成",E237-F237)</f>
        <v>0.193159537037037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0.0289781185185185</v>
      </c>
      <c r="H238" s="5" t="n">
        <f aca="false">IF(G238="",$F$1*C238-B238,G238-B238)</f>
        <v>3.912046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2020-02-24</v>
      </c>
      <c r="M238" s="31" t="n">
        <f aca="false">(L238-K238+1)*B238</f>
        <v>9045</v>
      </c>
      <c r="N238" s="32" t="n">
        <f aca="false">H238/M238*365</f>
        <v>0.157865869541183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Z238-AB238</f>
        <v>-0.0234217290491598</v>
      </c>
      <c r="AD238" s="57" t="n">
        <f aca="false">IF(E238-F238&lt;0,"达成",E238-F238)</f>
        <v>0.190916170814815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0.0412456370370371</v>
      </c>
      <c r="H239" s="5" t="n">
        <f aca="false">IF(G239="",$F$1*C239-B239,G239-B239)</f>
        <v>5.568161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2020-02-24</v>
      </c>
      <c r="M239" s="31" t="n">
        <f aca="false">(L239-K239+1)*B239</f>
        <v>8640</v>
      </c>
      <c r="N239" s="32" t="n">
        <f aca="false">H239/M239*365</f>
        <v>0.235229023726852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Z239-AB239</f>
        <v>-0.020851293247391</v>
      </c>
      <c r="AD239" s="57" t="n">
        <f aca="false">IF(E239-F239&lt;0,"达成",E239-F239)</f>
        <v>0.17864666562963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0.0349518666666667</v>
      </c>
      <c r="H240" s="5" t="n">
        <f aca="false">IF(G240="",$F$1*C240-B240,G240-B240)</f>
        <v>4.718502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2020-02-24</v>
      </c>
      <c r="M240" s="31" t="n">
        <f aca="false">(L240-K240+1)*B240</f>
        <v>8505</v>
      </c>
      <c r="N240" s="32" t="n">
        <f aca="false">H240/M240*365</f>
        <v>0.20249891005291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Z240-AB240</f>
        <v>-0.0220192308726885</v>
      </c>
      <c r="AD240" s="57" t="n">
        <f aca="false">IF(E240-F240&lt;0,"达成",E240-F240)</f>
        <v>0.184940397333333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0.0353785629629632</v>
      </c>
      <c r="H241" s="5" t="n">
        <f aca="false">IF(G241="",$F$1*C241-B241,G241-B241)</f>
        <v>4.77610600000003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2020-02-24</v>
      </c>
      <c r="M241" s="31" t="n">
        <f aca="false">(L241-K241+1)*B241</f>
        <v>8370</v>
      </c>
      <c r="N241" s="32" t="n">
        <f aca="false">H241/M241*365</f>
        <v>0.208277023894864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Z241-AB241</f>
        <v>-0.0218544058751904</v>
      </c>
      <c r="AD241" s="57" t="n">
        <f aca="false">IF(E241-F241&lt;0,"达成",E241-F241)</f>
        <v>0.184518409037037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0.0268446370370371</v>
      </c>
      <c r="H242" s="5" t="n">
        <f aca="false">IF(G242="",$F$1*C242-B242,G242-B242)</f>
        <v>3.62402600000001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2020-02-24</v>
      </c>
      <c r="M242" s="31" t="n">
        <f aca="false">(L242-K242+1)*B242</f>
        <v>8235</v>
      </c>
      <c r="N242" s="32" t="n">
        <f aca="false">H242/M242*365</f>
        <v>0.160627746205222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Z242-AB242</f>
        <v>-0.0234676685766257</v>
      </c>
      <c r="AD242" s="57" t="n">
        <f aca="false">IF(E242-F242&lt;0,"达成",E242-F242)</f>
        <v>0.193049368296296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0.0276980296296297</v>
      </c>
      <c r="H243" s="5" t="n">
        <f aca="false">IF(G243="",$F$1*C243-B243,G243-B243)</f>
        <v>3.73923400000001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2020-02-24</v>
      </c>
      <c r="M243" s="31" t="n">
        <f aca="false">(L243-K243+1)*B243</f>
        <v>8100</v>
      </c>
      <c r="N243" s="32" t="n">
        <f aca="false">H243/M243*365</f>
        <v>0.168496346913581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Z243-AB243</f>
        <v>-0.0231950626811592</v>
      </c>
      <c r="AD243" s="57" t="n">
        <f aca="false">IF(E243-F243&lt;0,"达成",E243-F243)</f>
        <v>0.192193613037037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0.0134037037037038</v>
      </c>
      <c r="H244" s="5" t="n">
        <f aca="false">IF(G244="",$F$1*C244-B244,G244-B244)</f>
        <v>1.80950000000001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2020-02-24</v>
      </c>
      <c r="M244" s="31" t="n">
        <f aca="false">(L244-K244+1)*B244</f>
        <v>7695</v>
      </c>
      <c r="N244" s="32" t="n">
        <f aca="false">H244/M244*365</f>
        <v>0.0858307342430156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Z244-AB244</f>
        <v>-0.025994031965118</v>
      </c>
      <c r="AD244" s="57" t="n">
        <f aca="false">IF(E244-F244&lt;0,"达成",E244-F244)</f>
        <v>0.206485296296296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0.00999013333333357</v>
      </c>
      <c r="H245" s="5" t="n">
        <f aca="false">IF(G245="",$F$1*C245-B245,G245-B245)</f>
        <v>1.34866800000003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2020-02-24</v>
      </c>
      <c r="M245" s="31" t="n">
        <f aca="false">(L245-K245+1)*B245</f>
        <v>7560</v>
      </c>
      <c r="N245" s="32" t="n">
        <f aca="false">H245/M245*365</f>
        <v>0.0651142619047634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Z245-AB245</f>
        <v>-0.0265910099131474</v>
      </c>
      <c r="AD245" s="57" t="n">
        <f aca="false">IF(E245-F245&lt;0,"达成",E245-F245)</f>
        <v>0.209899058666666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-0.00281075555555545</v>
      </c>
      <c r="H246" s="5" t="n">
        <f aca="false">IF(G246="",$F$1*C246-B246,G246-B246)</f>
        <v>-0.379451999999986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2020-02-24</v>
      </c>
      <c r="M246" s="31" t="n">
        <f aca="false">(L246-K246+1)*B246</f>
        <v>7290</v>
      </c>
      <c r="N246" s="32" t="n">
        <f aca="false">H246/M246*365</f>
        <v>-0.0189986255144026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Z246-AB246</f>
        <v>-0.0292142908277404</v>
      </c>
      <c r="AD246" s="57" t="n">
        <f aca="false">IF(E246-F246&lt;0,"达成",E246-F246)</f>
        <v>0.222707355555555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-0.00121064444444435</v>
      </c>
      <c r="H247" s="5" t="n">
        <f aca="false">IF(G247="",$F$1*C247-B247,G247-B247)</f>
        <v>-0.163436999999988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2020-02-24</v>
      </c>
      <c r="M247" s="31" t="n">
        <f aca="false">(L247-K247+1)*B247</f>
        <v>7155</v>
      </c>
      <c r="N247" s="32" t="n">
        <f aca="false">H247/M247*365</f>
        <v>-0.00833745702306017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Z247-AB247</f>
        <v>-0.0287475895424836</v>
      </c>
      <c r="AD247" s="57" t="n">
        <f aca="false">IF(E247-F247&lt;0,"达成",E247-F247)</f>
        <v>0.221107928444444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0.00230960000000011</v>
      </c>
      <c r="H248" s="5" t="n">
        <f aca="false">IF(G248="",$F$1*C248-B248,G248-B248)</f>
        <v>0.311796000000015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2020-02-24</v>
      </c>
      <c r="M248" s="31" t="n">
        <f aca="false">(L248-K248+1)*B248</f>
        <v>6750</v>
      </c>
      <c r="N248" s="32" t="n">
        <f aca="false">H248/M248*365</f>
        <v>0.0168600800000008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Z248-AB248</f>
        <v>-0.0278607998816394</v>
      </c>
      <c r="AD248" s="57" t="n">
        <f aca="false">IF(E248-F248&lt;0,"达成",E248-F248)</f>
        <v>0.217585064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-0.00473088888888882</v>
      </c>
      <c r="H249" s="5" t="n">
        <f aca="false">IF(G249="",$F$1*C249-B249,G249-B249)</f>
        <v>-0.638669999999991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2020-02-24</v>
      </c>
      <c r="M249" s="31" t="n">
        <f aca="false">(L249-K249+1)*B249</f>
        <v>6615</v>
      </c>
      <c r="N249" s="32" t="n">
        <f aca="false">H249/M249*365</f>
        <v>-0.03524029478458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Z249-AB249</f>
        <v>-0.0292726337754197</v>
      </c>
      <c r="AD249" s="57" t="n">
        <f aca="false">IF(E249-F249&lt;0,"达成",E249-F249)</f>
        <v>0.224622328888889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0.00614986666666663</v>
      </c>
      <c r="H250" s="5" t="n">
        <f aca="false">IF(G250="",$F$1*C250-B250,G250-B250)</f>
        <v>0.830231999999995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2020-02-24</v>
      </c>
      <c r="M250" s="31" t="n">
        <f aca="false">(L250-K250+1)*B250</f>
        <v>6480</v>
      </c>
      <c r="N250" s="32" t="n">
        <f aca="false">H250/M250*365</f>
        <v>0.0467646111111108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Z250-AB250</f>
        <v>-0.0268140752091588</v>
      </c>
      <c r="AD250" s="57" t="n">
        <f aca="false">IF(E250-F250&lt;0,"达成",E250-F250)</f>
        <v>0.213743381333333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-0.00569095555555561</v>
      </c>
      <c r="H251" s="5" t="n">
        <f aca="false">IF(G251="",$F$1*C251-B251,G251-B251)</f>
        <v>-0.768279000000007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2020-02-24</v>
      </c>
      <c r="M251" s="31" t="n">
        <f aca="false">(L251-K251+1)*B251</f>
        <v>6345</v>
      </c>
      <c r="N251" s="32" t="n">
        <f aca="false">H251/M251*365</f>
        <v>-0.0441957186761233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Z251-AB251</f>
        <v>-0.0292509330994151</v>
      </c>
      <c r="AD251" s="57" t="n">
        <f aca="false">IF(E251-F251&lt;0,"达成",E251-F251)</f>
        <v>0.225582679555556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-0.00558428148148138</v>
      </c>
      <c r="H252" s="5" t="n">
        <f aca="false">IF(G252="",$F$1*C252-B252,G252-B252)</f>
        <v>-0.753877999999986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2020-02-24</v>
      </c>
      <c r="M252" s="31" t="n">
        <f aca="false">(L252-K252+1)*B252</f>
        <v>6210</v>
      </c>
      <c r="N252" s="32" t="n">
        <f aca="false">H252/M252*365</f>
        <v>-0.0443100595813196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Z252-AB252</f>
        <v>-0.0291210246104558</v>
      </c>
      <c r="AD252" s="57" t="n">
        <f aca="false">IF(E252-F252&lt;0,"达成",E252-F252)</f>
        <v>0.225479434814815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-0.0146515777777777</v>
      </c>
      <c r="H253" s="5" t="n">
        <f aca="false">IF(G253="",$F$1*C253-B253,G253-B253)</f>
        <v>-1.97796299999999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2020-02-24</v>
      </c>
      <c r="M253" s="31" t="n">
        <f aca="false">(L253-K253+1)*B253</f>
        <v>5805</v>
      </c>
      <c r="N253" s="32" t="n">
        <f aca="false">H253/M253*365</f>
        <v>-0.124368043927648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Z253-AB253</f>
        <v>-0.0310763271830579</v>
      </c>
      <c r="AD253" s="57" t="n">
        <f aca="false">IF(E253-F253&lt;0,"达成",E253-F253)</f>
        <v>0.234546061777778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-0.0116647037037035</v>
      </c>
      <c r="H254" s="5" t="n">
        <f aca="false">IF(G254="",$F$1*C254-B254,G254-B254)</f>
        <v>-1.57473499999998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2020-02-24</v>
      </c>
      <c r="M254" s="31" t="n">
        <f aca="false">(L254-K254+1)*B254</f>
        <v>5670</v>
      </c>
      <c r="N254" s="32" t="n">
        <f aca="false">H254/M254*365</f>
        <v>-0.101371829805995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Z254-AB254</f>
        <v>-0.0302310346192747</v>
      </c>
      <c r="AD254" s="57" t="n">
        <f aca="false">IF(E254-F254&lt;0,"达成",E254-F254)</f>
        <v>0.231553733703704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-0.00643767407407394</v>
      </c>
      <c r="H255" s="5" t="n">
        <f aca="false">IF(G255="",$F$1*C255-B255,G255-B255)</f>
        <v>-0.869085999999982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2020-02-24</v>
      </c>
      <c r="M255" s="31" t="n">
        <f aca="false">(L255-K255+1)*B255</f>
        <v>5535</v>
      </c>
      <c r="N255" s="32" t="n">
        <f aca="false">H255/M255*365</f>
        <v>-0.0573110009033412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Z255-AB255</f>
        <v>-0.0288954541450777</v>
      </c>
      <c r="AD255" s="57" t="n">
        <f aca="false">IF(E255-F255&lt;0,"达成",E255-F255)</f>
        <v>0.226330192740741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-0.00291742962962947</v>
      </c>
      <c r="H256" s="5" t="n">
        <f aca="false">IF(G256="",$F$1*C256-B256,G256-B256)</f>
        <v>-0.393852999999979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2020-02-24</v>
      </c>
      <c r="M256" s="31" t="n">
        <f aca="false">(L256-K256+1)*B256</f>
        <v>5400</v>
      </c>
      <c r="N256" s="32" t="n">
        <f aca="false">H256/M256*365</f>
        <v>-0.0266215453703689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Z256-AB256</f>
        <v>-0.0279693541505377</v>
      </c>
      <c r="AD256" s="57" t="n">
        <f aca="false">IF(E256-F256&lt;0,"达成",E256-F256)</f>
        <v>0.222810644296296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-0.00419751851851852</v>
      </c>
      <c r="H257" s="5" t="n">
        <f aca="false">IF(G257="",$F$1*C257-B257,G257-B257)</f>
        <v>-0.566665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2020-02-24</v>
      </c>
      <c r="M257" s="31" t="n">
        <f aca="false">(L257-K257+1)*B257</f>
        <v>5265</v>
      </c>
      <c r="N257" s="32" t="n">
        <f aca="false">H257/M257*365</f>
        <v>-0.0392844681861349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Z257-AB257</f>
        <v>-0.0281636802342191</v>
      </c>
      <c r="AD257" s="57" t="n">
        <f aca="false">IF(E257-F257&lt;0,"达成",E257-F257)</f>
        <v>0.224093568518518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-0.0114513555555555</v>
      </c>
      <c r="H258" s="5" t="n">
        <f aca="false">IF(G258="",$F$1*C258-B258,G258-B258)</f>
        <v>-1.54593299999999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2020-02-24</v>
      </c>
      <c r="M258" s="31" t="n">
        <f aca="false">(L258-K258+1)*B258</f>
        <v>4860</v>
      </c>
      <c r="N258" s="32" t="n">
        <f aca="false">H258/M258*365</f>
        <v>-0.116104021604938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Z258-AB258</f>
        <v>-0.0297348513586568</v>
      </c>
      <c r="AD258" s="57" t="n">
        <f aca="false">IF(E258-F258&lt;0,"达成",E258-F258)</f>
        <v>0.231347433555556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0.00465642962962976</v>
      </c>
      <c r="H259" s="5" t="n">
        <f aca="false">IF(G259="",$F$1*C259-B259,G259-B259)</f>
        <v>0.628618000000017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2020-02-24</v>
      </c>
      <c r="M259" s="31" t="n">
        <f aca="false">(L259-K259+1)*B259</f>
        <v>4725</v>
      </c>
      <c r="N259" s="32" t="n">
        <f aca="false">H259/M259*365</f>
        <v>0.0485599089947103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Z259-AB259</f>
        <v>-0.0259437845238091</v>
      </c>
      <c r="AD259" s="57" t="n">
        <f aca="false">IF(E259-F259&lt;0,"达成",E259-F259)</f>
        <v>0.215241519703704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0.000602814814814994</v>
      </c>
      <c r="H260" s="5" t="n">
        <f aca="false">IF(G260="",$F$1*C260-B260,G260-B260)</f>
        <v>0.0813800000000242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2020-02-24</v>
      </c>
      <c r="M260" s="31" t="n">
        <f aca="false">(L260-K260+1)*B260</f>
        <v>4590</v>
      </c>
      <c r="N260" s="32" t="n">
        <f aca="false">H260/M260*365</f>
        <v>0.00647139433551391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Z260-AB260</f>
        <v>-0.0267567746999857</v>
      </c>
      <c r="AD260" s="57" t="n">
        <f aca="false">IF(E260-F260&lt;0,"达成",E260-F260)</f>
        <v>0.219295105185185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0.0303648814814816</v>
      </c>
      <c r="H261" s="5" t="n">
        <f aca="false">IF(G261="",$F$1*C261-B261,G261-B261)</f>
        <v>4.09925900000002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2020-02-24</v>
      </c>
      <c r="M261" s="31" t="n">
        <f aca="false">(L261-K261+1)*B261</f>
        <v>4455</v>
      </c>
      <c r="N261" s="32" t="n">
        <f aca="false">H261/M261*365</f>
        <v>0.33585399214366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Z261-AB261</f>
        <v>-0.0201395769338959</v>
      </c>
      <c r="AD261" s="57" t="n">
        <f aca="false">IF(E261-F261&lt;0,"达成",E261-F261)</f>
        <v>0.189528211851852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0.219896021333333</v>
      </c>
      <c r="F262" s="26" t="n">
        <f aca="false">IF(G262="",($F$1*C262-B262)/B262,H262/B262)</f>
        <v>0.112823940740741</v>
      </c>
      <c r="H262" s="5" t="n">
        <f aca="false">IF(G262="",$F$1*C262-B262,G262-B262)</f>
        <v>15.231232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2020-02-24</v>
      </c>
      <c r="M262" s="31" t="n">
        <f aca="false">(L262-K262+1)*B262</f>
        <v>2970</v>
      </c>
      <c r="N262" s="32" t="n">
        <f aca="false">H262/M262*365</f>
        <v>1.87185174410775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O262/150</f>
        <v>0.898960213333333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Z262-AB262</f>
        <v>-0.00392965464480866</v>
      </c>
      <c r="AD262" s="57" t="n">
        <f aca="false">IF(E262-F262&lt;0,"达成",E262-F262)</f>
        <v>0.107072080592593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0.189925752</v>
      </c>
      <c r="F263" s="26" t="n">
        <f aca="false">IF(G263="",($F$1*C263-B263)/B263,H263/B263)</f>
        <v>0.0851953555555555</v>
      </c>
      <c r="H263" s="5" t="n">
        <f aca="false">IF(G263="",$F$1*C263-B263,G263-B263)</f>
        <v>7.667582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2020-02-24</v>
      </c>
      <c r="M263" s="31" t="n">
        <f aca="false">(L263-K263+1)*B263</f>
        <v>1890</v>
      </c>
      <c r="N263" s="32" t="n">
        <f aca="false">H263/M263*365</f>
        <v>1.48077641798942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O263/150</f>
        <v>0.59925752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Z263-AB263</f>
        <v>-0.0090247506359189</v>
      </c>
      <c r="AD263" s="57" t="n">
        <f aca="false">IF(E263-F263&lt;0,"达成",E263-F263)</f>
        <v>0.104730396444444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0.189929260666667</v>
      </c>
      <c r="F264" s="26" t="n">
        <f aca="false">IF(G264="",($F$1*C264-B264)/B264,H264/B264)</f>
        <v>0.0735145444444446</v>
      </c>
      <c r="H264" s="5" t="n">
        <f aca="false">IF(G264="",$F$1*C264-B264,G264-B264)</f>
        <v>6.61630900000002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2020-02-24</v>
      </c>
      <c r="M264" s="31" t="n">
        <f aca="false">(L264-K264+1)*B264</f>
        <v>1800</v>
      </c>
      <c r="N264" s="32" t="n">
        <f aca="false">H264/M264*365</f>
        <v>1.34164043611111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O264/150</f>
        <v>0.599292606666667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Z264-AB264</f>
        <v>-0.0112532161996373</v>
      </c>
      <c r="AD264" s="57" t="n">
        <f aca="false">IF(E264-F264&lt;0,"达成",E264-F264)</f>
        <v>0.116414716222222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0.219896002</v>
      </c>
      <c r="F265" s="26" t="n">
        <f aca="false">IF(G265="",($F$1*C265-B265)/B265,H265/B265)</f>
        <v>0.0551132666666667</v>
      </c>
      <c r="H265" s="5" t="n">
        <f aca="false">IF(G265="",$F$1*C265-B265,G265-B265)</f>
        <v>7.440291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2020-02-24</v>
      </c>
      <c r="M265" s="31" t="n">
        <f aca="false">(L265-K265+1)*B265</f>
        <v>2565</v>
      </c>
      <c r="N265" s="32" t="n">
        <f aca="false">H265/M265*365</f>
        <v>1.05875485964912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O265/150</f>
        <v>0.89896002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Z265-AB265</f>
        <v>-0.0148302231388888</v>
      </c>
      <c r="AD265" s="57" t="n">
        <f aca="false">IF(E265-F265&lt;0,"达成",E265-F265)</f>
        <v>0.164782735333333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0.21989101</v>
      </c>
      <c r="F266" s="26" t="n">
        <f aca="false">IF(G266="",($F$1*C266-B266)/B266,H266/B266)</f>
        <v>0.0548999185185186</v>
      </c>
      <c r="H266" s="5" t="n">
        <f aca="false">IF(G266="",$F$1*C266-B266,G266-B266)</f>
        <v>7.41148900000002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2020-02-24</v>
      </c>
      <c r="M266" s="31" t="n">
        <f aca="false">(L266-K266+1)*B266</f>
        <v>2430</v>
      </c>
      <c r="N266" s="32" t="n">
        <f aca="false">H266/M266*365</f>
        <v>1.11324834773663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O266/150</f>
        <v>0.8989101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Z266-AB266</f>
        <v>-0.0148056353950463</v>
      </c>
      <c r="AD266" s="57" t="n">
        <f aca="false">IF(E266-F266&lt;0,"达成",E266-F266)</f>
        <v>0.164991091481481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0.219896216</v>
      </c>
      <c r="F267" s="26" t="n">
        <f aca="false">IF(G267="",($F$1*C267-B267)/B267,H267/B267)</f>
        <v>0.0509529777777779</v>
      </c>
      <c r="H267" s="5" t="n">
        <f aca="false">IF(G267="",$F$1*C267-B267,G267-B267)</f>
        <v>6.87865200000002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2020-02-24</v>
      </c>
      <c r="M267" s="31" t="n">
        <f aca="false">(L267-K267+1)*B267</f>
        <v>2025</v>
      </c>
      <c r="N267" s="32" t="n">
        <f aca="false">H267/M267*365</f>
        <v>1.2398557925926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O267/150</f>
        <v>0.89896216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Z267-AB267</f>
        <v>-0.0155488085745794</v>
      </c>
      <c r="AD267" s="57" t="n">
        <f aca="false">IF(E267-F267&lt;0,"达成",E267-F267)</f>
        <v>0.168943238222222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0.21989008</v>
      </c>
      <c r="F268" s="26" t="n">
        <f aca="false">IF(G268="",($F$1*C268-B268)/B268,H268/B268)</f>
        <v>0.0416723333333336</v>
      </c>
      <c r="H268" s="5" t="n">
        <f aca="false">IF(G268="",$F$1*C268-B268,G268-B268)</f>
        <v>5.62576500000003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2020-02-24</v>
      </c>
      <c r="M268" s="31" t="n">
        <f aca="false">(L268-K268+1)*B268</f>
        <v>1890</v>
      </c>
      <c r="N268" s="32" t="n">
        <f aca="false">H268/M268*365</f>
        <v>1.08645726190477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O268/150</f>
        <v>0.8989008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Z268-AB268</f>
        <v>-0.0173417994231562</v>
      </c>
      <c r="AD268" s="57" t="n">
        <f aca="false">IF(E268-F268&lt;0,"达成",E268-F268)</f>
        <v>0.178217746666666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0.219893716</v>
      </c>
      <c r="F269" s="26" t="n">
        <f aca="false">IF(G269="",($F$1*C269-B269)/B269,H269/B269)</f>
        <v>0.0337784518518519</v>
      </c>
      <c r="H269" s="5" t="n">
        <f aca="false">IF(G269="",$F$1*C269-B269,G269-B269)</f>
        <v>4.560091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2020-02-24</v>
      </c>
      <c r="M269" s="31" t="n">
        <f aca="false">(L269-K269+1)*B269</f>
        <v>1755</v>
      </c>
      <c r="N269" s="32" t="n">
        <f aca="false">H269/M269*365</f>
        <v>0.948394994301994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O269/150</f>
        <v>0.89893716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Z269-AB269</f>
        <v>-0.0188929697318008</v>
      </c>
      <c r="AD269" s="57" t="n">
        <f aca="false">IF(E269-F269&lt;0,"达成",E269-F269)</f>
        <v>0.186115264148148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0.219893332</v>
      </c>
      <c r="F270" s="26" t="n">
        <f aca="false">IF(G270="",($F$1*C270-B270)/B270,H270/B270)</f>
        <v>0.0397522000000002</v>
      </c>
      <c r="H270" s="5" t="n">
        <f aca="false">IF(G270="",$F$1*C270-B270,G270-B270)</f>
        <v>5.36654700000003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2020-02-24</v>
      </c>
      <c r="M270" s="31" t="n">
        <f aca="false">(L270-K270+1)*B270</f>
        <v>1620</v>
      </c>
      <c r="N270" s="32" t="n">
        <f aca="false">H270/M270*365</f>
        <v>1.20912941666667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O270/150</f>
        <v>0.89893332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2920.47487799999</v>
      </c>
      <c r="Z270" s="40" t="n">
        <f aca="false">W270/X270-1</f>
        <v>0.0796312168507156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Z270-AB270</f>
        <v>-0.0176088625494206</v>
      </c>
      <c r="AD270" s="57" t="n">
        <f aca="false">IF(E270-F270&lt;0,"达成",E270-F270)</f>
        <v>0.180141132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0.219890516666667</v>
      </c>
      <c r="F271" s="26" t="n">
        <f aca="false">IF(G271="",($F$1*C271-B271)/B271,H271/B271)</f>
        <v>0.0329250592592593</v>
      </c>
      <c r="H271" s="5" t="n">
        <f aca="false">IF(G271="",$F$1*C271-B271,G271-B271)</f>
        <v>4.444883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2020-02-24</v>
      </c>
      <c r="M271" s="31" t="n">
        <f aca="false">(L271-K271+1)*B271</f>
        <v>1485</v>
      </c>
      <c r="N271" s="32" t="n">
        <f aca="false">H271/M271*365</f>
        <v>1.09251332996633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O271/150</f>
        <v>0.898905166666667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0.105345566601306</v>
      </c>
      <c r="AB271" s="40" t="n">
        <f aca="false">SUM($C$2:C271)*D271/SUM($B$2:B271)-1</f>
        <v>0.104070162320022</v>
      </c>
      <c r="AC271" s="40" t="n">
        <f aca="false">Z271-AB271</f>
        <v>-0.018920780358598</v>
      </c>
      <c r="AD271" s="57" t="n">
        <f aca="false">IF(E271-F271&lt;0,"达成",E271-F271)</f>
        <v>0.186965457407407</v>
      </c>
    </row>
    <row r="272" customFormat="false" ht="15" hidden="false" customHeight="false" outlineLevel="0" collapsed="false">
      <c r="A272" s="46" t="s">
        <v>570</v>
      </c>
      <c r="B272" s="2" t="n">
        <v>135</v>
      </c>
      <c r="C272" s="47" t="n">
        <v>94.83</v>
      </c>
      <c r="D272" s="48" t="n">
        <v>1.4219</v>
      </c>
      <c r="E272" s="49" t="n">
        <f aca="false">10%*Q272+13%</f>
        <v>0.219892518</v>
      </c>
      <c r="F272" s="26" t="n">
        <f aca="false">IF(G272="",($F$1*C272-B272)/B272,H272/B272)</f>
        <v>0.0115902444444445</v>
      </c>
      <c r="H272" s="5" t="n">
        <f aca="false">IF(G272="",$F$1*C272-B272,G272-B272)</f>
        <v>1.564683</v>
      </c>
      <c r="I272" s="2" t="s">
        <v>96</v>
      </c>
      <c r="J272" s="50" t="s">
        <v>571</v>
      </c>
      <c r="K272" s="51" t="n">
        <f aca="false">DATE(MID(J272,1,4),MID(J272,5,2),MID(J272,7,2))</f>
        <v>43878</v>
      </c>
      <c r="L272" s="51" t="str">
        <f aca="true">IF(LEN(J272) &gt; 15,DATE(MID(J272,12,4),MID(J272,16,2),MID(J272,18,2)),TEXT(TODAY(),"yyyy-mm-dd"))</f>
        <v>2020-02-24</v>
      </c>
      <c r="M272" s="31" t="n">
        <f aca="false">(L272-K272+1)*B272</f>
        <v>1080</v>
      </c>
      <c r="N272" s="32" t="n">
        <f aca="false">H272/M272*365</f>
        <v>0.528804902777779</v>
      </c>
      <c r="O272" s="52" t="n">
        <f aca="false">D272*C272</f>
        <v>134.838777</v>
      </c>
      <c r="P272" s="52" t="n">
        <f aca="false">B272-O272</f>
        <v>0.161223000000007</v>
      </c>
      <c r="Q272" s="53" t="n">
        <f aca="false">O272/150</f>
        <v>0.89892518</v>
      </c>
      <c r="R272" s="54" t="n">
        <f aca="false">R271+C272-T272</f>
        <v>23712.33</v>
      </c>
      <c r="S272" s="55" t="n">
        <f aca="false">R272*D272</f>
        <v>33716.562027</v>
      </c>
      <c r="T272" s="55"/>
      <c r="U272" s="55"/>
      <c r="V272" s="56" t="n">
        <f aca="false">V271+U272</f>
        <v>7056.98</v>
      </c>
      <c r="W272" s="56" t="n">
        <f aca="false">V272+S272</f>
        <v>40773.542027</v>
      </c>
      <c r="X272" s="1" t="n">
        <f aca="false">X271+B272</f>
        <v>36945</v>
      </c>
      <c r="Y272" s="54" t="n">
        <f aca="false">W272-X272</f>
        <v>3828.542027</v>
      </c>
      <c r="Z272" s="40" t="n">
        <f aca="false">W272/X272-1</f>
        <v>0.103628150683448</v>
      </c>
      <c r="AA272" s="40" t="n">
        <f aca="false">S272/(X272-V272)-1</f>
        <v>0.128096208012441</v>
      </c>
      <c r="AB272" s="40" t="n">
        <f aca="false">SUM($C$2:C272)*D272/SUM($B$2:B272)-1</f>
        <v>0.126910690106916</v>
      </c>
      <c r="AC272" s="40" t="n">
        <f aca="false">Z272-AB272</f>
        <v>-0.0232825394234673</v>
      </c>
      <c r="AD272" s="57" t="n">
        <f aca="false">IF(E272-F272&lt;0,"达成",E272-F272)</f>
        <v>0.208302273555556</v>
      </c>
    </row>
    <row r="273" customFormat="false" ht="15" hidden="false" customHeight="false" outlineLevel="0" collapsed="false">
      <c r="A273" s="46" t="s">
        <v>572</v>
      </c>
      <c r="B273" s="2" t="n">
        <v>135</v>
      </c>
      <c r="C273" s="47" t="n">
        <v>95.25</v>
      </c>
      <c r="D273" s="48" t="n">
        <v>1.4156</v>
      </c>
      <c r="E273" s="49" t="n">
        <f aca="false">10%*Q273+13%</f>
        <v>0.2198906</v>
      </c>
      <c r="F273" s="26" t="n">
        <f aca="false">IF(G273="",($F$1*C273-B273)/B273,H273/B273)</f>
        <v>0.0160705555555557</v>
      </c>
      <c r="H273" s="5" t="n">
        <f aca="false">IF(G273="",$F$1*C273-B273,G273-B273)</f>
        <v>2.16952500000002</v>
      </c>
      <c r="I273" s="2" t="s">
        <v>96</v>
      </c>
      <c r="J273" s="50" t="s">
        <v>573</v>
      </c>
      <c r="K273" s="51" t="n">
        <f aca="false">DATE(MID(J273,1,4),MID(J273,5,2),MID(J273,7,2))</f>
        <v>43879</v>
      </c>
      <c r="L273" s="51" t="str">
        <f aca="true">IF(LEN(J273) &gt; 15,DATE(MID(J273,12,4),MID(J273,16,2),MID(J273,18,2)),TEXT(TODAY(),"yyyy-mm-dd"))</f>
        <v>2020-02-24</v>
      </c>
      <c r="M273" s="31" t="n">
        <f aca="false">(L273-K273+1)*B273</f>
        <v>945</v>
      </c>
      <c r="N273" s="32" t="n">
        <f aca="false">H273/M273*365</f>
        <v>0.837964682539691</v>
      </c>
      <c r="O273" s="52" t="n">
        <f aca="false">D273*C273</f>
        <v>134.8359</v>
      </c>
      <c r="P273" s="52" t="n">
        <f aca="false">B273-O273</f>
        <v>0.164099999999991</v>
      </c>
      <c r="Q273" s="53" t="n">
        <f aca="false">O273/150</f>
        <v>0.898906</v>
      </c>
      <c r="R273" s="54" t="n">
        <f aca="false">R272+C273-T273</f>
        <v>23807.58</v>
      </c>
      <c r="S273" s="55" t="n">
        <f aca="false">R273*D273</f>
        <v>33702.010248</v>
      </c>
      <c r="T273" s="55"/>
      <c r="U273" s="55"/>
      <c r="V273" s="56" t="n">
        <f aca="false">V272+U273</f>
        <v>7056.98</v>
      </c>
      <c r="W273" s="56" t="n">
        <f aca="false">V273+S273</f>
        <v>40758.990248</v>
      </c>
      <c r="X273" s="1" t="n">
        <f aca="false">X272+B273</f>
        <v>37080</v>
      </c>
      <c r="Y273" s="54" t="n">
        <f aca="false">W273-X273</f>
        <v>3678.990248</v>
      </c>
      <c r="Z273" s="40" t="n">
        <f aca="false">W273/X273-1</f>
        <v>0.0992176442286947</v>
      </c>
      <c r="AA273" s="40" t="n">
        <f aca="false">S273/(X273-V273)-1</f>
        <v>0.122538980022663</v>
      </c>
      <c r="AB273" s="40" t="n">
        <f aca="false">SUM($C$2:C273)*D273/SUM($B$2:B273)-1</f>
        <v>0.12146939600863</v>
      </c>
      <c r="AC273" s="40" t="n">
        <f aca="false">Z273-AB273</f>
        <v>-0.0222517517799354</v>
      </c>
      <c r="AD273" s="57" t="n">
        <f aca="false">IF(E273-F273&lt;0,"达成",E273-F273)</f>
        <v>0.203820044444444</v>
      </c>
    </row>
    <row r="274" customFormat="false" ht="15" hidden="false" customHeight="false" outlineLevel="0" collapsed="false">
      <c r="A274" s="46" t="s">
        <v>574</v>
      </c>
      <c r="B274" s="2" t="n">
        <v>135</v>
      </c>
      <c r="C274" s="47" t="n">
        <v>95.39</v>
      </c>
      <c r="D274" s="48" t="n">
        <v>1.4136</v>
      </c>
      <c r="E274" s="49" t="n">
        <f aca="false">10%*Q274+13%</f>
        <v>0.219895536</v>
      </c>
      <c r="F274" s="26" t="n">
        <f aca="false">IF(G274="",($F$1*C274-B274)/B274,H274/B274)</f>
        <v>0.0175639925925928</v>
      </c>
      <c r="H274" s="5" t="n">
        <f aca="false">IF(G274="",$F$1*C274-B274,G274-B274)</f>
        <v>2.37113900000003</v>
      </c>
      <c r="I274" s="2" t="s">
        <v>96</v>
      </c>
      <c r="J274" s="50" t="s">
        <v>575</v>
      </c>
      <c r="K274" s="51" t="n">
        <f aca="false">DATE(MID(J274,1,4),MID(J274,5,2),MID(J274,7,2))</f>
        <v>43880</v>
      </c>
      <c r="L274" s="51" t="str">
        <f aca="true">IF(LEN(J274) &gt; 15,DATE(MID(J274,12,4),MID(J274,16,2),MID(J274,18,2)),TEXT(TODAY(),"yyyy-mm-dd"))</f>
        <v>2020-02-24</v>
      </c>
      <c r="M274" s="31" t="n">
        <f aca="false">(L274-K274+1)*B274</f>
        <v>810</v>
      </c>
      <c r="N274" s="32" t="n">
        <f aca="false">H274/M274*365</f>
        <v>1.0684762160494</v>
      </c>
      <c r="O274" s="52" t="n">
        <f aca="false">D274*C274</f>
        <v>134.843304</v>
      </c>
      <c r="P274" s="52" t="n">
        <f aca="false">B274-O274</f>
        <v>0.156696000000011</v>
      </c>
      <c r="Q274" s="53" t="n">
        <f aca="false">O274/150</f>
        <v>0.89895536</v>
      </c>
      <c r="R274" s="54" t="n">
        <f aca="false">R273+C274-T274</f>
        <v>23902.97</v>
      </c>
      <c r="S274" s="55" t="n">
        <f aca="false">R274*D274</f>
        <v>33789.238392</v>
      </c>
      <c r="T274" s="55"/>
      <c r="U274" s="55"/>
      <c r="V274" s="56" t="n">
        <f aca="false">V273+U274</f>
        <v>7056.98</v>
      </c>
      <c r="W274" s="56" t="n">
        <f aca="false">V274+S274</f>
        <v>40846.218392</v>
      </c>
      <c r="X274" s="1" t="n">
        <f aca="false">X273+B274</f>
        <v>37215</v>
      </c>
      <c r="Y274" s="54" t="n">
        <f aca="false">W274-X274</f>
        <v>3631.218392</v>
      </c>
      <c r="Z274" s="40" t="n">
        <f aca="false">W274/X274-1</f>
        <v>0.0975740532580947</v>
      </c>
      <c r="AA274" s="40" t="n">
        <f aca="false">S274/(X274-V274)-1</f>
        <v>0.120406392462105</v>
      </c>
      <c r="AB274" s="40" t="n">
        <f aca="false">SUM($C$2:C274)*D274/SUM($B$2:B274)-1</f>
        <v>0.119445850544136</v>
      </c>
      <c r="AC274" s="40" t="n">
        <f aca="false">Z274-AB274</f>
        <v>-0.0218717972860409</v>
      </c>
      <c r="AD274" s="57" t="n">
        <f aca="false">IF(E274-F274&lt;0,"达成",E274-F274)</f>
        <v>0.202331543407407</v>
      </c>
    </row>
    <row r="275" customFormat="false" ht="15" hidden="false" customHeight="false" outlineLevel="0" collapsed="false">
      <c r="A275" s="46" t="s">
        <v>576</v>
      </c>
      <c r="B275" s="2" t="n">
        <v>135</v>
      </c>
      <c r="C275" s="47" t="n">
        <v>93.35</v>
      </c>
      <c r="D275" s="48" t="n">
        <v>1.4445</v>
      </c>
      <c r="E275" s="49" t="n">
        <f aca="false">10%*Q275+13%</f>
        <v>0.21989605</v>
      </c>
      <c r="F275" s="26" t="n">
        <f aca="false">IF(G275="",($F$1*C275-B275)/B275,H275/B275)</f>
        <v>-0.00419751851851852</v>
      </c>
      <c r="H275" s="5" t="n">
        <f aca="false">IF(G275="",$F$1*C275-B275,G275-B275)</f>
        <v>-0.566665</v>
      </c>
      <c r="I275" s="2" t="s">
        <v>96</v>
      </c>
      <c r="J275" s="50" t="s">
        <v>577</v>
      </c>
      <c r="K275" s="51" t="n">
        <f aca="false">DATE(MID(J275,1,4),MID(J275,5,2),MID(J275,7,2))</f>
        <v>43881</v>
      </c>
      <c r="L275" s="51" t="str">
        <f aca="true">IF(LEN(J275) &gt; 15,DATE(MID(J275,12,4),MID(J275,16,2),MID(J275,18,2)),TEXT(TODAY(),"yyyy-mm-dd"))</f>
        <v>2020-02-24</v>
      </c>
      <c r="M275" s="31" t="n">
        <f aca="false">(L275-K275+1)*B275</f>
        <v>675</v>
      </c>
      <c r="N275" s="32" t="n">
        <f aca="false">H275/M275*365</f>
        <v>-0.306418851851852</v>
      </c>
      <c r="O275" s="52" t="n">
        <f aca="false">D275*C275</f>
        <v>134.844075</v>
      </c>
      <c r="P275" s="52" t="n">
        <f aca="false">B275-O275</f>
        <v>0.155924999999996</v>
      </c>
      <c r="Q275" s="53" t="n">
        <f aca="false">O275/150</f>
        <v>0.8989605</v>
      </c>
      <c r="R275" s="54" t="n">
        <f aca="false">R274+C275-T275</f>
        <v>23996.32</v>
      </c>
      <c r="S275" s="55" t="n">
        <f aca="false">R275*D275</f>
        <v>34662.68424</v>
      </c>
      <c r="T275" s="55"/>
      <c r="U275" s="55"/>
      <c r="V275" s="56" t="n">
        <f aca="false">V274+U275</f>
        <v>7056.98</v>
      </c>
      <c r="W275" s="56" t="n">
        <f aca="false">V275+S275</f>
        <v>41719.66424</v>
      </c>
      <c r="X275" s="1" t="n">
        <f aca="false">X274+B275</f>
        <v>37350</v>
      </c>
      <c r="Y275" s="54" t="n">
        <f aca="false">W275-X275</f>
        <v>4369.66424</v>
      </c>
      <c r="Z275" s="40" t="n">
        <f aca="false">W275/X275-1</f>
        <v>0.116992349129853</v>
      </c>
      <c r="AA275" s="40" t="n">
        <f aca="false">S275/(X275-V275)-1</f>
        <v>0.144246570332043</v>
      </c>
      <c r="AB275" s="40" t="n">
        <f aca="false">SUM($C$2:C275)*D275/SUM($B$2:B275)-1</f>
        <v>0.143391557831325</v>
      </c>
      <c r="AC275" s="40" t="n">
        <f aca="false">Z275-AB275</f>
        <v>-0.0263992087014724</v>
      </c>
      <c r="AD275" s="57" t="n">
        <f aca="false">IF(E275-F275&lt;0,"达成",E275-F275)</f>
        <v>0.224093568518518</v>
      </c>
    </row>
    <row r="276" customFormat="false" ht="15" hidden="false" customHeight="false" outlineLevel="0" collapsed="false">
      <c r="A276" s="46" t="s">
        <v>578</v>
      </c>
      <c r="B276" s="2" t="n">
        <v>135</v>
      </c>
      <c r="C276" s="47" t="n">
        <v>93.23</v>
      </c>
      <c r="D276" s="48" t="n">
        <v>1.4463</v>
      </c>
      <c r="E276" s="49" t="n">
        <f aca="false">10%*Q276+13%</f>
        <v>0.219892366</v>
      </c>
      <c r="F276" s="26" t="n">
        <f aca="false">IF(G276="",($F$1*C276-B276)/B276,H276/B276)</f>
        <v>-0.00547760740740736</v>
      </c>
      <c r="H276" s="5" t="n">
        <f aca="false">IF(G276="",$F$1*C276-B276,G276-B276)</f>
        <v>-0.739476999999994</v>
      </c>
      <c r="I276" s="2" t="s">
        <v>96</v>
      </c>
      <c r="J276" s="50" t="s">
        <v>579</v>
      </c>
      <c r="K276" s="51" t="n">
        <f aca="false">DATE(MID(J276,1,4),MID(J276,5,2),MID(J276,7,2))</f>
        <v>43882</v>
      </c>
      <c r="L276" s="51" t="str">
        <f aca="true">IF(LEN(J276) &gt; 15,DATE(MID(J276,12,4),MID(J276,16,2),MID(J276,18,2)),TEXT(TODAY(),"yyyy-mm-dd"))</f>
        <v>2020-02-24</v>
      </c>
      <c r="M276" s="31" t="n">
        <f aca="false">(L276-K276+1)*B276</f>
        <v>540</v>
      </c>
      <c r="N276" s="32" t="n">
        <f aca="false">H276/M276*365</f>
        <v>-0.499831675925922</v>
      </c>
      <c r="O276" s="52" t="n">
        <f aca="false">D276*C276</f>
        <v>134.838549</v>
      </c>
      <c r="P276" s="52" t="n">
        <f aca="false">B276-O276</f>
        <v>0.161451</v>
      </c>
      <c r="Q276" s="53" t="n">
        <f aca="false">O276/150</f>
        <v>0.89892366</v>
      </c>
      <c r="R276" s="54" t="n">
        <f aca="false">R275+C276-T276</f>
        <v>24089.55</v>
      </c>
      <c r="S276" s="55" t="n">
        <f aca="false">R276*D276</f>
        <v>34840.716165</v>
      </c>
      <c r="T276" s="55"/>
      <c r="U276" s="55"/>
      <c r="V276" s="56" t="n">
        <f aca="false">V275+U276</f>
        <v>7056.98</v>
      </c>
      <c r="W276" s="56" t="n">
        <f aca="false">V276+S276</f>
        <v>41897.696165</v>
      </c>
      <c r="X276" s="1" t="n">
        <f aca="false">X275+B276</f>
        <v>37485</v>
      </c>
      <c r="Y276" s="54" t="n">
        <f aca="false">W276-X276</f>
        <v>4412.696165</v>
      </c>
      <c r="Z276" s="40" t="n">
        <f aca="false">W276/X276-1</f>
        <v>0.117718985327464</v>
      </c>
      <c r="AA276" s="40" t="n">
        <f aca="false">S276/(X276-V276)-1</f>
        <v>0.145020811902976</v>
      </c>
      <c r="AB276" s="40" t="n">
        <f aca="false">SUM($C$2:C276)*D276/SUM($B$2:B276)-1</f>
        <v>0.14429049027611</v>
      </c>
      <c r="AC276" s="40" t="n">
        <f aca="false">Z276-AB276</f>
        <v>-0.0265715049486459</v>
      </c>
      <c r="AD276" s="57" t="n">
        <f aca="false">IF(E276-F276&lt;0,"达成",E276-F276)</f>
        <v>0.225369973407407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{208F6FBD-6782-4B69-84C3-5375745895CF}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{85AE7976-FE8E-4561-8CBD-92F7FBA01A4B}</x14:id>
        </ext>
      </extLst>
    </cfRule>
  </conditionalFormatting>
  <conditionalFormatting sqref="AA2:AB2 AA277:AC1048576 AA1:AA27 AA29:AA104 AA259:AB261 AA264:AB266 AA106:AA276 AB3:AB276 AA273:AB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{F06FEF3D-E9E2-49F7-8E80-637C5237BE1B}</x14:id>
        </ext>
      </extLst>
    </cfRule>
  </conditionalFormatting>
  <conditionalFormatting sqref="F2:F276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{31BF552C-448D-4791-B2D1-57F62FED99B5}</x14:id>
        </ext>
      </extLst>
    </cfRule>
  </conditionalFormatting>
  <conditionalFormatting sqref="E23 E26:E27 E34:E276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{D8597EE1-D359-49AC-B67C-A23D2C4FD231}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{2EF17E30-F380-49EC-A65E-E3ED13DDC07A}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{444BA037-E439-4190-865F-EB7CC7CA41A6}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{A16C7F94-8C96-4A21-A4F0-D6CEC4576259}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{334012D5-3153-4C8C-A7A2-A7AE20F050DA}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{ECFAE620-9214-4480-9E36-5A11C745E962}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{228CFDFA-4125-4C9C-884E-C15900506965}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{6592FCC9-8518-4AD6-944B-521A1FE7D478}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{838A9D5C-96FE-4EC3-8D34-8A36D44821F6}</x14:id>
        </ext>
      </extLst>
    </cfRule>
  </conditionalFormatting>
  <conditionalFormatting sqref="AC2:AC276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{C0F07C84-7063-442D-AF64-335467B1D0AE}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8F6FBD-6782-4B69-84C3-5375745895C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5AE7976-FE8E-4561-8CBD-92F7FBA01A4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F06FEF3D-E9E2-49F7-8E80-637C5237BE1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AA277:AC1048576 AA1:AA27 AA29:AA104 AA259:AB261 AA264:AB266 AA106:AA276 AB3:AB276 AA273:AB1048576</xm:sqref>
        </x14:conditionalFormatting>
        <x14:conditionalFormatting xmlns:xm="http://schemas.microsoft.com/office/excel/2006/main">
          <x14:cfRule type="dataBar" id="{31BF552C-448D-4791-B2D1-57F62FED99B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D8597EE1-D359-49AC-B67C-A23D2C4FD23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F17E30-F380-49EC-A65E-E3ED13DDC07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444BA037-E439-4190-865F-EB7CC7CA41A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A16C7F94-8C96-4A21-A4F0-D6CEC457625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34012D5-3153-4C8C-A7A2-A7AE20F050D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ECFAE620-9214-4480-9E36-5A11C745E96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28CFDFA-4125-4C9C-884E-C1590050696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6592FCC9-8518-4AD6-944B-521A1FE7D47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838A9D5C-96FE-4EC3-8D34-8A36D44821F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C0F07C84-7063-442D-AF64-335467B1D0A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242" activePane="bottomRight" state="frozen"/>
      <selection pane="topLeft" activeCell="A1" activeCellId="0" sqref="A1"/>
      <selection pane="topRight" activeCell="B1" activeCellId="0" sqref="B1"/>
      <selection pane="bottomLeft" activeCell="A242" activeCellId="0" sqref="A242"/>
      <selection pane="bottomRight" activeCell="AC14" activeCellId="0" sqref="AC14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1.1551</v>
      </c>
      <c r="G1" s="83" t="s">
        <v>580</v>
      </c>
      <c r="H1" s="13" t="str">
        <f aca="false">"盈利"&amp;ROUND(SUM(H2:H19919),2)</f>
        <v>盈利7322.56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TEXT(ROUND(SUM(H2:H19916)/SUM(M2:M19916)*365,4),"0.00%" &amp;  " 
年化")</f>
        <v>38.22% 
年化</v>
      </c>
      <c r="O1" s="10" t="s">
        <v>11</v>
      </c>
      <c r="P1" s="10" t="s">
        <v>12</v>
      </c>
      <c r="Q1" s="15" t="s">
        <v>581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582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583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584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Z2-AB2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585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586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Z3-AB3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587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588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Z4-AB4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589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Z5-AB5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590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591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Z6-AB6</f>
        <v>-3.01841884819964E-016</v>
      </c>
      <c r="AD6" s="92" t="s">
        <v>30</v>
      </c>
      <c r="AE6" s="92"/>
    </row>
    <row r="7" customFormat="false" ht="15" hidden="false" customHeight="false" outlineLevel="0" collapsed="false">
      <c r="A7" s="21" t="s">
        <v>592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593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Z7-AB7</f>
        <v>-2.0122792321331E-016</v>
      </c>
      <c r="AD7" s="92" t="s">
        <v>30</v>
      </c>
      <c r="AE7" s="92"/>
    </row>
    <row r="8" customFormat="false" ht="15" hidden="false" customHeight="false" outlineLevel="0" collapsed="false">
      <c r="A8" s="21" t="s">
        <v>594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Z8-AB8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595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596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Z9-AB9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597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Z10-AB10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598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599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Z11-AB11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600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601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Z12-AB12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602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603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Z13-AB13</f>
        <v>-2.30718222304915E-016</v>
      </c>
      <c r="AD13" s="92" t="s">
        <v>30</v>
      </c>
      <c r="AE13" s="92"/>
    </row>
    <row r="14" customFormat="false" ht="15" hidden="false" customHeight="false" outlineLevel="0" collapsed="false">
      <c r="A14" s="21" t="s">
        <v>604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605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Z14-AB14</f>
        <v>-1.97758476261356E-016</v>
      </c>
      <c r="AD14" s="92" t="s">
        <v>30</v>
      </c>
      <c r="AE14" s="92"/>
    </row>
    <row r="15" customFormat="false" ht="15" hidden="false" customHeight="false" outlineLevel="0" collapsed="false">
      <c r="A15" s="21" t="s">
        <v>606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607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Z15-AB15</f>
        <v>-3.01841884819964E-016</v>
      </c>
      <c r="AD15" s="92" t="s">
        <v>30</v>
      </c>
      <c r="AE15" s="92"/>
    </row>
    <row r="16" customFormat="false" ht="15" hidden="false" customHeight="false" outlineLevel="0" collapsed="false">
      <c r="A16" s="21" t="s">
        <v>608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609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Z16-AB16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610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611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Z17-AB17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612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613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Z18-AB18</f>
        <v>-1.99493199737333E-016</v>
      </c>
      <c r="AD18" s="92" t="s">
        <v>30</v>
      </c>
      <c r="AE18" s="92"/>
    </row>
    <row r="19" customFormat="false" ht="15" hidden="false" customHeight="false" outlineLevel="0" collapsed="false">
      <c r="A19" s="21" t="s">
        <v>614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615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Z19-AB19</f>
        <v>-2.19442519711066E-016</v>
      </c>
      <c r="AD19" s="92" t="s">
        <v>30</v>
      </c>
      <c r="AE19" s="92"/>
    </row>
    <row r="20" customFormat="false" ht="15" hidden="false" customHeight="false" outlineLevel="0" collapsed="false">
      <c r="A20" s="21" t="s">
        <v>616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617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Z20-AB20</f>
        <v>-2.29850860566927E-016</v>
      </c>
      <c r="AD20" s="92" t="s">
        <v>30</v>
      </c>
      <c r="AE20" s="92"/>
    </row>
    <row r="21" customFormat="false" ht="15" hidden="false" customHeight="false" outlineLevel="0" collapsed="false">
      <c r="A21" s="21" t="s">
        <v>618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619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Z21-AB21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620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621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Z22-AB22</f>
        <v>-9.8879238130678E-017</v>
      </c>
      <c r="AD22" s="92" t="s">
        <v>30</v>
      </c>
      <c r="AE22" s="92"/>
    </row>
    <row r="23" customFormat="false" ht="15" hidden="false" customHeight="false" outlineLevel="0" collapsed="false">
      <c r="A23" s="21" t="s">
        <v>622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623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Z23-AB23</f>
        <v>-9.71445146547012E-017</v>
      </c>
      <c r="AD23" s="92" t="s">
        <v>30</v>
      </c>
      <c r="AE23" s="92"/>
    </row>
    <row r="24" customFormat="false" ht="15" hidden="false" customHeight="false" outlineLevel="0" collapsed="false">
      <c r="A24" s="21" t="s">
        <v>624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625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Z24-AB24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626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627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Z25-AB25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628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629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Z26-AB26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630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631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Z27-AB27</f>
        <v>2.0122792321331E-016</v>
      </c>
      <c r="AD27" s="92" t="s">
        <v>30</v>
      </c>
      <c r="AE27" s="92"/>
    </row>
    <row r="28" customFormat="false" ht="15" hidden="false" customHeight="false" outlineLevel="0" collapsed="false">
      <c r="A28" s="21" t="s">
        <v>632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633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Z28-AB28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634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635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Z29-AB29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636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637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Z30-AB30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638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639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Z31-AB31</f>
        <v>3.05311331771918E-016</v>
      </c>
      <c r="AD31" s="92" t="s">
        <v>30</v>
      </c>
      <c r="AE31" s="92"/>
    </row>
    <row r="32" customFormat="false" ht="15" hidden="false" customHeight="false" outlineLevel="0" collapsed="false">
      <c r="A32" s="21" t="s">
        <v>640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641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Z32-AB32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642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643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Z33-AB33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644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645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Z34-AB34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646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647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Z35-AB35</f>
        <v>0.002962252568494</v>
      </c>
      <c r="AD35" s="92" t="s">
        <v>30</v>
      </c>
      <c r="AE35" s="92"/>
    </row>
    <row r="36" customFormat="false" ht="15" hidden="false" customHeight="false" outlineLevel="0" collapsed="false">
      <c r="A36" s="46" t="s">
        <v>648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0.189642990476191</v>
      </c>
      <c r="G36" s="4"/>
      <c r="H36" s="95" t="n">
        <f aca="false">IF(G36="",$F$1*C36-B36,G36-B36)</f>
        <v>19.912514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2020/2/24</v>
      </c>
      <c r="M36" s="79" t="n">
        <f aca="false">(L36-K36+1)*B36</f>
        <v>38325</v>
      </c>
      <c r="N36" s="98" t="n">
        <f aca="false">H36/M36*365</f>
        <v>0.189642990476191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Z36-AB36</f>
        <v>-0.00895664339781299</v>
      </c>
      <c r="AD36" s="57" t="n">
        <f aca="false">IF(E36-F36&lt;0,"达成",E36-F36)</f>
        <v>0.0103235895238095</v>
      </c>
      <c r="AE36" s="57"/>
    </row>
    <row r="37" customFormat="false" ht="15" hidden="false" customHeight="false" outlineLevel="0" collapsed="false">
      <c r="A37" s="46" t="s">
        <v>649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0.191036444444444</v>
      </c>
      <c r="G37" s="4"/>
      <c r="H37" s="95" t="n">
        <f aca="false">IF(G37="",$F$1*C37-B37,G37-B37)</f>
        <v>17.19328</v>
      </c>
      <c r="I37" s="2" t="s">
        <v>96</v>
      </c>
      <c r="J37" s="50" t="s">
        <v>99</v>
      </c>
      <c r="K37" s="96" t="n">
        <f aca="false">DATE(MID(J37,1,4),MID(J37,5,2),MID(J37,7,2))</f>
        <v>43522</v>
      </c>
      <c r="L37" s="97" t="str">
        <f aca="true">IF(LEN(J37) &gt; 15,DATE(MID(J37,12,4),MID(J37,16,2),MID(J37,18,2)),TEXT(TODAY(),"yyyy/m/d"))</f>
        <v>2020/2/24</v>
      </c>
      <c r="M37" s="79" t="n">
        <f aca="false">(L37-K37+1)*B37</f>
        <v>32760</v>
      </c>
      <c r="N37" s="98" t="n">
        <f aca="false">H37/M37*365</f>
        <v>0.19156126984127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Z37-AB37</f>
        <v>-0.00870617680198801</v>
      </c>
      <c r="AD37" s="57" t="str">
        <f aca="false">IF(E37-F37&lt;0,"达成",E37-F37)</f>
        <v>达成</v>
      </c>
      <c r="AE37" s="57"/>
    </row>
    <row r="38" customFormat="false" ht="15" hidden="false" customHeight="false" outlineLevel="0" collapsed="false">
      <c r="A38" s="46" t="s">
        <v>650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0.195785188888889</v>
      </c>
      <c r="G38" s="4"/>
      <c r="H38" s="95" t="n">
        <f aca="false">IF(G38="",$F$1*C38-B38,G38-B38)</f>
        <v>17.620667</v>
      </c>
      <c r="I38" s="2" t="s">
        <v>96</v>
      </c>
      <c r="J38" s="50" t="s">
        <v>101</v>
      </c>
      <c r="K38" s="96" t="n">
        <f aca="false">DATE(MID(J38,1,4),MID(J38,5,2),MID(J38,7,2))</f>
        <v>43523</v>
      </c>
      <c r="L38" s="97" t="str">
        <f aca="true">IF(LEN(J38) &gt; 15,DATE(MID(J38,12,4),MID(J38,16,2),MID(J38,18,2)),TEXT(TODAY(),"yyyy/m/d"))</f>
        <v>2020/2/24</v>
      </c>
      <c r="M38" s="79" t="n">
        <f aca="false">(L38-K38+1)*B38</f>
        <v>32670</v>
      </c>
      <c r="N38" s="98" t="n">
        <f aca="false">H38/M38*365</f>
        <v>0.196863895163759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Z38-AB38</f>
        <v>-0.00821351755101998</v>
      </c>
      <c r="AD38" s="57" t="str">
        <f aca="false">IF(E38-F38&lt;0,"达成",E38-F38)</f>
        <v>达成</v>
      </c>
      <c r="AE38" s="57"/>
    </row>
    <row r="39" customFormat="false" ht="15" hidden="false" customHeight="false" outlineLevel="0" collapsed="false">
      <c r="A39" s="46" t="s">
        <v>651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0.194245055555556</v>
      </c>
      <c r="G39" s="4"/>
      <c r="H39" s="95" t="n">
        <f aca="false">IF(G39="",$F$1*C39-B39,G39-B39)</f>
        <v>17.482055</v>
      </c>
      <c r="I39" s="2" t="s">
        <v>96</v>
      </c>
      <c r="J39" s="50" t="s">
        <v>103</v>
      </c>
      <c r="K39" s="96" t="n">
        <f aca="false">DATE(MID(J39,1,4),MID(J39,5,2),MID(J39,7,2))</f>
        <v>43524</v>
      </c>
      <c r="L39" s="97" t="str">
        <f aca="true">IF(LEN(J39) &gt; 15,DATE(MID(J39,12,4),MID(J39,16,2),MID(J39,18,2)),TEXT(TODAY(),"yyyy/m/d"))</f>
        <v>2020/2/24</v>
      </c>
      <c r="M39" s="79" t="n">
        <f aca="false">(L39-K39+1)*B39</f>
        <v>32580</v>
      </c>
      <c r="N39" s="98" t="n">
        <f aca="false">H39/M39*365</f>
        <v>0.195854821209331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0.236845517135961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Z39-AB39</f>
        <v>-0.00820808736926798</v>
      </c>
      <c r="AD39" s="57" t="str">
        <f aca="false">IF(E39-F39&lt;0,"达成",E39-F39)</f>
        <v>达成</v>
      </c>
      <c r="AE39" s="57"/>
    </row>
    <row r="40" customFormat="false" ht="15" hidden="false" customHeight="false" outlineLevel="0" collapsed="false">
      <c r="A40" s="46" t="s">
        <v>652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0.185004255555556</v>
      </c>
      <c r="G40" s="4"/>
      <c r="H40" s="95" t="n">
        <f aca="false">IF(G40="",$F$1*C40-B40,G40-B40)</f>
        <v>16.650383</v>
      </c>
      <c r="I40" s="2" t="s">
        <v>96</v>
      </c>
      <c r="J40" s="50" t="s">
        <v>105</v>
      </c>
      <c r="K40" s="96" t="n">
        <f aca="false">DATE(MID(J40,1,4),MID(J40,5,2),MID(J40,7,2))</f>
        <v>43525</v>
      </c>
      <c r="L40" s="97" t="str">
        <f aca="true">IF(LEN(J40) &gt; 15,DATE(MID(J40,12,4),MID(J40,16,2),MID(J40,18,2)),TEXT(TODAY(),"yyyy/m/d"))</f>
        <v>2020/2/24</v>
      </c>
      <c r="M40" s="79" t="n">
        <f aca="false">(L40-K40+1)*B40</f>
        <v>32490</v>
      </c>
      <c r="N40" s="98" t="n">
        <f aca="false">H40/M40*365</f>
        <v>0.187054164204371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Z40-AB40</f>
        <v>-0.00879956019032499</v>
      </c>
      <c r="AD40" s="57" t="n">
        <f aca="false">IF(E40-F40&lt;0,"达成",E40-F40)</f>
        <v>0.0049671571111114</v>
      </c>
      <c r="AE40" s="57"/>
    </row>
    <row r="41" customFormat="false" ht="15" hidden="false" customHeight="false" outlineLevel="0" collapsed="false">
      <c r="A41" s="46" t="s">
        <v>653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0.165281992592593</v>
      </c>
      <c r="G41" s="4"/>
      <c r="H41" s="95" t="n">
        <f aca="false">IF(G41="",$F$1*C41-B41,G41-B41)</f>
        <v>22.313069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2020/2/24</v>
      </c>
      <c r="M41" s="79" t="n">
        <f aca="false">(L41-K41+1)*B41</f>
        <v>48330</v>
      </c>
      <c r="N41" s="98" t="n">
        <f aca="false">H41/M41*365</f>
        <v>0.168513763397476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Z41-AB41</f>
        <v>-0.010121337267081</v>
      </c>
      <c r="AD41" s="57" t="n">
        <f aca="false">IF(E41-F41&lt;0,"达成",E41-F41)</f>
        <v>0.0546760420740743</v>
      </c>
      <c r="AE41" s="57"/>
    </row>
    <row r="42" customFormat="false" ht="15" hidden="false" customHeight="false" outlineLevel="0" collapsed="false">
      <c r="A42" s="46" t="s">
        <v>654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0.136789525925926</v>
      </c>
      <c r="G42" s="4"/>
      <c r="H42" s="95" t="n">
        <f aca="false">IF(G42="",$F$1*C42-B42,G42-B42)</f>
        <v>18.466586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2020/2/24</v>
      </c>
      <c r="M42" s="79" t="n">
        <f aca="false">(L42-K42+1)*B42</f>
        <v>48195</v>
      </c>
      <c r="N42" s="98" t="n">
        <f aca="false">H42/M42*365</f>
        <v>0.139854837431269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Z42-AB42</f>
        <v>-0.021465093840304</v>
      </c>
      <c r="AD42" s="57" t="n">
        <f aca="false">IF(E42-F42&lt;0,"达成",E42-F42)</f>
        <v>0.0831655514074071</v>
      </c>
      <c r="AE42" s="57"/>
    </row>
    <row r="43" customFormat="false" ht="15" hidden="false" customHeight="false" outlineLevel="0" collapsed="false">
      <c r="A43" s="100" t="s">
        <v>655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0.118479051851852</v>
      </c>
      <c r="G43" s="4"/>
      <c r="H43" s="95" t="n">
        <f aca="false">IF(G43="",$F$1*C43-B43,G43-B43)</f>
        <v>15.994672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2020/2/24</v>
      </c>
      <c r="M43" s="79" t="n">
        <f aca="false">(L43-K43+1)*B43</f>
        <v>48060</v>
      </c>
      <c r="N43" s="98" t="n">
        <f aca="false">H43/M43*365</f>
        <v>0.121474308780691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Z43-AB43</f>
        <v>-0.054048876005961</v>
      </c>
      <c r="AD43" s="57" t="n">
        <f aca="false">IF(E43-F43&lt;0,"达成",E43-F43)</f>
        <v>0.101482452148148</v>
      </c>
      <c r="AE43" s="57"/>
    </row>
    <row r="44" customFormat="false" ht="15" hidden="false" customHeight="false" outlineLevel="0" collapsed="false">
      <c r="A44" s="100" t="s">
        <v>656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0.104874540740741</v>
      </c>
      <c r="G44" s="4"/>
      <c r="H44" s="95" t="n">
        <f aca="false">IF(G44="",$F$1*C44-B44,G44-B44)</f>
        <v>14.158063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2020/2/24</v>
      </c>
      <c r="M44" s="79" t="n">
        <f aca="false">(L44-K44+1)*B44</f>
        <v>47925</v>
      </c>
      <c r="N44" s="98" t="n">
        <f aca="false">H44/M44*365</f>
        <v>0.107828753155973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Z44-AB44</f>
        <v>-0.075949715120525</v>
      </c>
      <c r="AD44" s="57" t="n">
        <f aca="false">IF(E44-F44&lt;0,"达成",E44-F44)</f>
        <v>0.115086025925926</v>
      </c>
      <c r="AE44" s="57"/>
    </row>
    <row r="45" customFormat="false" ht="15" hidden="false" customHeight="false" outlineLevel="0" collapsed="false">
      <c r="A45" s="100" t="s">
        <v>657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0.144147940740741</v>
      </c>
      <c r="G45" s="4"/>
      <c r="H45" s="95" t="n">
        <f aca="false">IF(G45="",$F$1*C45-B45,G45-B45)</f>
        <v>19.459972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2020/2/24</v>
      </c>
      <c r="M45" s="79" t="n">
        <f aca="false">(L45-K45+1)*B45</f>
        <v>47790</v>
      </c>
      <c r="N45" s="98" t="n">
        <f aca="false">H45/M45*365</f>
        <v>0.148627114040594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Z45-AB45</f>
        <v>-0.052173192550143</v>
      </c>
      <c r="AD45" s="57" t="n">
        <f aca="false">IF(E45-F45&lt;0,"达成",E45-F45)</f>
        <v>0.0758099605925923</v>
      </c>
      <c r="AE45" s="57"/>
    </row>
    <row r="46" customFormat="false" ht="15" hidden="false" customHeight="false" outlineLevel="0" collapsed="false">
      <c r="A46" s="100" t="s">
        <v>658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0.103676659259259</v>
      </c>
      <c r="G46" s="4"/>
      <c r="H46" s="95" t="n">
        <f aca="false">IF(G46="",$F$1*C46-B46,G46-B46)</f>
        <v>13.996349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2020/2/24</v>
      </c>
      <c r="M46" s="79" t="n">
        <f aca="false">(L46-K46+1)*B46</f>
        <v>47385</v>
      </c>
      <c r="N46" s="98" t="n">
        <f aca="false">H46/M46*365</f>
        <v>0.107811910625726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Z46-AB46</f>
        <v>-0.073799084750526</v>
      </c>
      <c r="AD46" s="57" t="n">
        <f aca="false">IF(E46-F46&lt;0,"达成",E46-F46)</f>
        <v>0.116289566074074</v>
      </c>
      <c r="AE46" s="57"/>
    </row>
    <row r="47" customFormat="false" ht="15" hidden="false" customHeight="false" outlineLevel="0" collapsed="false">
      <c r="A47" s="100" t="s">
        <v>659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0.086050688888889</v>
      </c>
      <c r="G47" s="4"/>
      <c r="H47" s="95" t="n">
        <f aca="false">IF(G47="",$F$1*C47-B47,G47-B47)</f>
        <v>11.616843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2020/2/24</v>
      </c>
      <c r="M47" s="79" t="n">
        <f aca="false">(L47-K47+1)*B47</f>
        <v>47250</v>
      </c>
      <c r="N47" s="98" t="n">
        <f aca="false">H47/M47*365</f>
        <v>0.0897385755555557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Z47-AB47</f>
        <v>-0.082535150896551</v>
      </c>
      <c r="AD47" s="57" t="n">
        <f aca="false">IF(E47-F47&lt;0,"达成",E47-F47)</f>
        <v>0.133908833111111</v>
      </c>
      <c r="AE47" s="57"/>
    </row>
    <row r="48" customFormat="false" ht="15" hidden="false" customHeight="false" outlineLevel="0" collapsed="false">
      <c r="A48" s="100" t="s">
        <v>660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0.110093881481481</v>
      </c>
      <c r="G48" s="4"/>
      <c r="H48" s="95" t="n">
        <f aca="false">IF(G48="",$F$1*C48-B48,G48-B48)</f>
        <v>14.862674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2020/2/24</v>
      </c>
      <c r="M48" s="79" t="n">
        <f aca="false">(L48-K48+1)*B48</f>
        <v>47115</v>
      </c>
      <c r="N48" s="98" t="n">
        <f aca="false">H48/M48*365</f>
        <v>0.115141165446249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Z48-AB48</f>
        <v>-0.067459661475964</v>
      </c>
      <c r="AD48" s="57" t="n">
        <f aca="false">IF(E48-F48&lt;0,"达成",E48-F48)</f>
        <v>0.109859185185186</v>
      </c>
      <c r="AE48" s="57"/>
    </row>
    <row r="49" customFormat="false" ht="15" hidden="false" customHeight="false" outlineLevel="0" collapsed="false">
      <c r="A49" s="100" t="s">
        <v>661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0.135078266666667</v>
      </c>
      <c r="G49" s="4"/>
      <c r="H49" s="95" t="n">
        <f aca="false">IF(G49="",$F$1*C49-B49,G49-B49)</f>
        <v>18.235566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2020/2/24</v>
      </c>
      <c r="M49" s="79" t="n">
        <f aca="false">(L49-K49+1)*B49</f>
        <v>46980</v>
      </c>
      <c r="N49" s="98" t="n">
        <f aca="false">H49/M49*365</f>
        <v>0.141676917624521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Z49-AB49</f>
        <v>-0.053098474468085</v>
      </c>
      <c r="AD49" s="57" t="n">
        <f aca="false">IF(E49-F49&lt;0,"达成",E49-F49)</f>
        <v>0.0848829013333333</v>
      </c>
      <c r="AE49" s="57"/>
    </row>
    <row r="50" customFormat="false" ht="15" hidden="false" customHeight="false" outlineLevel="0" collapsed="false">
      <c r="A50" s="100" t="s">
        <v>662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0.123185014814815</v>
      </c>
      <c r="G50" s="4"/>
      <c r="H50" s="95" t="n">
        <f aca="false">IF(G50="",$F$1*C50-B50,G50-B50)</f>
        <v>16.629977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2020/2/24</v>
      </c>
      <c r="M50" s="79" t="n">
        <f aca="false">(L50-K50+1)*B50</f>
        <v>46845</v>
      </c>
      <c r="N50" s="98" t="n">
        <f aca="false">H50/M50*365</f>
        <v>0.129575015583307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Z50-AB50</f>
        <v>-0.058281217504898</v>
      </c>
      <c r="AD50" s="57" t="n">
        <f aca="false">IF(E50-F50&lt;0,"达成",E50-F50)</f>
        <v>0.096778691851852</v>
      </c>
      <c r="AE50" s="57"/>
    </row>
    <row r="51" customFormat="false" ht="15" hidden="false" customHeight="false" outlineLevel="0" collapsed="false">
      <c r="A51" s="100" t="s">
        <v>663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0.0957193037037038</v>
      </c>
      <c r="G51" s="4"/>
      <c r="H51" s="95" t="n">
        <f aca="false">IF(G51="",$F$1*C51-B51,G51-B51)</f>
        <v>12.922106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2020/2/24</v>
      </c>
      <c r="M51" s="79" t="n">
        <f aca="false">(L51-K51+1)*B51</f>
        <v>46440</v>
      </c>
      <c r="N51" s="98" t="n">
        <f aca="false">H51/M51*365</f>
        <v>0.101562633290267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Z51-AB51</f>
        <v>-0.071580203851091</v>
      </c>
      <c r="AD51" s="57" t="n">
        <f aca="false">IF(E51-F51&lt;0,"达成",E51-F51)</f>
        <v>0.124238577629629</v>
      </c>
      <c r="AE51" s="57"/>
    </row>
    <row r="52" customFormat="false" ht="15" hidden="false" customHeight="false" outlineLevel="0" collapsed="false">
      <c r="A52" s="100" t="s">
        <v>664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0.0917834074074074</v>
      </c>
      <c r="G52" s="4"/>
      <c r="H52" s="95" t="n">
        <f aca="false">IF(G52="",$F$1*C52-B52,G52-B52)</f>
        <v>12.39076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2020/2/24</v>
      </c>
      <c r="M52" s="79" t="n">
        <f aca="false">(L52-K52+1)*B52</f>
        <v>46305</v>
      </c>
      <c r="N52" s="98" t="n">
        <f aca="false">H52/M52*365</f>
        <v>0.0976703898067163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Z52-AB52</f>
        <v>-0.07642103785489</v>
      </c>
      <c r="AD52" s="57" t="n">
        <f aca="false">IF(E52-F52&lt;0,"达成",E52-F52)</f>
        <v>0.128174592592593</v>
      </c>
      <c r="AE52" s="57"/>
    </row>
    <row r="53" customFormat="false" ht="15" hidden="false" customHeight="false" outlineLevel="0" collapsed="false">
      <c r="A53" s="100" t="s">
        <v>665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0.0932379777777778</v>
      </c>
      <c r="G53" s="4"/>
      <c r="H53" s="95" t="n">
        <f aca="false">IF(G53="",$F$1*C53-B53,G53-B53)</f>
        <v>12.587127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2020/2/24</v>
      </c>
      <c r="M53" s="79" t="n">
        <f aca="false">(L53-K53+1)*B53</f>
        <v>46170</v>
      </c>
      <c r="N53" s="98" t="n">
        <f aca="false">H53/M53*365</f>
        <v>0.0995083680961664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Z53-AB53</f>
        <v>-0.074334724937965</v>
      </c>
      <c r="AD53" s="57" t="n">
        <f aca="false">IF(E53-F53&lt;0,"达成",E53-F53)</f>
        <v>0.126720620222222</v>
      </c>
      <c r="AE53" s="57"/>
    </row>
    <row r="54" customFormat="false" ht="15" hidden="false" customHeight="false" outlineLevel="0" collapsed="false">
      <c r="A54" s="100" t="s">
        <v>666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0.0792056518518517</v>
      </c>
      <c r="G54" s="4"/>
      <c r="H54" s="95" t="n">
        <f aca="false">IF(G54="",$F$1*C54-B54,G54-B54)</f>
        <v>10.692763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2020/2/24</v>
      </c>
      <c r="M54" s="79" t="n">
        <f aca="false">(L54-K54+1)*B54</f>
        <v>46035</v>
      </c>
      <c r="N54" s="98" t="n">
        <f aca="false">H54/M54*365</f>
        <v>0.0847802431845334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Z54-AB54</f>
        <v>-0.087575499450885</v>
      </c>
      <c r="AD54" s="57" t="n">
        <f aca="false">IF(E54-F54&lt;0,"达成",E54-F54)</f>
        <v>0.140758672814815</v>
      </c>
      <c r="AE54" s="57"/>
    </row>
    <row r="55" customFormat="false" ht="15" hidden="false" customHeight="false" outlineLevel="0" collapsed="false">
      <c r="A55" s="100" t="s">
        <v>667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0.0733018074074075</v>
      </c>
      <c r="G55" s="4"/>
      <c r="H55" s="95" t="n">
        <f aca="false">IF(G55="",$F$1*C55-B55,G55-B55)</f>
        <v>9.89574400000001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2020/2/24</v>
      </c>
      <c r="M55" s="79" t="n">
        <f aca="false">(L55-K55+1)*B55</f>
        <v>45900</v>
      </c>
      <c r="N55" s="98" t="n">
        <f aca="false">H55/M55*365</f>
        <v>0.0786916461873639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</v>
      </c>
      <c r="AB55" s="40" t="n">
        <f aca="false">SUM($C$2:C55)*D55/SUM($B$2:B55)-1</f>
        <v>0.297051424969988</v>
      </c>
      <c r="AC55" s="40" t="n">
        <f aca="false">Z55-AB55</f>
        <v>-0.089750272989196</v>
      </c>
      <c r="AD55" s="57" t="n">
        <f aca="false">IF(E55-F55&lt;0,"达成",E55-F55)</f>
        <v>0.146655397925926</v>
      </c>
      <c r="AE55" s="57"/>
      <c r="AF55" s="54"/>
    </row>
    <row r="56" customFormat="false" ht="15" hidden="false" customHeight="false" outlineLevel="0" collapsed="false">
      <c r="A56" s="100" t="s">
        <v>668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0.0863929407407408</v>
      </c>
      <c r="G56" s="4"/>
      <c r="H56" s="95" t="n">
        <f aca="false">IF(G56="",$F$1*C56-B56,G56-B56)</f>
        <v>11.663047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2020/2/24</v>
      </c>
      <c r="M56" s="79" t="n">
        <f aca="false">(L56-K56+1)*B56</f>
        <v>45495</v>
      </c>
      <c r="N56" s="98" t="n">
        <f aca="false">H56/M56*365</f>
        <v>0.0935709892295857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0.454441872378792</v>
      </c>
      <c r="AB56" s="40" t="n">
        <f aca="false">SUM($C$2:C56)*D56/SUM($B$2:B56)-1</f>
        <v>0.276880813821618</v>
      </c>
      <c r="AC56" s="40" t="n">
        <f aca="false">Z56-AB56</f>
        <v>-0.080391744122858</v>
      </c>
      <c r="AD56" s="57" t="n">
        <f aca="false">IF(E56-F56&lt;0,"达成",E56-F56)</f>
        <v>0.133561071925926</v>
      </c>
      <c r="AE56" s="57"/>
    </row>
    <row r="57" customFormat="false" ht="15" hidden="false" customHeight="false" outlineLevel="0" collapsed="false">
      <c r="A57" s="100" t="s">
        <v>669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0.115997725925926</v>
      </c>
      <c r="G57" s="4"/>
      <c r="H57" s="95" t="n">
        <f aca="false">IF(G57="",$F$1*C57-B57,G57-B57)</f>
        <v>15.659693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2020/2/24</v>
      </c>
      <c r="M57" s="79" t="n">
        <f aca="false">(L57-K57+1)*B57</f>
        <v>45360</v>
      </c>
      <c r="N57" s="98" t="n">
        <f aca="false">H57/M57*365</f>
        <v>0.12600943441358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Z57-AB57</f>
        <v>-0.062263833953488</v>
      </c>
      <c r="AD57" s="57" t="n">
        <f aca="false">IF(E57-F57&lt;0,"达成",E57-F57)</f>
        <v>0.103964192740741</v>
      </c>
      <c r="AE57" s="57"/>
    </row>
    <row r="58" customFormat="false" ht="15" hidden="false" customHeight="false" outlineLevel="0" collapsed="false">
      <c r="A58" s="100" t="s">
        <v>670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0.106072422222222</v>
      </c>
      <c r="G58" s="4"/>
      <c r="H58" s="95" t="n">
        <f aca="false">IF(G58="",$F$1*C58-B58,G58-B58)</f>
        <v>14.319777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2020/2/24</v>
      </c>
      <c r="M58" s="79" t="n">
        <f aca="false">(L58-K58+1)*B58</f>
        <v>45225</v>
      </c>
      <c r="N58" s="98" t="n">
        <f aca="false">H58/M58*365</f>
        <v>0.115571445107795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Z58-AB58</f>
        <v>-0.066797240755581</v>
      </c>
      <c r="AD58" s="57" t="n">
        <f aca="false">IF(E58-F58&lt;0,"达成",E58-F58)</f>
        <v>0.113890879777778</v>
      </c>
      <c r="AE58" s="57"/>
    </row>
    <row r="59" customFormat="false" ht="15" hidden="false" customHeight="false" outlineLevel="0" collapsed="false">
      <c r="A59" s="100" t="s">
        <v>671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0.120960377777778</v>
      </c>
      <c r="G59" s="4"/>
      <c r="H59" s="95" t="n">
        <f aca="false">IF(G59="",$F$1*C59-B59,G59-B59)</f>
        <v>16.329651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2020/2/24</v>
      </c>
      <c r="M59" s="79" t="n">
        <f aca="false">(L59-K59+1)*B59</f>
        <v>45090</v>
      </c>
      <c r="N59" s="98" t="n">
        <f aca="false">H59/M59*365</f>
        <v>0.13218723918829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Z59-AB59</f>
        <v>-0.057691612175874</v>
      </c>
      <c r="AD59" s="57" t="n">
        <f aca="false">IF(E59-F59&lt;0,"达成",E59-F59)</f>
        <v>0.0989998222222223</v>
      </c>
      <c r="AE59" s="57"/>
    </row>
    <row r="60" customFormat="false" ht="15" hidden="false" customHeight="false" outlineLevel="0" collapsed="false">
      <c r="A60" s="100" t="s">
        <v>672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0.0868207555555555</v>
      </c>
      <c r="G60" s="4"/>
      <c r="H60" s="95" t="n">
        <f aca="false">IF(G60="",$F$1*C60-B60,G60-B60)</f>
        <v>11.720802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2020/2/24</v>
      </c>
      <c r="M60" s="79" t="n">
        <f aca="false">(L60-K60+1)*B60</f>
        <v>44955</v>
      </c>
      <c r="N60" s="98" t="n">
        <f aca="false">H60/M60*365</f>
        <v>0.0951638912245578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Z60-AB60</f>
        <v>-0.075398952581899</v>
      </c>
      <c r="AD60" s="57" t="n">
        <f aca="false">IF(E60-F60&lt;0,"达成",E60-F60)</f>
        <v>0.133143276444445</v>
      </c>
      <c r="AE60" s="57"/>
    </row>
    <row r="61" customFormat="false" ht="15" hidden="false" customHeight="false" outlineLevel="0" collapsed="false">
      <c r="A61" s="100" t="s">
        <v>673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0.0491730518518519</v>
      </c>
      <c r="G61" s="4"/>
      <c r="H61" s="95" t="n">
        <f aca="false">IF(G61="",$F$1*C61-B61,G61-B61)</f>
        <v>6.638362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2020/2/24</v>
      </c>
      <c r="M61" s="79" t="n">
        <f aca="false">(L61-K61+1)*B61</f>
        <v>44550</v>
      </c>
      <c r="N61" s="98" t="n">
        <f aca="false">H61/M61*365</f>
        <v>0.0543883755331089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0.701854213182573</v>
      </c>
      <c r="AB61" s="40" t="n">
        <f aca="false">SUM($C$2:C61)*D61/SUM($B$2:B61)-1</f>
        <v>0.301747014223195</v>
      </c>
      <c r="AC61" s="40" t="n">
        <f aca="false">Z61-AB61</f>
        <v>-0.11946917833698</v>
      </c>
      <c r="AD61" s="57" t="n">
        <f aca="false">IF(E61-F61&lt;0,"达成",E61-F61)</f>
        <v>0.170789154814815</v>
      </c>
      <c r="AE61" s="57"/>
    </row>
    <row r="62" customFormat="false" ht="15" hidden="false" customHeight="false" outlineLevel="0" collapsed="false">
      <c r="A62" s="100" t="s">
        <v>674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0.0460072222222222</v>
      </c>
      <c r="G62" s="4"/>
      <c r="H62" s="95" t="n">
        <f aca="false">IF(G62="",$F$1*C62-B62,G62-B62)</f>
        <v>6.21097499999999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2020/2/24</v>
      </c>
      <c r="M62" s="79" t="n">
        <f aca="false">(L62-K62+1)*B62</f>
        <v>44415</v>
      </c>
      <c r="N62" s="98" t="n">
        <f aca="false">H62/M62*365</f>
        <v>0.0510414471462343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0.180924284851752</v>
      </c>
      <c r="AA62" s="40" t="n">
        <f aca="false">S62/(X62-V62)-1</f>
        <v>0.668890655069876</v>
      </c>
      <c r="AB62" s="40" t="n">
        <f aca="false">SUM($C$2:C62)*D62/SUM($B$2:B62)-1</f>
        <v>0.301195142425876</v>
      </c>
      <c r="AC62" s="40" t="n">
        <f aca="false">Z62-AB62</f>
        <v>-0.120270857574124</v>
      </c>
      <c r="AD62" s="57" t="n">
        <f aca="false">IF(E62-F62&lt;0,"达成",E62-F62)</f>
        <v>0.173952477777778</v>
      </c>
      <c r="AE62" s="57"/>
    </row>
    <row r="63" customFormat="false" ht="15" hidden="false" customHeight="false" outlineLevel="0" collapsed="false">
      <c r="A63" s="100" t="s">
        <v>675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0.0357396666666666</v>
      </c>
      <c r="G63" s="4"/>
      <c r="H63" s="95" t="n">
        <f aca="false">IF(G63="",$F$1*C63-B63,G63-B63)</f>
        <v>4.28876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2020/2/24</v>
      </c>
      <c r="M63" s="79" t="n">
        <f aca="false">(L63-K63+1)*B63</f>
        <v>39360</v>
      </c>
      <c r="N63" s="98" t="n">
        <f aca="false">H63/M63*365</f>
        <v>0.039771275406504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</v>
      </c>
      <c r="AB63" s="40" t="n">
        <f aca="false">SUM($C$2:C63)*D63/SUM($B$2:B63)-1</f>
        <v>0.310144523257052</v>
      </c>
      <c r="AC63" s="40" t="n">
        <f aca="false">Z63-AB63</f>
        <v>-0.128562345077169</v>
      </c>
      <c r="AD63" s="57" t="n">
        <f aca="false">IF(E63-F63&lt;0,"达成",E63-F63)</f>
        <v>0.174228653333333</v>
      </c>
      <c r="AE63" s="57"/>
    </row>
    <row r="64" customFormat="false" ht="15" hidden="false" customHeight="false" outlineLevel="0" collapsed="false">
      <c r="A64" s="100" t="s">
        <v>676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0.02977165</v>
      </c>
      <c r="G64" s="4"/>
      <c r="H64" s="95" t="n">
        <f aca="false">IF(G64="",$F$1*C64-B64,G64-B64)</f>
        <v>3.572598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2020/2/24</v>
      </c>
      <c r="M64" s="79" t="n">
        <f aca="false">(L64-K64+1)*B64</f>
        <v>39240</v>
      </c>
      <c r="N64" s="98" t="n">
        <f aca="false">H64/M64*365</f>
        <v>0.0332313524464832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0.746284858282095</v>
      </c>
      <c r="AB64" s="40" t="n">
        <f aca="false">SUM($C$2:C64)*D64/SUM($B$2:B64)-1</f>
        <v>0.313771174461377</v>
      </c>
      <c r="AC64" s="40" t="n">
        <f aca="false">Z64-AB64</f>
        <v>-0.135950669469259</v>
      </c>
      <c r="AD64" s="57" t="n">
        <f aca="false">IF(E64-F64&lt;0,"达成",E64-F64)</f>
        <v>0.180199466</v>
      </c>
      <c r="AE64" s="57"/>
    </row>
    <row r="65" customFormat="false" ht="15" hidden="false" customHeight="false" outlineLevel="0" collapsed="false">
      <c r="A65" s="100" t="s">
        <v>677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0.0339107583333333</v>
      </c>
      <c r="G65" s="4"/>
      <c r="H65" s="95" t="n">
        <f aca="false">IF(G65="",$F$1*C65-B65,G65-B65)</f>
        <v>4.06929099999999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2020/2/24</v>
      </c>
      <c r="M65" s="79" t="n">
        <f aca="false">(L65-K65+1)*B65</f>
        <v>38760</v>
      </c>
      <c r="N65" s="98" t="n">
        <f aca="false">H65/M65*365</f>
        <v>0.0383202067853456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0.173952129527763</v>
      </c>
      <c r="AA65" s="40" t="n">
        <f aca="false">S65/(X65-V65)-1</f>
        <v>0.702095681096524</v>
      </c>
      <c r="AB65" s="40" t="n">
        <f aca="false">SUM($C$2:C65)*D65/SUM($B$2:B65)-1</f>
        <v>0.304651903269331</v>
      </c>
      <c r="AC65" s="40" t="n">
        <f aca="false">Z65-AB65</f>
        <v>-0.130699773741568</v>
      </c>
      <c r="AD65" s="57" t="n">
        <f aca="false">IF(E65-F65&lt;0,"达成",E65-F65)</f>
        <v>0.176059567</v>
      </c>
      <c r="AE65" s="57"/>
    </row>
    <row r="66" customFormat="false" ht="15" hidden="false" customHeight="false" outlineLevel="0" collapsed="false">
      <c r="A66" s="100" t="s">
        <v>678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0.0321781083333333</v>
      </c>
      <c r="G66" s="4"/>
      <c r="H66" s="95" t="n">
        <f aca="false">IF(G66="",$F$1*C66-B66,G66-B66)</f>
        <v>3.861373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2020/2/24</v>
      </c>
      <c r="M66" s="79" t="n">
        <f aca="false">(L66-K66+1)*B66</f>
        <v>38640</v>
      </c>
      <c r="N66" s="98" t="n">
        <f aca="false">H66/M66*365</f>
        <v>0.0364751849120083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</v>
      </c>
      <c r="AB66" s="40" t="n">
        <f aca="false">SUM($C$2:C66)*D66/SUM($B$2:B66)-1</f>
        <v>0.302975782060482</v>
      </c>
      <c r="AC66" s="40" t="n">
        <f aca="false">Z66-AB66</f>
        <v>-0.130497554074833</v>
      </c>
      <c r="AD66" s="57" t="n">
        <f aca="false">IF(E66-F66&lt;0,"达成",E66-F66)</f>
        <v>0.177786877</v>
      </c>
      <c r="AE66" s="57"/>
    </row>
    <row r="67" customFormat="false" ht="15" hidden="false" customHeight="false" outlineLevel="0" collapsed="false">
      <c r="A67" s="100" t="s">
        <v>679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0.0333332083333333</v>
      </c>
      <c r="G67" s="4"/>
      <c r="H67" s="95" t="n">
        <f aca="false">IF(G67="",$F$1*C67-B67,G67-B67)</f>
        <v>3.999985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2020/2/24</v>
      </c>
      <c r="M67" s="79" t="n">
        <f aca="false">(L67-K67+1)*B67</f>
        <v>38520</v>
      </c>
      <c r="N67" s="98" t="n">
        <f aca="false">H67/M67*365</f>
        <v>0.0379022462357217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0.169922371240506</v>
      </c>
      <c r="AA67" s="40" t="n">
        <f aca="false">S67/(X67-V67)-1</f>
        <v>0.638701351258764</v>
      </c>
      <c r="AB67" s="40" t="n">
        <f aca="false">SUM($C$2:C67)*D67/SUM($B$2:B67)-1</f>
        <v>0.297908473518987</v>
      </c>
      <c r="AC67" s="40" t="n">
        <f aca="false">Z67-AB67</f>
        <v>-0.127986102278481</v>
      </c>
      <c r="AD67" s="57" t="n">
        <f aca="false">IF(E67-F67&lt;0,"达成",E67-F67)</f>
        <v>0.176635385</v>
      </c>
      <c r="AE67" s="57"/>
    </row>
    <row r="68" customFormat="false" ht="15" hidden="false" customHeight="false" outlineLevel="0" collapsed="false">
      <c r="A68" s="100" t="s">
        <v>680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0.0545100416666667</v>
      </c>
      <c r="G68" s="4"/>
      <c r="H68" s="95" t="n">
        <f aca="false">IF(G68="",$F$1*C68-B68,G68-B68)</f>
        <v>6.54120500000001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2020/2/24</v>
      </c>
      <c r="M68" s="79" t="n">
        <f aca="false">(L68-K68+1)*B68</f>
        <v>38400</v>
      </c>
      <c r="N68" s="98" t="n">
        <f aca="false">H68/M68*365</f>
        <v>0.0621755162760417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0.579371227950116</v>
      </c>
      <c r="AB68" s="40" t="n">
        <f aca="false">SUM($C$2:C68)*D68/SUM($B$2:B68)-1</f>
        <v>0.268621315657829</v>
      </c>
      <c r="AC68" s="40" t="n">
        <f aca="false">Z68-AB68</f>
        <v>-0.109377988994497</v>
      </c>
      <c r="AD68" s="57" t="n">
        <f aca="false">IF(E68-F68&lt;0,"达成",E68-F68)</f>
        <v>0.155461458333333</v>
      </c>
      <c r="AE68" s="57"/>
    </row>
    <row r="69" customFormat="false" ht="15" hidden="false" customHeight="false" outlineLevel="0" collapsed="false">
      <c r="A69" s="100" t="s">
        <v>681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0.0568737185185185</v>
      </c>
      <c r="G69" s="4"/>
      <c r="H69" s="95" t="n">
        <f aca="false">IF(G69="",$F$1*C69-B69,G69-B69)</f>
        <v>7.67795200000001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2020/2/24</v>
      </c>
      <c r="M69" s="79" t="n">
        <f aca="false">(L69-K69+1)*B69</f>
        <v>43065</v>
      </c>
      <c r="N69" s="98" t="n">
        <f aca="false">H69/M69*365</f>
        <v>0.0650749443863927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0.548777895551284</v>
      </c>
      <c r="AB69" s="40" t="n">
        <f aca="false">SUM($C$2:C69)*D69/SUM($B$2:B69)-1</f>
        <v>0.262178299605133</v>
      </c>
      <c r="AC69" s="40" t="n">
        <f aca="false">Z69-AB69</f>
        <v>-0.106040424481737</v>
      </c>
      <c r="AD69" s="57" t="n">
        <f aca="false">IF(E69-F69&lt;0,"达成",E69-F69)</f>
        <v>0.163090014814814</v>
      </c>
      <c r="AE69" s="57"/>
    </row>
    <row r="70" customFormat="false" ht="15" hidden="false" customHeight="false" outlineLevel="0" collapsed="false">
      <c r="A70" s="100" t="s">
        <v>682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0.0676546518518518</v>
      </c>
      <c r="G70" s="4"/>
      <c r="H70" s="95" t="n">
        <f aca="false">IF(G70="",$F$1*C70-B70,G70-B70)</f>
        <v>9.13337799999999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2020/2/24</v>
      </c>
      <c r="M70" s="79" t="n">
        <f aca="false">(L70-K70+1)*B70</f>
        <v>42660</v>
      </c>
      <c r="N70" s="98" t="n">
        <f aca="false">H70/M70*365</f>
        <v>0.0781454048288795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0.509170870150272</v>
      </c>
      <c r="AB70" s="40" t="n">
        <f aca="false">SUM($C$2:C70)*D70/SUM($B$2:B70)-1</f>
        <v>0.246068828641013</v>
      </c>
      <c r="AC70" s="40" t="n">
        <f aca="false">Z70-AB70</f>
        <v>-0.096408802727715</v>
      </c>
      <c r="AD70" s="57" t="n">
        <f aca="false">IF(E70-F70&lt;0,"达成",E70-F70)</f>
        <v>0.152303409481481</v>
      </c>
      <c r="AE70" s="57"/>
    </row>
    <row r="71" customFormat="false" ht="15" hidden="false" customHeight="false" outlineLevel="0" collapsed="false">
      <c r="A71" s="100" t="s">
        <v>683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0.0465206</v>
      </c>
      <c r="G71" s="4"/>
      <c r="H71" s="95" t="n">
        <f aca="false">IF(G71="",$F$1*C71-B71,G71-B71)</f>
        <v>6.280281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2020/2/24</v>
      </c>
      <c r="M71" s="79" t="n">
        <f aca="false">(L71-K71+1)*B71</f>
        <v>42525</v>
      </c>
      <c r="N71" s="98" t="n">
        <f aca="false">H71/M71*365</f>
        <v>0.0539048222222222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0.516600860356959</v>
      </c>
      <c r="AB71" s="40" t="n">
        <f aca="false">SUM($C$2:C71)*D71/SUM($B$2:B71)-1</f>
        <v>0.267776569230769</v>
      </c>
      <c r="AC71" s="40" t="n">
        <f aca="false">Z71-AB71</f>
        <v>-0.111197828846153</v>
      </c>
      <c r="AD71" s="57" t="n">
        <f aca="false">IF(E71-F71&lt;0,"达成",E71-F71)</f>
        <v>0.173442482</v>
      </c>
      <c r="AE71" s="57"/>
    </row>
    <row r="72" customFormat="false" ht="15" hidden="false" customHeight="false" outlineLevel="0" collapsed="false">
      <c r="A72" s="100" t="s">
        <v>684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0.0414189083333334</v>
      </c>
      <c r="G72" s="4"/>
      <c r="H72" s="95" t="n">
        <f aca="false">IF(G72="",$F$1*C72-B72,G72-B72)</f>
        <v>4.970269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2020/2/24</v>
      </c>
      <c r="M72" s="79" t="n">
        <f aca="false">(L72-K72+1)*B72</f>
        <v>37680</v>
      </c>
      <c r="N72" s="98" t="n">
        <f aca="false">H72/M72*365</f>
        <v>0.0481461832537155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0.504791103484527</v>
      </c>
      <c r="AB72" s="40" t="n">
        <f aca="false">SUM($C$2:C72)*D72/SUM($B$2:B72)-1</f>
        <v>0.270851590589354</v>
      </c>
      <c r="AC72" s="40" t="n">
        <f aca="false">Z72-AB72</f>
        <v>-0.113839484790875</v>
      </c>
      <c r="AD72" s="57" t="n">
        <f aca="false">IF(E72-F72&lt;0,"达成",E72-F72)</f>
        <v>0.168547927</v>
      </c>
      <c r="AE72" s="57"/>
    </row>
    <row r="73" customFormat="false" ht="15" hidden="false" customHeight="false" outlineLevel="0" collapsed="false">
      <c r="A73" s="100" t="s">
        <v>685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0.0470018916666666</v>
      </c>
      <c r="G73" s="4"/>
      <c r="H73" s="95" t="n">
        <f aca="false">IF(G73="",$F$1*C73-B73,G73-B73)</f>
        <v>5.640227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2020/2/24</v>
      </c>
      <c r="M73" s="79" t="n">
        <f aca="false">(L73-K73+1)*B73</f>
        <v>37560</v>
      </c>
      <c r="N73" s="98" t="n">
        <f aca="false">H73/M73*365</f>
        <v>0.0548105126464323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0.479195056866086</v>
      </c>
      <c r="AB73" s="40" t="n">
        <f aca="false">SUM($C$2:C73)*D73/SUM($B$2:B73)-1</f>
        <v>0.261105696240602</v>
      </c>
      <c r="AC73" s="40" t="n">
        <f aca="false">Z73-AB73</f>
        <v>-0.108331646616542</v>
      </c>
      <c r="AD73" s="57" t="n">
        <f aca="false">IF(E73-F73&lt;0,"达成",E73-F73)</f>
        <v>0.162965812333333</v>
      </c>
      <c r="AE73" s="57"/>
    </row>
    <row r="74" customFormat="false" ht="15" hidden="false" customHeight="false" outlineLevel="0" collapsed="false">
      <c r="A74" s="100" t="s">
        <v>686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0.0409376166666667</v>
      </c>
      <c r="G74" s="4"/>
      <c r="H74" s="95" t="n">
        <f aca="false">IF(G74="",$F$1*C74-B74,G74-B74)</f>
        <v>4.912514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2020/2/24</v>
      </c>
      <c r="M74" s="79" t="n">
        <f aca="false">(L74-K74+1)*B74</f>
        <v>37440</v>
      </c>
      <c r="N74" s="98" t="n">
        <f aca="false">H74/M74*365</f>
        <v>0.0478917630876069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0.153771795539033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Z74-AB74</f>
        <v>-0.111654282527882</v>
      </c>
      <c r="AD74" s="57" t="n">
        <f aca="false">IF(E74-F74&lt;0,"达成",E74-F74)</f>
        <v>0.169028308666666</v>
      </c>
      <c r="AE74" s="57"/>
    </row>
    <row r="75" customFormat="false" ht="15" hidden="false" customHeight="false" outlineLevel="0" collapsed="false">
      <c r="A75" s="100" t="s">
        <v>687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0.0560501749999999</v>
      </c>
      <c r="G75" s="4"/>
      <c r="H75" s="95" t="n">
        <f aca="false">IF(G75="",$F$1*C75-B75,G75-B75)</f>
        <v>6.72602099999999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2020/2/24</v>
      </c>
      <c r="M75" s="79" t="n">
        <f aca="false">(L75-K75+1)*B75</f>
        <v>37080</v>
      </c>
      <c r="N75" s="98" t="n">
        <f aca="false">H75/M75*365</f>
        <v>0.0662081355177992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Z75-AB75</f>
        <v>-0.099290755514706</v>
      </c>
      <c r="AD75" s="57" t="n">
        <f aca="false">IF(E75-F75&lt;0,"达成",E75-F75)</f>
        <v>0.153913787</v>
      </c>
      <c r="AE75" s="57"/>
    </row>
    <row r="76" customFormat="false" ht="15" hidden="false" customHeight="false" outlineLevel="0" collapsed="false">
      <c r="A76" s="100" t="s">
        <v>688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0.0725317407407408</v>
      </c>
      <c r="G76" s="4"/>
      <c r="H76" s="95" t="n">
        <f aca="false">IF(G76="",$F$1*C76-B76,G76-B76)</f>
        <v>9.791785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2020/2/24</v>
      </c>
      <c r="M76" s="79" t="n">
        <f aca="false">(L76-K76+1)*B76</f>
        <v>41580</v>
      </c>
      <c r="N76" s="98" t="n">
        <f aca="false">H76/M76*365</f>
        <v>0.0859548226310727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0.398257248127246</v>
      </c>
      <c r="AB76" s="40" t="n">
        <f aca="false">SUM($C$2:C76)*D76/SUM($B$2:B76)-1</f>
        <v>0.222661628688153</v>
      </c>
      <c r="AC76" s="40" t="n">
        <f aca="false">Z76-AB76</f>
        <v>-0.086455842033591</v>
      </c>
      <c r="AD76" s="57" t="n">
        <f aca="false">IF(E76-F76&lt;0,"达成",E76-F76)</f>
        <v>0.147427775925926</v>
      </c>
      <c r="AE76" s="57"/>
    </row>
    <row r="77" customFormat="false" ht="15" hidden="false" customHeight="false" outlineLevel="0" collapsed="false">
      <c r="A77" s="100" t="s">
        <v>689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0.0632053777777778</v>
      </c>
      <c r="G77" s="4"/>
      <c r="H77" s="95" t="n">
        <f aca="false">IF(G77="",$F$1*C77-B77,G77-B77)</f>
        <v>8.532726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2020/2/24</v>
      </c>
      <c r="M77" s="79" t="n">
        <f aca="false">(L77-K77+1)*B77</f>
        <v>41445</v>
      </c>
      <c r="N77" s="98" t="n">
        <f aca="false">H77/M77*365</f>
        <v>0.0751464589214621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0.138720907623318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Z77-AB77</f>
        <v>-0.091899228699552</v>
      </c>
      <c r="AD77" s="57" t="n">
        <f aca="false">IF(E77-F77&lt;0,"达成",E77-F77)</f>
        <v>0.156758862222222</v>
      </c>
      <c r="AE77" s="57"/>
    </row>
    <row r="78" customFormat="false" ht="15" hidden="false" customHeight="false" outlineLevel="0" collapsed="false">
      <c r="A78" s="100" t="s">
        <v>690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0.104446725925926</v>
      </c>
      <c r="G78" s="4"/>
      <c r="H78" s="95" t="n">
        <f aca="false">IF(G78="",$F$1*C78-B78,G78-B78)</f>
        <v>14.100308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2020/2/24</v>
      </c>
      <c r="M78" s="79" t="n">
        <f aca="false">(L78-K78+1)*B78</f>
        <v>41310</v>
      </c>
      <c r="N78" s="98" t="n">
        <f aca="false">H78/M78*365</f>
        <v>0.124585146937788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0.332650785944645</v>
      </c>
      <c r="AB78" s="40" t="n">
        <f aca="false">SUM($C$2:C78)*D78/SUM($B$2:B78)-1</f>
        <v>0.182399739477182</v>
      </c>
      <c r="AC78" s="40" t="n">
        <f aca="false">Z78-AB78</f>
        <v>-0.063394768276473</v>
      </c>
      <c r="AD78" s="57" t="n">
        <f aca="false">IF(E78-F78&lt;0,"达成",E78-F78)</f>
        <v>0.115513428740741</v>
      </c>
      <c r="AE78" s="57"/>
    </row>
    <row r="79" customFormat="false" ht="15" hidden="false" customHeight="false" outlineLevel="0" collapsed="false">
      <c r="A79" s="100" t="s">
        <v>691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0.113858651851852</v>
      </c>
      <c r="G79" s="4"/>
      <c r="H79" s="95" t="n">
        <f aca="false">IF(G79="",$F$1*C79-B79,G79-B79)</f>
        <v>15.370918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2020/2/24</v>
      </c>
      <c r="M79" s="79" t="n">
        <f aca="false">(L79-K79+1)*B79</f>
        <v>41175</v>
      </c>
      <c r="N79" s="98" t="n">
        <f aca="false">H79/M79*365</f>
        <v>0.13625707516697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0.113627538353765</v>
      </c>
      <c r="AA79" s="40" t="n">
        <f aca="false">S79/(X79-V79)-1</f>
        <v>0.311018817021317</v>
      </c>
      <c r="AB79" s="40" t="n">
        <f aca="false">SUM($C$2:C79)*D79/SUM($B$2:B79)-1</f>
        <v>0.17040309352014</v>
      </c>
      <c r="AC79" s="40" t="n">
        <f aca="false">Z79-AB79</f>
        <v>-0.056775555166375</v>
      </c>
      <c r="AD79" s="57" t="n">
        <f aca="false">IF(E79-F79&lt;0,"达成",E79-F79)</f>
        <v>0.106104406814815</v>
      </c>
      <c r="AE79" s="57"/>
    </row>
    <row r="80" customFormat="false" ht="15" hidden="false" customHeight="false" outlineLevel="0" collapsed="false">
      <c r="A80" s="100" t="s">
        <v>692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0.142436681481482</v>
      </c>
      <c r="G80" s="4"/>
      <c r="H80" s="95" t="n">
        <f aca="false">IF(G80="",$F$1*C80-B80,G80-B80)</f>
        <v>19.228952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2020/2/24</v>
      </c>
      <c r="M80" s="79" t="n">
        <f aca="false">(L80-K80+1)*B80</f>
        <v>40770</v>
      </c>
      <c r="N80" s="98" t="n">
        <f aca="false">H80/M80*365</f>
        <v>0.172150293843513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0.269403210453243</v>
      </c>
      <c r="AB80" s="40" t="n">
        <f aca="false">SUM($C$2:C80)*D80/SUM($B$2:B80)-1</f>
        <v>0.139393557767201</v>
      </c>
      <c r="AC80" s="40" t="n">
        <f aca="false">Z80-AB80</f>
        <v>-0.038972257897015</v>
      </c>
      <c r="AD80" s="57" t="n">
        <f aca="false">IF(E80-F80&lt;0,"达成",E80-F80)</f>
        <v>0.0775201931851854</v>
      </c>
      <c r="AE80" s="57"/>
    </row>
    <row r="81" customFormat="false" ht="15" hidden="false" customHeight="false" outlineLevel="0" collapsed="false">
      <c r="A81" s="100" t="s">
        <v>693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0.134222637037037</v>
      </c>
      <c r="G81" s="4"/>
      <c r="H81" s="95" t="n">
        <f aca="false">IF(G81="",$F$1*C81-B81,G81-B81)</f>
        <v>18.120056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2020/2/24</v>
      </c>
      <c r="M81" s="79" t="n">
        <f aca="false">(L81-K81+1)*B81</f>
        <v>40635</v>
      </c>
      <c r="N81" s="98" t="n">
        <f aca="false">H81/M81*365</f>
        <v>0.162761669496739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0.270216353231974</v>
      </c>
      <c r="AB81" s="40" t="n">
        <f aca="false">SUM($C$2:C81)*D81/SUM($B$2:B81)-1</f>
        <v>0.146025909324209</v>
      </c>
      <c r="AC81" s="40" t="n">
        <f aca="false">Z81-AB81</f>
        <v>-0.043344157399486</v>
      </c>
      <c r="AD81" s="57" t="n">
        <f aca="false">IF(E81-F81&lt;0,"达成",E81-F81)</f>
        <v>0.0857414162962959</v>
      </c>
      <c r="AE81" s="57"/>
    </row>
    <row r="82" customFormat="false" ht="15" hidden="false" customHeight="false" outlineLevel="0" collapsed="false">
      <c r="A82" s="100" t="s">
        <v>694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0.221154607407407</v>
      </c>
      <c r="G82" s="4"/>
      <c r="H82" s="95" t="n">
        <f aca="false">IF(G82="",$F$1*C82-B82,G82-B82)</f>
        <v>29.855872</v>
      </c>
      <c r="I82" s="2" t="s">
        <v>96</v>
      </c>
      <c r="J82" s="50" t="s">
        <v>189</v>
      </c>
      <c r="K82" s="96" t="n">
        <f aca="false">DATE(MID(J82,1,4),MID(J82,5,2),MID(J82,7,2))</f>
        <v>43591</v>
      </c>
      <c r="L82" s="97" t="str">
        <f aca="true">IF(LEN(J82) &gt; 15,DATE(MID(J82,12,4),MID(J82,16,2),MID(J82,18,2)),TEXT(TODAY(),"yyyy/m/d"))</f>
        <v>2020/2/24</v>
      </c>
      <c r="M82" s="79" t="n">
        <f aca="false">(L82-K82+1)*B82</f>
        <v>39825</v>
      </c>
      <c r="N82" s="98" t="n">
        <f aca="false">H82/M82*365</f>
        <v>0.273631971876962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797.872792000009</v>
      </c>
      <c r="Z82" s="40" t="n">
        <f aca="false">W82/X82-1</f>
        <v>0.0674733862156456</v>
      </c>
      <c r="AA82" s="40" t="n">
        <f aca="false">S82/(X82-V82)-1</f>
        <v>0.174315362734262</v>
      </c>
      <c r="AB82" s="40" t="n">
        <f aca="false">SUM($C$2:C82)*D82/SUM($B$2:B82)-1</f>
        <v>0.0635554124312898</v>
      </c>
      <c r="AC82" s="40" t="n">
        <f aca="false">Z82-AB82</f>
        <v>0.00391797378435579</v>
      </c>
      <c r="AD82" s="57" t="str">
        <f aca="false">IF(E82-F82&lt;0,"达成",E82-F82)</f>
        <v>达成</v>
      </c>
      <c r="AE82" s="57"/>
    </row>
    <row r="83" customFormat="false" ht="15" hidden="false" customHeight="false" outlineLevel="0" collapsed="false">
      <c r="A83" s="58" t="s">
        <v>695</v>
      </c>
      <c r="B83" s="59" t="n">
        <v>90</v>
      </c>
      <c r="C83" s="101" t="n">
        <v>93.96</v>
      </c>
      <c r="D83" s="102" t="n">
        <v>0.9574</v>
      </c>
      <c r="E83" s="62" t="n">
        <f aca="false">10%*Q83+13%</f>
        <v>0.189971536</v>
      </c>
      <c r="F83" s="76" t="n">
        <f aca="false">IF(G83="",($F$1*C83-B83)/B83,H83/B83)</f>
        <v>0.196888888888889</v>
      </c>
      <c r="G83" s="64" t="n">
        <v>107.72</v>
      </c>
      <c r="H83" s="103" t="n">
        <f aca="false">IF(G83="",$F$1*C83-B83,G83-B83)</f>
        <v>17.72</v>
      </c>
      <c r="I83" s="59" t="s">
        <v>696</v>
      </c>
      <c r="J83" s="66" t="s">
        <v>697</v>
      </c>
      <c r="K83" s="96" t="n">
        <f aca="false">DATE(MID(J83,1,4),MID(J83,5,2),MID(J83,7,2))</f>
        <v>43592</v>
      </c>
      <c r="L83" s="97" t="n">
        <f aca="true">IF(LEN(J83) &gt; 15,DATE(MID(J83,12,4),MID(J83,16,2),MID(J83,18,2)),TEXT(TODAY(),"yyyy/m/d"))</f>
        <v>43882</v>
      </c>
      <c r="M83" s="79" t="n">
        <f aca="false">(L83-K83+1)*B83</f>
        <v>26190</v>
      </c>
      <c r="N83" s="98" t="n">
        <f aca="false">H83/M83*365</f>
        <v>0.246956853760977</v>
      </c>
      <c r="O83" s="52" t="n">
        <f aca="false">D83*C83</f>
        <v>89.957304</v>
      </c>
      <c r="P83" s="52" t="n">
        <f aca="false">O83-B83</f>
        <v>-0.0426960000000065</v>
      </c>
      <c r="Q83" s="53" t="n">
        <f aca="false">O83/150</f>
        <v>0.59971536</v>
      </c>
      <c r="R83" s="54" t="n">
        <f aca="false">R82+C83-T83</f>
        <v>5779.44000000001</v>
      </c>
      <c r="S83" s="55" t="n">
        <f aca="false">R83*D83</f>
        <v>5533.23585600001</v>
      </c>
      <c r="T83" s="55"/>
      <c r="U83" s="99"/>
      <c r="V83" s="56" t="n">
        <f aca="false">U83+V82</f>
        <v>7247.82</v>
      </c>
      <c r="W83" s="56" t="n">
        <f aca="false">S83+V83</f>
        <v>12781.055856</v>
      </c>
      <c r="X83" s="1" t="n">
        <f aca="false">X82+B83</f>
        <v>11915</v>
      </c>
      <c r="Y83" s="54" t="n">
        <f aca="false">W83-X83</f>
        <v>866.05585600001</v>
      </c>
      <c r="Z83" s="40" t="n">
        <f aca="false">W83/X83-1</f>
        <v>0.0726861817876634</v>
      </c>
      <c r="AA83" s="40" t="n">
        <f aca="false">S83/(X83-V83)-1</f>
        <v>0.185562985785851</v>
      </c>
      <c r="AB83" s="40" t="n">
        <f aca="false">SUM($C$2:C83)*D83/SUM($B$2:B83)-1</f>
        <v>0.0764695439362149</v>
      </c>
      <c r="AC83" s="40" t="n">
        <f aca="false">Z83-AB83</f>
        <v>-0.0037833621485515</v>
      </c>
      <c r="AD83" s="57" t="str">
        <f aca="false">IF(E83-F83&lt;0,"达成",E83-F83)</f>
        <v>达成</v>
      </c>
      <c r="AE83" s="57"/>
    </row>
    <row r="84" customFormat="false" ht="15" hidden="false" customHeight="false" outlineLevel="0" collapsed="false">
      <c r="A84" s="58" t="s">
        <v>698</v>
      </c>
      <c r="B84" s="59" t="n">
        <v>90</v>
      </c>
      <c r="C84" s="101" t="n">
        <v>94.35</v>
      </c>
      <c r="D84" s="102" t="n">
        <v>0.9534</v>
      </c>
      <c r="E84" s="62" t="n">
        <f aca="false">10%*Q84+13%</f>
        <v>0.18996886</v>
      </c>
      <c r="F84" s="76" t="n">
        <f aca="false">IF(G84="",($F$1*C84-B84)/B84,H84/B84)</f>
        <v>0.201777777777778</v>
      </c>
      <c r="G84" s="64" t="n">
        <v>108.16</v>
      </c>
      <c r="H84" s="103" t="n">
        <f aca="false">IF(G84="",$F$1*C84-B84,G84-B84)</f>
        <v>18.16</v>
      </c>
      <c r="I84" s="59" t="s">
        <v>696</v>
      </c>
      <c r="J84" s="66" t="s">
        <v>699</v>
      </c>
      <c r="K84" s="96" t="n">
        <f aca="false">DATE(MID(J84,1,4),MID(J84,5,2),MID(J84,7,2))</f>
        <v>43593</v>
      </c>
      <c r="L84" s="97" t="n">
        <f aca="true">IF(LEN(J84) &gt; 15,DATE(MID(J84,12,4),MID(J84,16,2),MID(J84,18,2)),TEXT(TODAY(),"yyyy/m/d"))</f>
        <v>43882</v>
      </c>
      <c r="M84" s="79" t="n">
        <f aca="false">(L84-K84+1)*B84</f>
        <v>26100</v>
      </c>
      <c r="N84" s="98" t="n">
        <f aca="false">H84/M84*365</f>
        <v>0.253961685823755</v>
      </c>
      <c r="O84" s="52" t="n">
        <f aca="false">D84*C84</f>
        <v>89.95329</v>
      </c>
      <c r="P84" s="52" t="n">
        <f aca="false">O84-B84</f>
        <v>-0.0467100000000045</v>
      </c>
      <c r="Q84" s="53" t="n">
        <f aca="false">O84/150</f>
        <v>0.5996886</v>
      </c>
      <c r="R84" s="54" t="n">
        <f aca="false">R83+C84-T84</f>
        <v>5873.79000000001</v>
      </c>
      <c r="S84" s="55" t="n">
        <f aca="false">R84*D84</f>
        <v>5600.07138600001</v>
      </c>
      <c r="T84" s="55"/>
      <c r="U84" s="99"/>
      <c r="V84" s="56" t="n">
        <f aca="false">U84+V83</f>
        <v>7247.82</v>
      </c>
      <c r="W84" s="56" t="n">
        <f aca="false">S84+V84</f>
        <v>12847.891386</v>
      </c>
      <c r="X84" s="1" t="n">
        <f aca="false">X83+B84</f>
        <v>12005</v>
      </c>
      <c r="Y84" s="54" t="n">
        <f aca="false">W84-X84</f>
        <v>842.89138600001</v>
      </c>
      <c r="Z84" s="40" t="n">
        <f aca="false">W84/X84-1</f>
        <v>0.0702116939608506</v>
      </c>
      <c r="AA84" s="40" t="n">
        <f aca="false">S84/(X84-V84)-1</f>
        <v>0.177182992024689</v>
      </c>
      <c r="AB84" s="40" t="n">
        <f aca="false">SUM($C$2:C84)*D84/SUM($B$2:B84)-1</f>
        <v>0.071428616909621</v>
      </c>
      <c r="AC84" s="40" t="n">
        <f aca="false">Z84-AB84</f>
        <v>-0.0012169229487704</v>
      </c>
      <c r="AD84" s="57" t="str">
        <f aca="false">IF(E84-F84&lt;0,"达成",E84-F84)</f>
        <v>达成</v>
      </c>
      <c r="AE84" s="57"/>
    </row>
    <row r="85" customFormat="false" ht="15" hidden="false" customHeight="false" outlineLevel="0" collapsed="false">
      <c r="A85" s="58" t="s">
        <v>700</v>
      </c>
      <c r="B85" s="59" t="n">
        <v>90</v>
      </c>
      <c r="C85" s="101" t="n">
        <v>95.42</v>
      </c>
      <c r="D85" s="102" t="n">
        <v>0.9428</v>
      </c>
      <c r="E85" s="62" t="n">
        <f aca="false">10%*Q85+13%</f>
        <v>0.189974650666667</v>
      </c>
      <c r="F85" s="76" t="n">
        <f aca="false">IF(G85="",($F$1*C85-B85)/B85,H85/B85)</f>
        <v>0.198888888888889</v>
      </c>
      <c r="G85" s="64" t="n">
        <v>107.9</v>
      </c>
      <c r="H85" s="103" t="n">
        <f aca="false">IF(G85="",$F$1*C85-B85,G85-B85)</f>
        <v>17.9</v>
      </c>
      <c r="I85" s="59" t="s">
        <v>696</v>
      </c>
      <c r="J85" s="66" t="s">
        <v>701</v>
      </c>
      <c r="K85" s="104" t="n">
        <f aca="false">DATE(MID(J85,1,4),MID(J85,5,2),MID(J85,7,2))</f>
        <v>43594</v>
      </c>
      <c r="L85" s="105" t="n">
        <f aca="true">IF(LEN(J85) &gt; 15,DATE(MID(J85,12,4),MID(J85,16,2),MID(J85,18,2)),TEXT(TODAY(),"yyyy/m/d"))</f>
        <v>43881</v>
      </c>
      <c r="M85" s="106" t="n">
        <f aca="false">(L85-K85+1)*B85</f>
        <v>25920</v>
      </c>
      <c r="N85" s="69" t="n">
        <f aca="false">H85/M85*365</f>
        <v>0.252064043209877</v>
      </c>
      <c r="O85" s="70" t="n">
        <f aca="false">D85*C85</f>
        <v>89.961976</v>
      </c>
      <c r="P85" s="70" t="n">
        <f aca="false">O85-B85</f>
        <v>-0.038023999999993</v>
      </c>
      <c r="Q85" s="71" t="n">
        <f aca="false">O85/150</f>
        <v>0.599746506666667</v>
      </c>
      <c r="R85" s="72" t="n">
        <f aca="false">R84+C85-T85</f>
        <v>5969.21000000001</v>
      </c>
      <c r="S85" s="73" t="n">
        <f aca="false">R85*D85</f>
        <v>5627.77118800001</v>
      </c>
      <c r="T85" s="73"/>
      <c r="U85" s="107"/>
      <c r="V85" s="74" t="n">
        <f aca="false">U85+V84</f>
        <v>7247.82</v>
      </c>
      <c r="W85" s="74" t="n">
        <f aca="false">S85+V85</f>
        <v>12875.591188</v>
      </c>
      <c r="X85" s="75" t="n">
        <f aca="false">X84+B85</f>
        <v>12095</v>
      </c>
      <c r="Y85" s="72" t="n">
        <f aca="false">W85-X85</f>
        <v>780.591188000009</v>
      </c>
      <c r="Z85" s="76" t="n">
        <f aca="false">W85/X85-1</f>
        <v>0.0645383371641182</v>
      </c>
      <c r="AA85" s="76" t="n">
        <f aca="false">S85/(X85-V85)-1</f>
        <v>0.161040272488335</v>
      </c>
      <c r="AB85" s="76" t="n">
        <f aca="false">SUM($C$2:C85)*D85/SUM($B$2:B85)-1</f>
        <v>0.0590703520463003</v>
      </c>
      <c r="AC85" s="40" t="n">
        <f aca="false">Z85-AB85</f>
        <v>0.0054679851178179</v>
      </c>
      <c r="AD85" s="77" t="str">
        <f aca="false">IF(E85-F85&lt;0,"达成",E85-F85)</f>
        <v>达成</v>
      </c>
      <c r="AE85" s="57"/>
    </row>
    <row r="86" customFormat="false" ht="15" hidden="false" customHeight="false" outlineLevel="0" collapsed="false">
      <c r="A86" s="100" t="s">
        <v>702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0.184490877777778</v>
      </c>
      <c r="G86" s="4"/>
      <c r="H86" s="95" t="n">
        <f aca="false">IF(G86="",$F$1*C86-B86,G86-B86)</f>
        <v>16.604179</v>
      </c>
      <c r="I86" s="2" t="s">
        <v>96</v>
      </c>
      <c r="J86" s="50" t="s">
        <v>197</v>
      </c>
      <c r="K86" s="96" t="n">
        <f aca="false">DATE(MID(J86,1,4),MID(J86,5,2),MID(J86,7,2))</f>
        <v>43595</v>
      </c>
      <c r="L86" s="97" t="str">
        <f aca="true">IF(LEN(J86) &gt; 15,DATE(MID(J86,12,4),MID(J86,16,2),MID(J86,18,2)),TEXT(TODAY(),"yyyy/m/d"))</f>
        <v>2020/2/24</v>
      </c>
      <c r="M86" s="79" t="n">
        <f aca="false">(L86-K86+1)*B86</f>
        <v>26190</v>
      </c>
      <c r="N86" s="98" t="n">
        <f aca="false">H86/M86*365</f>
        <v>0.231406083810615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970.96405000001</v>
      </c>
      <c r="Z86" s="40" t="n">
        <f aca="false">W86/X86-1</f>
        <v>0.0796851908083718</v>
      </c>
      <c r="AA86" s="40" t="n">
        <f aca="false">S86/(X86-V86)-1</f>
        <v>0.196663692634259</v>
      </c>
      <c r="AB86" s="40" t="n">
        <f aca="false">SUM($C$2:C86)*D86/SUM($B$2:B86)-1</f>
        <v>0.0941997398440706</v>
      </c>
      <c r="AC86" s="40" t="n">
        <f aca="false">Z86-AB86</f>
        <v>-0.0145145490356988</v>
      </c>
      <c r="AD86" s="57" t="n">
        <f aca="false">IF(E86-F86&lt;0,"达成",E86-F86)</f>
        <v>0.00547916422222219</v>
      </c>
      <c r="AE86" s="57"/>
    </row>
    <row r="87" customFormat="false" ht="15" hidden="false" customHeight="false" outlineLevel="0" collapsed="false">
      <c r="A87" s="100" t="s">
        <v>703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0.197710355555556</v>
      </c>
      <c r="G87" s="4"/>
      <c r="H87" s="95" t="n">
        <f aca="false">IF(G87="",$F$1*C87-B87,G87-B87)</f>
        <v>26.690898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2020/2/24</v>
      </c>
      <c r="M87" s="79" t="n">
        <f aca="false">(L87-K87+1)*B87</f>
        <v>38880</v>
      </c>
      <c r="N87" s="98" t="n">
        <f aca="false">H87/M87*365</f>
        <v>0.250570415895062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5978.22672000001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906.046720000009</v>
      </c>
      <c r="Z87" s="40" t="n">
        <f aca="false">W87/X87-1</f>
        <v>0.0735427532467541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Z87-AB87</f>
        <v>-0.00773974025973941</v>
      </c>
      <c r="AD87" s="57" t="n">
        <f aca="false">IF(E87-F87&lt;0,"达成",E87-F87)</f>
        <v>0.0222501244444444</v>
      </c>
      <c r="AE87" s="57"/>
    </row>
    <row r="88" customFormat="false" ht="15" hidden="false" customHeight="false" outlineLevel="0" collapsed="false">
      <c r="A88" s="100" t="s">
        <v>704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0.206181088888889</v>
      </c>
      <c r="G88" s="4"/>
      <c r="H88" s="95" t="n">
        <f aca="false">IF(G88="",$F$1*C88-B88,G88-B88)</f>
        <v>27.834447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2020/2/24</v>
      </c>
      <c r="M88" s="79" t="n">
        <f aca="false">(L88-K88+1)*B88</f>
        <v>38745</v>
      </c>
      <c r="N88" s="98" t="n">
        <f aca="false">H88/M88*365</f>
        <v>0.262216367402246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863.813140000009</v>
      </c>
      <c r="Z88" s="40" t="n">
        <f aca="false">W88/X88-1</f>
        <v>0.0693547282215985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Z88-AB88</f>
        <v>-0.0034970116419102</v>
      </c>
      <c r="AD88" s="57" t="n">
        <f aca="false">IF(E88-F88&lt;0,"达成",E88-F88)</f>
        <v>0.013776567111111</v>
      </c>
      <c r="AE88" s="57"/>
    </row>
    <row r="89" customFormat="false" ht="15" hidden="false" customHeight="false" outlineLevel="0" collapsed="false">
      <c r="A89" s="100" t="s">
        <v>705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0.181025577777778</v>
      </c>
      <c r="G89" s="4"/>
      <c r="H89" s="95" t="n">
        <f aca="false">IF(G89="",$F$1*C89-B89,G89-B89)</f>
        <v>24.438453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2020/2/24</v>
      </c>
      <c r="M89" s="79" t="n">
        <f aca="false">(L89-K89+1)*B89</f>
        <v>38610</v>
      </c>
      <c r="N89" s="98" t="n">
        <f aca="false">H89/M89*365</f>
        <v>0.231029146464647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6335.31724800001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993.13724800001</v>
      </c>
      <c r="Z89" s="40" t="n">
        <f aca="false">W89/X89-1</f>
        <v>0.0788830220810175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Z89-AB89</f>
        <v>-0.0158022430500391</v>
      </c>
      <c r="AD89" s="57" t="n">
        <f aca="false">IF(E89-F89&lt;0,"达成",E89-F89)</f>
        <v>0.0389331742222221</v>
      </c>
      <c r="AE89" s="57"/>
    </row>
    <row r="90" customFormat="false" ht="15" hidden="false" customHeight="false" outlineLevel="0" collapsed="false">
      <c r="A90" s="100" t="s">
        <v>706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0.173923851851852</v>
      </c>
      <c r="G90" s="4"/>
      <c r="H90" s="95" t="n">
        <f aca="false">IF(G90="",$F$1*C90-B90,G90-B90)</f>
        <v>23.47972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2020/2/24</v>
      </c>
      <c r="M90" s="79" t="n">
        <f aca="false">(L90-K90+1)*B90</f>
        <v>38475</v>
      </c>
      <c r="N90" s="98" t="n">
        <f aca="false">H90/M90*365</f>
        <v>0.222744582196231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0.0810458373280945</v>
      </c>
      <c r="AA90" s="40" t="n">
        <f aca="false">S90/(X90-V90)-1</f>
        <v>0.188291836309926</v>
      </c>
      <c r="AB90" s="40" t="n">
        <f aca="false">SUM($C$2:C90)*D90/SUM($B$2:B90)-1</f>
        <v>0.100212273477407</v>
      </c>
      <c r="AC90" s="40" t="n">
        <f aca="false">Z90-AB90</f>
        <v>-0.0191664361493125</v>
      </c>
      <c r="AD90" s="57" t="n">
        <f aca="false">IF(E90-F90&lt;0,"达成",E90-F90)</f>
        <v>0.0460336148148153</v>
      </c>
      <c r="AE90" s="57"/>
    </row>
    <row r="91" customFormat="false" ht="15" hidden="false" customHeight="false" outlineLevel="0" collapsed="false">
      <c r="A91" s="100" t="s">
        <v>707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0.211143740740741</v>
      </c>
      <c r="G91" s="4"/>
      <c r="H91" s="95" t="n">
        <f aca="false">IF(G91="",$F$1*C91-B91,G91-B91)</f>
        <v>28.504405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2020/2/24</v>
      </c>
      <c r="M91" s="79" t="n">
        <f aca="false">(L91-K91+1)*B91</f>
        <v>38340</v>
      </c>
      <c r="N91" s="98" t="n">
        <f aca="false">H91/M91*365</f>
        <v>0.271364314684403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6443.57395900001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831.393959000008</v>
      </c>
      <c r="Z91" s="40" t="n">
        <f aca="false">W91/X91-1</f>
        <v>0.064649608009332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Z91-AB91</f>
        <v>-0.0010767822706059</v>
      </c>
      <c r="AD91" s="57" t="n">
        <f aca="false">IF(E91-F91&lt;0,"达成",E91-F91)</f>
        <v>0.00881600259259213</v>
      </c>
      <c r="AE91" s="57"/>
    </row>
    <row r="92" customFormat="false" ht="15" hidden="false" customHeight="false" outlineLevel="0" collapsed="false">
      <c r="A92" s="100" t="s">
        <v>708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0.2151652</v>
      </c>
      <c r="G92" s="4"/>
      <c r="H92" s="95" t="n">
        <f aca="false">IF(G92="",$F$1*C92-B92,G92-B92)</f>
        <v>51.639648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2020/2/24</v>
      </c>
      <c r="M92" s="79" t="n">
        <f aca="false">(L92-K92+1)*B92</f>
        <v>67440</v>
      </c>
      <c r="N92" s="98" t="n">
        <f aca="false">H92/M92*365</f>
        <v>0.279485046263345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</v>
      </c>
      <c r="Z92" s="40" t="n">
        <f aca="false">W92/X92-1</f>
        <v>0.0618050130534351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Z92-AB92</f>
        <v>0.000803683969465598</v>
      </c>
      <c r="AD92" s="57" t="n">
        <f aca="false">IF(E92-F92&lt;0,"达成",E92-F92)</f>
        <v>0.0747556320000002</v>
      </c>
      <c r="AE92" s="57"/>
    </row>
    <row r="93" customFormat="false" ht="15" hidden="false" customHeight="false" outlineLevel="0" collapsed="false">
      <c r="A93" s="100" t="s">
        <v>709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0.194999079166667</v>
      </c>
      <c r="G93" s="4"/>
      <c r="H93" s="95" t="n">
        <f aca="false">IF(G93="",$F$1*C93-B93,G93-B93)</f>
        <v>46.799779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2020/2/24</v>
      </c>
      <c r="M93" s="79" t="n">
        <f aca="false">(L93-K93+1)*B93</f>
        <v>67200</v>
      </c>
      <c r="N93" s="98" t="n">
        <f aca="false">H93/M93*365</f>
        <v>0.254195228199405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Z93-AB93</f>
        <v>-0.00834708695652189</v>
      </c>
      <c r="AD93" s="57" t="n">
        <f aca="false">IF(E93-F93&lt;0,"达成",E93-F93)</f>
        <v>0.0949162335000004</v>
      </c>
      <c r="AE93" s="57"/>
    </row>
    <row r="94" customFormat="false" ht="15" hidden="false" customHeight="false" outlineLevel="0" collapsed="false">
      <c r="A94" s="100" t="s">
        <v>710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0.20215962962963</v>
      </c>
      <c r="G94" s="4"/>
      <c r="H94" s="95" t="n">
        <f aca="false">IF(G94="",$F$1*C94-B94,G94-B94)</f>
        <v>27.29155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2020/2/24</v>
      </c>
      <c r="M94" s="79" t="n">
        <f aca="false">(L94-K94+1)*B94</f>
        <v>37665</v>
      </c>
      <c r="N94" s="98" t="n">
        <f aca="false">H94/M94*365</f>
        <v>0.264474067436612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880.260200000001</v>
      </c>
      <c r="Z94" s="40" t="n">
        <f aca="false">W94/X94-1</f>
        <v>0.0653254322820038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Z94-AB94</f>
        <v>-0.00504125862708721</v>
      </c>
      <c r="AD94" s="57" t="n">
        <f aca="false">IF(E94-F94&lt;0,"达成",E94-F94)</f>
        <v>0.0177978370370374</v>
      </c>
      <c r="AE94" s="57"/>
    </row>
    <row r="95" customFormat="false" ht="15" hidden="false" customHeight="false" outlineLevel="0" collapsed="false">
      <c r="A95" s="100" t="s">
        <v>711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0.225603881481481</v>
      </c>
      <c r="G95" s="4"/>
      <c r="H95" s="95" t="n">
        <f aca="false">IF(G95="",$F$1*C95-B95,G95-B95)</f>
        <v>30.456524</v>
      </c>
      <c r="I95" s="2" t="s">
        <v>96</v>
      </c>
      <c r="J95" s="50" t="s">
        <v>712</v>
      </c>
      <c r="K95" s="96" t="n">
        <f aca="false">DATE(MID(J95,1,4),MID(J95,5,2),MID(J95,7,2))</f>
        <v>43608</v>
      </c>
      <c r="L95" s="97" t="str">
        <f aca="true">IF(LEN(J95) &gt; 15,DATE(MID(J95,12,4),MID(J95,16,2),MID(J95,18,2)),TEXT(TODAY(),"yyyy/m/d"))</f>
        <v>2020/2/24</v>
      </c>
      <c r="M95" s="79" t="n">
        <f aca="false">(L95-K95+1)*B95</f>
        <v>37530</v>
      </c>
      <c r="N95" s="98" t="n">
        <f aca="false">H95/M95*365</f>
        <v>0.296206535038636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</v>
      </c>
      <c r="S95" s="55" t="n">
        <f aca="false">R95*D95</f>
        <v>7106.20308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744.023079999999</v>
      </c>
      <c r="Z95" s="40" t="n">
        <f aca="false">W95/X95-1</f>
        <v>0.0546673828067596</v>
      </c>
      <c r="AA95" s="40" t="n">
        <f aca="false">S95/(X95-V95)-1</f>
        <v>0.116944676195895</v>
      </c>
      <c r="AB95" s="40" t="n">
        <f aca="false">SUM($C$2:C95)*D95/SUM($B$2:B95)-1</f>
        <v>0.0493603144746513</v>
      </c>
      <c r="AC95" s="40" t="n">
        <f aca="false">Z95-AB95</f>
        <v>0.0053070683321083</v>
      </c>
      <c r="AD95" s="57" t="str">
        <f aca="false">IF(E95-F95&lt;0,"达成",E95-F95)</f>
        <v>达成</v>
      </c>
      <c r="AE95" s="57"/>
    </row>
    <row r="96" customFormat="false" ht="15" hidden="false" customHeight="false" outlineLevel="0" collapsed="false">
      <c r="A96" s="100" t="s">
        <v>713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0.232587958333333</v>
      </c>
      <c r="G96" s="4"/>
      <c r="H96" s="95" t="n">
        <f aca="false">IF(G96="",$F$1*C96-B96,G96-B96)</f>
        <v>55.82111</v>
      </c>
      <c r="I96" s="2" t="s">
        <v>96</v>
      </c>
      <c r="J96" s="50" t="s">
        <v>714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2020/2/24</v>
      </c>
      <c r="M96" s="79" t="n">
        <f aca="false">(L96-K96+1)*B96</f>
        <v>66480</v>
      </c>
      <c r="N96" s="98" t="n">
        <f aca="false">H96/M96*365</f>
        <v>0.306478717659447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703.930128000011</v>
      </c>
      <c r="Z96" s="40" t="n">
        <f aca="false">W96/X96-1</f>
        <v>0.0508252800000009</v>
      </c>
      <c r="AA96" s="40" t="n">
        <f aca="false">S96/(X96-V96)-1</f>
        <v>0.106620862805923</v>
      </c>
      <c r="AB96" s="40" t="n">
        <f aca="false">SUM($C$2:C96)*D96/SUM($B$2:B96)-1</f>
        <v>0.0426952135740075</v>
      </c>
      <c r="AC96" s="40" t="n">
        <f aca="false">Z96-AB96</f>
        <v>0.0081300664259934</v>
      </c>
      <c r="AD96" s="57" t="n">
        <f aca="false">IF(E96-F96&lt;0,"达成",E96-F96)</f>
        <v>0.0573379549999995</v>
      </c>
      <c r="AE96" s="57"/>
    </row>
    <row r="97" customFormat="false" ht="15" hidden="false" customHeight="false" outlineLevel="0" collapsed="false">
      <c r="A97" s="58" t="s">
        <v>715</v>
      </c>
      <c r="B97" s="59" t="n">
        <v>90</v>
      </c>
      <c r="C97" s="101" t="n">
        <v>93.8</v>
      </c>
      <c r="D97" s="102" t="n">
        <v>0.959</v>
      </c>
      <c r="E97" s="62" t="n">
        <f aca="false">10%*Q97+13%</f>
        <v>0.189969466666667</v>
      </c>
      <c r="F97" s="76" t="n">
        <f aca="false">IF(G97="",($F$1*C97-B97)/B97,H97/B97)</f>
        <v>0.194800628280464</v>
      </c>
      <c r="G97" s="64" t="n">
        <f aca="false">C97*617.14/538.33</f>
        <v>107.532056545242</v>
      </c>
      <c r="H97" s="103" t="n">
        <f aca="false">IF(G97="",$F$1*C97-B97,G97-B97)</f>
        <v>17.5320565452418</v>
      </c>
      <c r="I97" s="59" t="s">
        <v>696</v>
      </c>
      <c r="J97" s="66" t="s">
        <v>716</v>
      </c>
      <c r="K97" s="96" t="n">
        <f aca="false">DATE(MID(J97,1,4),MID(J97,5,2),MID(J97,7,2))</f>
        <v>43612</v>
      </c>
      <c r="L97" s="97" t="n">
        <f aca="true">IF(LEN(J97) &gt; 15,DATE(MID(J97,12,4),MID(J97,16,2),MID(J97,18,2)),TEXT(TODAY(),"yyyy/m/d"))</f>
        <v>43882</v>
      </c>
      <c r="M97" s="79" t="n">
        <f aca="false">(L97-K97+1)*B97</f>
        <v>24390</v>
      </c>
      <c r="N97" s="98" t="n">
        <f aca="false">H97/M97*365</f>
        <v>0.262369849898042</v>
      </c>
      <c r="O97" s="52" t="n">
        <f aca="false">D97*C97</f>
        <v>89.9542</v>
      </c>
      <c r="P97" s="52" t="n">
        <f aca="false">O97-B97</f>
        <v>-0.0457999999999998</v>
      </c>
      <c r="Q97" s="53" t="n">
        <f aca="false">O97/150</f>
        <v>0.599694666666667</v>
      </c>
      <c r="R97" s="54" t="n">
        <f aca="false">R96+C97-T97</f>
        <v>7893.64000000001</v>
      </c>
      <c r="S97" s="55" t="n">
        <f aca="false">R97*D97</f>
        <v>7570.00076000001</v>
      </c>
      <c r="T97" s="55"/>
      <c r="U97" s="99"/>
      <c r="V97" s="56" t="n">
        <f aca="false">U97+V96</f>
        <v>7247.82</v>
      </c>
      <c r="W97" s="56" t="n">
        <f aca="false">S97+V97</f>
        <v>14817.82076</v>
      </c>
      <c r="X97" s="1" t="n">
        <f aca="false">X96+B97</f>
        <v>13940</v>
      </c>
      <c r="Y97" s="54" t="n">
        <f aca="false">W97-X97</f>
        <v>877.82076000001</v>
      </c>
      <c r="Z97" s="40" t="n">
        <f aca="false">W97/X97-1</f>
        <v>0.0629713601147783</v>
      </c>
      <c r="AA97" s="40" t="n">
        <f aca="false">S97/(X97-V97)-1</f>
        <v>0.131171122115665</v>
      </c>
      <c r="AB97" s="40" t="n">
        <f aca="false">SUM($C$2:C97)*D97/SUM($B$2:B97)-1</f>
        <v>0.0670794375896702</v>
      </c>
      <c r="AC97" s="40" t="n">
        <f aca="false">Z97-AB97</f>
        <v>-0.00410807747489189</v>
      </c>
      <c r="AD97" s="57" t="str">
        <f aca="false">IF(E97-F97&lt;0,"达成",E97-F97)</f>
        <v>达成</v>
      </c>
      <c r="AE97" s="57"/>
    </row>
    <row r="98" customFormat="false" ht="15" hidden="false" customHeight="false" outlineLevel="0" collapsed="false">
      <c r="A98" s="100" t="s">
        <v>717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0.205496585185185</v>
      </c>
      <c r="G98" s="4"/>
      <c r="H98" s="95" t="n">
        <f aca="false">IF(G98="",$F$1*C98-B98,G98-B98)</f>
        <v>27.742039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2020/2/24</v>
      </c>
      <c r="M98" s="79" t="n">
        <f aca="false">(L98-K98+1)*B98</f>
        <v>36855</v>
      </c>
      <c r="N98" s="98" t="n">
        <f aca="false">H98/M98*365</f>
        <v>0.274748181657848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867.48938100001</v>
      </c>
      <c r="Z98" s="40" t="n">
        <f aca="false">W98/X98-1</f>
        <v>0.0616333485612797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Z98-AB98</f>
        <v>-0.0033651140319708</v>
      </c>
      <c r="AD98" s="57" t="n">
        <f aca="false">IF(E98-F98&lt;0,"达成",E98-F98)</f>
        <v>0.014456983481482</v>
      </c>
      <c r="AE98" s="57"/>
    </row>
    <row r="99" customFormat="false" ht="15" hidden="false" customHeight="false" outlineLevel="0" collapsed="false">
      <c r="A99" s="100" t="s">
        <v>718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0.20506877037037</v>
      </c>
      <c r="G99" s="4"/>
      <c r="H99" s="95" t="n">
        <f aca="false">IF(G99="",$F$1*C99-B99,G99-B99)</f>
        <v>27.684284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2020/2/24</v>
      </c>
      <c r="M99" s="79" t="n">
        <f aca="false">(L99-K99+1)*B99</f>
        <v>36720</v>
      </c>
      <c r="N99" s="98" t="n">
        <f aca="false">H99/M99*365</f>
        <v>0.275184195533769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</v>
      </c>
      <c r="Z99" s="40" t="n">
        <f aca="false">W99/X99-1</f>
        <v>0.0612121365235749</v>
      </c>
      <c r="AA99" s="40" t="n">
        <f aca="false">S99/(X99-V99)-1</f>
        <v>0.124935646593452</v>
      </c>
      <c r="AB99" s="40" t="n">
        <f aca="false">SUM($C$2:C99)*D99/SUM($B$2:B99)-1</f>
        <v>0.0647060985221677</v>
      </c>
      <c r="AC99" s="40" t="n">
        <f aca="false">Z99-AB99</f>
        <v>-0.0034939619985928</v>
      </c>
      <c r="AD99" s="57" t="n">
        <f aca="false">IF(E99-F99&lt;0,"达成",E99-F99)</f>
        <v>0.0148810429629625</v>
      </c>
      <c r="AE99" s="57"/>
    </row>
    <row r="100" customFormat="false" ht="15" hidden="false" customHeight="false" outlineLevel="0" collapsed="false">
      <c r="A100" s="100" t="s">
        <v>719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0.212170496296296</v>
      </c>
      <c r="G100" s="4"/>
      <c r="H100" s="95" t="n">
        <f aca="false">IF(G100="",$F$1*C100-B100,G100-B100)</f>
        <v>28.643017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2020/2/24</v>
      </c>
      <c r="M100" s="79" t="n">
        <f aca="false">(L100-K100+1)*B100</f>
        <v>36585</v>
      </c>
      <c r="N100" s="98" t="n">
        <f aca="false">H100/M100*365</f>
        <v>0.285764690583572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</v>
      </c>
      <c r="S100" s="55" t="n">
        <f aca="false">R100*D100</f>
        <v>7921.148896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</v>
      </c>
      <c r="Z100" s="40" t="n">
        <f aca="false">W100/X100-1</f>
        <v>0.0574394490066226</v>
      </c>
      <c r="AA100" s="40" t="n">
        <f aca="false">S100/(X100-V100)-1</f>
        <v>0.116098069374033</v>
      </c>
      <c r="AB100" s="40" t="n">
        <f aca="false">SUM($C$2:C100)*D100/SUM($B$2:B100)-1</f>
        <v>0.0579268494945975</v>
      </c>
      <c r="AC100" s="40" t="n">
        <f aca="false">Z100-AB100</f>
        <v>-0.000487400487974896</v>
      </c>
      <c r="AD100" s="57" t="n">
        <f aca="false">IF(E100-F100&lt;0,"达成",E100-F100)</f>
        <v>0.00778050903703681</v>
      </c>
      <c r="AE100" s="57"/>
    </row>
    <row r="101" customFormat="false" ht="15" hidden="false" customHeight="false" outlineLevel="0" collapsed="false">
      <c r="A101" s="100" t="s">
        <v>720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0.215336325925926</v>
      </c>
      <c r="G101" s="4"/>
      <c r="H101" s="95" t="n">
        <f aca="false">IF(G101="",$F$1*C101-B101,G101-B101)</f>
        <v>29.070404</v>
      </c>
      <c r="I101" s="2" t="s">
        <v>96</v>
      </c>
      <c r="J101" s="50" t="s">
        <v>227</v>
      </c>
      <c r="K101" s="96" t="n">
        <f aca="false">DATE(MID(J101,1,4),MID(J101,5,2),MID(J101,7,2))</f>
        <v>43616</v>
      </c>
      <c r="L101" s="97" t="str">
        <f aca="true">IF(LEN(J101) &gt; 15,DATE(MID(J101,12,4),MID(J101,16,2),MID(J101,18,2)),TEXT(TODAY(),"yyyy/m/d"))</f>
        <v>2020/2/24</v>
      </c>
      <c r="M101" s="79" t="n">
        <f aca="false">(L101-K101+1)*B101</f>
        <v>36450</v>
      </c>
      <c r="N101" s="98" t="n">
        <f aca="false">H101/M101*365</f>
        <v>0.291102810973937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803.100092000012</v>
      </c>
      <c r="Z101" s="40" t="n">
        <f aca="false">W101/X101-1</f>
        <v>0.0554627135359125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Z101-AB101</f>
        <v>0.000832302486188492</v>
      </c>
      <c r="AD101" s="57" t="n">
        <f aca="false">IF(E101-F101&lt;0,"达成",E101-F101)</f>
        <v>0.00461287140740713</v>
      </c>
      <c r="AE101" s="57"/>
    </row>
    <row r="102" customFormat="false" ht="15" hidden="false" customHeight="false" outlineLevel="0" collapsed="false">
      <c r="A102" s="100" t="s">
        <v>721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0.228598585185185</v>
      </c>
      <c r="G102" s="4"/>
      <c r="H102" s="95" t="n">
        <f aca="false">IF(G102="",$F$1*C102-B102,G102-B102)</f>
        <v>30.860809</v>
      </c>
      <c r="I102" s="2" t="s">
        <v>96</v>
      </c>
      <c r="J102" s="50" t="s">
        <v>229</v>
      </c>
      <c r="K102" s="96" t="n">
        <f aca="false">DATE(MID(J102,1,4),MID(J102,5,2),MID(J102,7,2))</f>
        <v>43619</v>
      </c>
      <c r="L102" s="97" t="str">
        <f aca="true">IF(LEN(J102) &gt; 15,DATE(MID(J102,12,4),MID(J102,16,2),MID(J102,18,2)),TEXT(TODAY(),"yyyy/m/d"))</f>
        <v>2020/2/24</v>
      </c>
      <c r="M102" s="79" t="n">
        <f aca="false">(L102-K102+1)*B102</f>
        <v>36045</v>
      </c>
      <c r="N102" s="98" t="n">
        <f aca="false">H102/M102*365</f>
        <v>0.312503683867388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716.74899900001</v>
      </c>
      <c r="Z102" s="40" t="n">
        <f aca="false">W102/X102-1</f>
        <v>0.0490420115634629</v>
      </c>
      <c r="AA102" s="40" t="n">
        <f aca="false">S102/(X102-V102)-1</f>
        <v>0.0972894647612803</v>
      </c>
      <c r="AB102" s="40" t="n">
        <f aca="false">SUM($C$2:C102)*D102/SUM($B$2:B102)-1</f>
        <v>0.0429011138556281</v>
      </c>
      <c r="AC102" s="40" t="n">
        <f aca="false">Z102-AB102</f>
        <v>0.0061408977078348</v>
      </c>
      <c r="AD102" s="57" t="str">
        <f aca="false">IF(E102-F102&lt;0,"达成",E102-F102)</f>
        <v>达成</v>
      </c>
      <c r="AE102" s="57"/>
    </row>
    <row r="103" customFormat="false" ht="15" hidden="false" customHeight="false" outlineLevel="0" collapsed="false">
      <c r="A103" s="100" t="s">
        <v>722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0.242406308333333</v>
      </c>
      <c r="G103" s="4"/>
      <c r="H103" s="95" t="n">
        <f aca="false">IF(G103="",$F$1*C103-B103,G103-B103)</f>
        <v>58.177514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2020/2/24</v>
      </c>
      <c r="M103" s="79" t="n">
        <f aca="false">(L103-K103+1)*B103</f>
        <v>63840</v>
      </c>
      <c r="N103" s="98" t="n">
        <f aca="false">H103/M103*365</f>
        <v>0.332625197525062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</v>
      </c>
      <c r="Z103" s="40" t="n">
        <f aca="false">W103/X103-1</f>
        <v>0.0421598554022216</v>
      </c>
      <c r="AA103" s="40" t="n">
        <f aca="false">S103/(X103-V103)-1</f>
        <v>0.082328096876898</v>
      </c>
      <c r="AB103" s="40" t="n">
        <f aca="false">SUM($C$2:C103)*D103/SUM($B$2:B103)-1</f>
        <v>0.0307339435880178</v>
      </c>
      <c r="AC103" s="40" t="n">
        <f aca="false">Z103-AB103</f>
        <v>0.0114259118142038</v>
      </c>
      <c r="AD103" s="57" t="n">
        <f aca="false">IF(E103-F103&lt;0,"达成",E103-F103)</f>
        <v>0.0475028169999998</v>
      </c>
      <c r="AE103" s="57"/>
    </row>
    <row r="104" customFormat="false" ht="15" hidden="false" customHeight="false" outlineLevel="0" collapsed="false">
      <c r="A104" s="100" t="s">
        <v>723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0.244668379166667</v>
      </c>
      <c r="G104" s="4"/>
      <c r="H104" s="95" t="n">
        <f aca="false">IF(G104="",$F$1*C104-B104,G104-B104)</f>
        <v>58.720411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2020/2/24</v>
      </c>
      <c r="M104" s="79" t="n">
        <f aca="false">(L104-K104+1)*B104</f>
        <v>63600</v>
      </c>
      <c r="N104" s="98" t="n">
        <f aca="false">H104/M104*365</f>
        <v>0.336996069418239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611.993992000009</v>
      </c>
      <c r="Z104" s="40" t="n">
        <f aca="false">W104/X104-1</f>
        <v>0.0405428282212659</v>
      </c>
      <c r="AA104" s="40" t="n">
        <f aca="false">S104/(X104-V104)-1</f>
        <v>0.0779890345321514</v>
      </c>
      <c r="AB104" s="40" t="n">
        <f aca="false">SUM($C$2:C104)*D104/SUM($B$2:B104)-1</f>
        <v>0.0284911713812521</v>
      </c>
      <c r="AC104" s="40" t="n">
        <f aca="false">Z104-AB104</f>
        <v>0.0120516568400138</v>
      </c>
      <c r="AD104" s="57" t="n">
        <f aca="false">IF(E104-F104&lt;0,"达成",E104-F104)</f>
        <v>0.0452560448333333</v>
      </c>
      <c r="AE104" s="57"/>
    </row>
    <row r="105" customFormat="false" ht="15" hidden="false" customHeight="false" outlineLevel="0" collapsed="false">
      <c r="A105" s="100" t="s">
        <v>724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0.270128708333333</v>
      </c>
      <c r="G105" s="4"/>
      <c r="H105" s="95" t="n">
        <f aca="false">IF(G105="",$F$1*C105-B105,G105-B105)</f>
        <v>64.83089</v>
      </c>
      <c r="I105" s="2" t="s">
        <v>96</v>
      </c>
      <c r="J105" s="50" t="s">
        <v>725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2020/2/24</v>
      </c>
      <c r="M105" s="79" t="n">
        <f aca="false">(L105-K105+1)*B105</f>
        <v>63360</v>
      </c>
      <c r="N105" s="98" t="n">
        <f aca="false">H105/M105*365</f>
        <v>0.373473403566919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8528.49954800001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441.31954800001</v>
      </c>
      <c r="Z105" s="40" t="n">
        <f aca="false">W105/X105-1</f>
        <v>0.0287785815454848</v>
      </c>
      <c r="AA105" s="40" t="n">
        <f aca="false">S105/(X105-V105)-1</f>
        <v>0.0545702640475432</v>
      </c>
      <c r="AB105" s="40" t="n">
        <f aca="false">SUM($C$2:C105)*D105/SUM($B$2:B105)-1</f>
        <v>0.00762663240952088</v>
      </c>
      <c r="AC105" s="40" t="n">
        <f aca="false">Z105-AB105</f>
        <v>0.0211519491359639</v>
      </c>
      <c r="AD105" s="57" t="n">
        <f aca="false">IF(E105-F105&lt;0,"达成",E105-F105)</f>
        <v>0.0197770983333339</v>
      </c>
      <c r="AE105" s="57"/>
    </row>
    <row r="106" customFormat="false" ht="15" hidden="false" customHeight="false" outlineLevel="0" collapsed="false">
      <c r="A106" s="100" t="s">
        <v>726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0.258529579166667</v>
      </c>
      <c r="G106" s="4"/>
      <c r="H106" s="95" t="n">
        <f aca="false">IF(G106="",$F$1*C106-B106,G106-B106)</f>
        <v>62.047099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2020/2/24</v>
      </c>
      <c r="M106" s="79" t="n">
        <f aca="false">(L106-K106+1)*B106</f>
        <v>62400</v>
      </c>
      <c r="N106" s="98" t="n">
        <f aca="false">H106/M106*365</f>
        <v>0.36293575536859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8848.14869400001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520.968694000008</v>
      </c>
      <c r="Z106" s="40" t="n">
        <f aca="false">W106/X106-1</f>
        <v>0.0334490333226329</v>
      </c>
      <c r="AA106" s="40" t="n">
        <f aca="false">S106/(X106-V106)-1</f>
        <v>0.0625624393852431</v>
      </c>
      <c r="AB106" s="40" t="n">
        <f aca="false">SUM($C$2:C106)*D106/SUM($B$2:B106)-1</f>
        <v>0.0167801896629216</v>
      </c>
      <c r="AC106" s="40" t="n">
        <f aca="false">Z106-AB106</f>
        <v>0.0166688436597113</v>
      </c>
      <c r="AD106" s="57" t="n">
        <f aca="false">IF(E106-F106&lt;0,"达成",E106-F106)</f>
        <v>0.0313977048333333</v>
      </c>
      <c r="AE106" s="57"/>
    </row>
    <row r="107" customFormat="false" ht="15" hidden="false" customHeight="false" outlineLevel="0" collapsed="false">
      <c r="A107" s="58" t="s">
        <v>727</v>
      </c>
      <c r="B107" s="59" t="n">
        <v>90</v>
      </c>
      <c r="C107" s="101" t="n">
        <v>94.69</v>
      </c>
      <c r="D107" s="102" t="n">
        <v>0.9499</v>
      </c>
      <c r="E107" s="62" t="n">
        <f aca="false">10%*Q107+13%</f>
        <v>0.189964020666667</v>
      </c>
      <c r="F107" s="76" t="n">
        <f aca="false">IF(G107="",($F$1*C107-B107)/B107,H107/B107)</f>
        <v>0.206137222727901</v>
      </c>
      <c r="G107" s="64" t="n">
        <f aca="false">C107*617.14/538.33</f>
        <v>108.552350045511</v>
      </c>
      <c r="H107" s="103" t="n">
        <f aca="false">IF(G107="",$F$1*C107-B107,G107-B107)</f>
        <v>18.5523500455111</v>
      </c>
      <c r="I107" s="59" t="s">
        <v>696</v>
      </c>
      <c r="J107" s="66" t="s">
        <v>728</v>
      </c>
      <c r="K107" s="96" t="n">
        <f aca="false">DATE(MID(J107,1,4),MID(J107,5,2),MID(J107,7,2))</f>
        <v>43627</v>
      </c>
      <c r="L107" s="97" t="n">
        <f aca="true">IF(LEN(J107) &gt; 15,DATE(MID(J107,12,4),MID(J107,16,2),MID(J107,18,2)),TEXT(TODAY(),"yyyy/m/d"))</f>
        <v>43882</v>
      </c>
      <c r="M107" s="79" t="n">
        <f aca="false">(L107-K107+1)*B107</f>
        <v>23040</v>
      </c>
      <c r="N107" s="98" t="n">
        <f aca="false">H107/M107*365</f>
        <v>0.293906587092515</v>
      </c>
      <c r="O107" s="52" t="n">
        <f aca="false">D107*C107</f>
        <v>89.946031</v>
      </c>
      <c r="P107" s="52" t="n">
        <f aca="false">O107-B107</f>
        <v>-0.0539689999999951</v>
      </c>
      <c r="Q107" s="53" t="n">
        <f aca="false">O107/150</f>
        <v>0.599640206666667</v>
      </c>
      <c r="R107" s="54" t="n">
        <f aca="false">R106+C107-T107</f>
        <v>9739.50000000001</v>
      </c>
      <c r="S107" s="55" t="n">
        <f aca="false">R107*D107</f>
        <v>9251.55105000001</v>
      </c>
      <c r="T107" s="55"/>
      <c r="U107" s="99"/>
      <c r="V107" s="56" t="n">
        <f aca="false">U107+V106</f>
        <v>7247.82</v>
      </c>
      <c r="W107" s="56" t="n">
        <f aca="false">S107+V107</f>
        <v>16499.37105</v>
      </c>
      <c r="X107" s="1" t="n">
        <f aca="false">X106+B107</f>
        <v>15665</v>
      </c>
      <c r="Y107" s="54" t="n">
        <f aca="false">W107-X107</f>
        <v>834.371050000009</v>
      </c>
      <c r="Z107" s="40" t="n">
        <f aca="false">W107/X107-1</f>
        <v>0.0532633929141404</v>
      </c>
      <c r="AA107" s="40" t="n">
        <f aca="false">S107/(X107-V107)-1</f>
        <v>0.0991271482848186</v>
      </c>
      <c r="AB107" s="40" t="n">
        <f aca="false">SUM($C$2:C107)*D107/SUM($B$2:B107)-1</f>
        <v>0.0524940510692629</v>
      </c>
      <c r="AC107" s="40" t="n">
        <f aca="false">Z107-AB107</f>
        <v>0.000769341844877501</v>
      </c>
      <c r="AD107" s="57" t="str">
        <f aca="false">IF(E107-F107&lt;0,"达成",E107-F107)</f>
        <v>达成</v>
      </c>
      <c r="AE107" s="57"/>
    </row>
    <row r="108" customFormat="false" ht="15" hidden="false" customHeight="false" outlineLevel="0" collapsed="false">
      <c r="A108" s="100" t="s">
        <v>729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0.224320437037037</v>
      </c>
      <c r="G108" s="4"/>
      <c r="H108" s="95" t="n">
        <f aca="false">IF(G108="",$F$1*C108-B108,G108-B108)</f>
        <v>30.283259</v>
      </c>
      <c r="I108" s="2" t="s">
        <v>96</v>
      </c>
      <c r="J108" s="50" t="s">
        <v>241</v>
      </c>
      <c r="K108" s="96" t="n">
        <f aca="false">DATE(MID(J108,1,4),MID(J108,5,2),MID(J108,7,2))</f>
        <v>43628</v>
      </c>
      <c r="L108" s="97" t="str">
        <f aca="true">IF(LEN(J108) &gt; 15,DATE(MID(J108,12,4),MID(J108,16,2),MID(J108,18,2)),TEXT(TODAY(),"yyyy/m/d"))</f>
        <v>2020/2/24</v>
      </c>
      <c r="M108" s="79" t="n">
        <f aca="false">(L108-K108+1)*B108</f>
        <v>34830</v>
      </c>
      <c r="N108" s="98" t="n">
        <f aca="false">H108/M108*365</f>
        <v>0.317352556273328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0.089696705401431</v>
      </c>
      <c r="AB108" s="40" t="n">
        <f aca="false">SUM($C$2:C108)*D108/SUM($B$2:B108)-1</f>
        <v>0.0444614284810128</v>
      </c>
      <c r="AC108" s="40" t="n">
        <f aca="false">Z108-AB108</f>
        <v>0.0040893544303801</v>
      </c>
      <c r="AD108" s="57" t="str">
        <f aca="false">IF(E108-F108&lt;0,"达成",E108-F108)</f>
        <v>达成</v>
      </c>
      <c r="AE108" s="57"/>
    </row>
    <row r="109" customFormat="false" ht="15" hidden="false" customHeight="false" outlineLevel="0" collapsed="false">
      <c r="A109" s="58" t="s">
        <v>730</v>
      </c>
      <c r="B109" s="59" t="n">
        <v>90</v>
      </c>
      <c r="C109" s="101" t="n">
        <v>95.14</v>
      </c>
      <c r="D109" s="102" t="n">
        <v>0.9455</v>
      </c>
      <c r="E109" s="62" t="n">
        <f aca="false">10%*Q109+13%</f>
        <v>0.189969913333333</v>
      </c>
      <c r="F109" s="76" t="n">
        <f aca="false">IF(G109="",($F$1*C109-B109)/B109,H109/B109)</f>
        <v>0.195444444444444</v>
      </c>
      <c r="G109" s="64" t="n">
        <v>107.59</v>
      </c>
      <c r="H109" s="103" t="n">
        <f aca="false">IF(G109="",$F$1*C109-B109,G109-B109)</f>
        <v>17.59</v>
      </c>
      <c r="I109" s="59" t="s">
        <v>696</v>
      </c>
      <c r="J109" s="66" t="s">
        <v>731</v>
      </c>
      <c r="K109" s="104" t="n">
        <f aca="false">DATE(MID(J109,1,4),MID(J109,5,2),MID(J109,7,2))</f>
        <v>43629</v>
      </c>
      <c r="L109" s="105" t="n">
        <f aca="true">IF(LEN(J109) &gt; 15,DATE(MID(J109,12,4),MID(J109,16,2),MID(J109,18,2)),TEXT(TODAY(),"yyyy/m/d"))</f>
        <v>43881</v>
      </c>
      <c r="M109" s="106" t="n">
        <f aca="false">(L109-K109+1)*B109</f>
        <v>22770</v>
      </c>
      <c r="N109" s="69" t="n">
        <f aca="false">H109/M109*365</f>
        <v>0.281965305226175</v>
      </c>
      <c r="O109" s="70" t="n">
        <f aca="false">D109*C109</f>
        <v>89.95487</v>
      </c>
      <c r="P109" s="70" t="n">
        <f aca="false">O109-B109</f>
        <v>-0.0451300000000003</v>
      </c>
      <c r="Q109" s="71" t="n">
        <f aca="false">O109/150</f>
        <v>0.599699133333333</v>
      </c>
      <c r="R109" s="72" t="n">
        <f aca="false">R108+C109-T109</f>
        <v>9977.73</v>
      </c>
      <c r="S109" s="73" t="n">
        <f aca="false">R109*D109</f>
        <v>9433.943715</v>
      </c>
      <c r="T109" s="73"/>
      <c r="U109" s="107"/>
      <c r="V109" s="74" t="n">
        <f aca="false">U109+V108</f>
        <v>7247.82</v>
      </c>
      <c r="W109" s="74" t="n">
        <f aca="false">S109+V109</f>
        <v>16681.763715</v>
      </c>
      <c r="X109" s="75" t="n">
        <f aca="false">X108+B109</f>
        <v>15890</v>
      </c>
      <c r="Y109" s="72" t="n">
        <f aca="false">W109-X109</f>
        <v>791.763715000001</v>
      </c>
      <c r="Z109" s="76" t="n">
        <f aca="false">W109/X109-1</f>
        <v>0.0498277983008182</v>
      </c>
      <c r="AA109" s="76" t="n">
        <f aca="false">S109/(X109-V109)-1</f>
        <v>0.0916162027405121</v>
      </c>
      <c r="AB109" s="76" t="n">
        <f aca="false">SUM($C$2:C109)*D109/SUM($B$2:B109)-1</f>
        <v>0.0469600638766521</v>
      </c>
      <c r="AC109" s="40" t="n">
        <f aca="false">Z109-AB109</f>
        <v>0.00286773442416609</v>
      </c>
      <c r="AD109" s="77" t="str">
        <f aca="false">IF(E109-F109&lt;0,"达成",E109-F109)</f>
        <v>达成</v>
      </c>
      <c r="AE109" s="57"/>
    </row>
    <row r="110" customFormat="false" ht="15" hidden="false" customHeight="false" outlineLevel="0" collapsed="false">
      <c r="A110" s="100" t="s">
        <v>732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0.24346515</v>
      </c>
      <c r="G110" s="4"/>
      <c r="H110" s="95" t="n">
        <f aca="false">IF(G110="",$F$1*C110-B110,G110-B110)</f>
        <v>58.431636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2020/2/24</v>
      </c>
      <c r="M110" s="79" t="n">
        <f aca="false">(L110-K110+1)*B110</f>
        <v>61440</v>
      </c>
      <c r="N110" s="98" t="n">
        <f aca="false">H110/M110*365</f>
        <v>0.347128045898438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622.029564999997</v>
      </c>
      <c r="Z110" s="40" t="n">
        <f aca="false">W110/X110-1</f>
        <v>0.0385635192188467</v>
      </c>
      <c r="AA110" s="40" t="n">
        <f aca="false">S110/(X110-V110)-1</f>
        <v>0.0700311820971877</v>
      </c>
      <c r="AB110" s="40" t="n">
        <f aca="false">SUM($C$2:C110)*D110/SUM($B$2:B110)-1</f>
        <v>0.0277101962182269</v>
      </c>
      <c r="AC110" s="40" t="n">
        <f aca="false">Z110-AB110</f>
        <v>0.0108533230006198</v>
      </c>
      <c r="AD110" s="57" t="n">
        <f aca="false">IF(E110-F110&lt;0,"达成",E110-F110)</f>
        <v>0.0464596899999999</v>
      </c>
      <c r="AE110" s="57"/>
    </row>
    <row r="111" customFormat="false" ht="15" hidden="false" customHeight="false" outlineLevel="0" collapsed="false">
      <c r="A111" s="100" t="s">
        <v>733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0.242598825</v>
      </c>
      <c r="G111" s="4"/>
      <c r="H111" s="95" t="n">
        <f aca="false">IF(G111="",$F$1*C111-B111,G111-B111)</f>
        <v>58.223718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2020/2/24</v>
      </c>
      <c r="M111" s="79" t="n">
        <f aca="false">(L111-K111+1)*B111</f>
        <v>60720</v>
      </c>
      <c r="N111" s="98" t="n">
        <f aca="false">H111/M111*365</f>
        <v>0.349994352272727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628.046257000002</v>
      </c>
      <c r="Z111" s="40" t="n">
        <f aca="false">W111/X111-1</f>
        <v>0.0383656846059868</v>
      </c>
      <c r="AA111" s="40" t="n">
        <f aca="false">S111/(X111-V111)-1</f>
        <v>0.0688482640114534</v>
      </c>
      <c r="AB111" s="40" t="n">
        <f aca="false">SUM($C$2:C111)*D111/SUM($B$2:B111)-1</f>
        <v>0.0279506778863776</v>
      </c>
      <c r="AC111" s="40" t="n">
        <f aca="false">Z111-AB111</f>
        <v>0.0104150067196092</v>
      </c>
      <c r="AD111" s="57" t="n">
        <f aca="false">IF(E111-F111&lt;0,"达成",E111-F111)</f>
        <v>0.047317867</v>
      </c>
      <c r="AE111" s="57"/>
    </row>
    <row r="112" customFormat="false" ht="15" hidden="false" customHeight="false" outlineLevel="0" collapsed="false">
      <c r="A112" s="100" t="s">
        <v>734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0.243946441666667</v>
      </c>
      <c r="G112" s="4"/>
      <c r="H112" s="95" t="n">
        <f aca="false">IF(G112="",$F$1*C112-B112,G112-B112)</f>
        <v>58.547146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2020/2/24</v>
      </c>
      <c r="M112" s="79" t="n">
        <f aca="false">(L112-K112+1)*B112</f>
        <v>60480</v>
      </c>
      <c r="N112" s="98" t="n">
        <f aca="false">H112/M112*365</f>
        <v>0.353335123842593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617.428713000001</v>
      </c>
      <c r="Z112" s="40" t="n">
        <f aca="false">W112/X112-1</f>
        <v>0.03717210794702</v>
      </c>
      <c r="AA112" s="40" t="n">
        <f aca="false">S112/(X112-V112)-1</f>
        <v>0.0659492461157549</v>
      </c>
      <c r="AB112" s="40" t="n">
        <f aca="false">SUM($C$2:C112)*D112/SUM($B$2:B112)-1</f>
        <v>0.0264489857314871</v>
      </c>
      <c r="AC112" s="40" t="n">
        <f aca="false">Z112-AB112</f>
        <v>0.0107231222155329</v>
      </c>
      <c r="AD112" s="57" t="n">
        <f aca="false">IF(E112-F112&lt;0,"达成",E112-F112)</f>
        <v>0.0459713756666664</v>
      </c>
      <c r="AE112" s="57"/>
    </row>
    <row r="113" customFormat="false" ht="15" hidden="false" customHeight="false" outlineLevel="0" collapsed="false">
      <c r="A113" s="100" t="s">
        <v>735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0.228641366666667</v>
      </c>
      <c r="G113" s="4"/>
      <c r="H113" s="95" t="n">
        <f aca="false">IF(G113="",$F$1*C113-B113,G113-B113)</f>
        <v>54.873928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2020/2/24</v>
      </c>
      <c r="M113" s="79" t="n">
        <f aca="false">(L113-K113+1)*B113</f>
        <v>60240</v>
      </c>
      <c r="N113" s="98" t="n">
        <f aca="false">H113/M113*365</f>
        <v>0.332486449535192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742.046997000001</v>
      </c>
      <c r="Z113" s="40" t="n">
        <f aca="false">W113/X113-1</f>
        <v>0.0440383974480714</v>
      </c>
      <c r="AA113" s="40" t="n">
        <f aca="false">S113/(X113-V113)-1</f>
        <v>0.077279013411538</v>
      </c>
      <c r="AB113" s="40" t="n">
        <f aca="false">SUM($C$2:C113)*D113/SUM($B$2:B113)-1</f>
        <v>0.0387120342433234</v>
      </c>
      <c r="AC113" s="40" t="n">
        <f aca="false">Z113-AB113</f>
        <v>0.005326363204748</v>
      </c>
      <c r="AD113" s="57" t="n">
        <f aca="false">IF(E113-F113&lt;0,"达成",E113-F113)</f>
        <v>0.0612830440000005</v>
      </c>
      <c r="AE113" s="57"/>
    </row>
    <row r="114" customFormat="false" ht="15" hidden="false" customHeight="false" outlineLevel="0" collapsed="false">
      <c r="A114" s="100" t="s">
        <v>736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0.205667711111111</v>
      </c>
      <c r="G114" s="4"/>
      <c r="H114" s="95" t="n">
        <f aca="false">IF(G114="",$F$1*C114-B114,G114-B114)</f>
        <v>27.765141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2020/2/24</v>
      </c>
      <c r="M114" s="79" t="n">
        <f aca="false">(L114-K114+1)*B114</f>
        <v>33750</v>
      </c>
      <c r="N114" s="98" t="n">
        <f aca="false">H114/M114*365</f>
        <v>0.300274858222222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</v>
      </c>
      <c r="Z114" s="40" t="n">
        <f aca="false">W114/X114-1</f>
        <v>0.0552855926994407</v>
      </c>
      <c r="AA114" s="40" t="n">
        <f aca="false">S114/(X114-V114)-1</f>
        <v>0.0964371401165429</v>
      </c>
      <c r="AB114" s="40" t="n">
        <f aca="false">SUM($C$2:C114)*D114/SUM($B$2:B114)-1</f>
        <v>0.0580293218722403</v>
      </c>
      <c r="AC114" s="40" t="n">
        <f aca="false">Z114-AB114</f>
        <v>-0.00274372917279959</v>
      </c>
      <c r="AD114" s="57" t="n">
        <f aca="false">IF(E114-F114&lt;0,"达成",E114-F114)</f>
        <v>0.0142892328888889</v>
      </c>
      <c r="AE114" s="57"/>
    </row>
    <row r="115" customFormat="false" ht="15" hidden="false" customHeight="false" outlineLevel="0" collapsed="false">
      <c r="A115" s="100" t="s">
        <v>737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0.190437503703704</v>
      </c>
      <c r="G115" s="4"/>
      <c r="H115" s="95" t="n">
        <f aca="false">IF(G115="",$F$1*C115-B115,G115-B115)</f>
        <v>25.709063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2020/2/24</v>
      </c>
      <c r="M115" s="79" t="n">
        <f aca="false">(L115-K115+1)*B115</f>
        <v>33615</v>
      </c>
      <c r="N115" s="98" t="n">
        <f aca="false">H115/M115*365</f>
        <v>0.279155376915067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0.0627903557242988</v>
      </c>
      <c r="AA115" s="40" t="n">
        <f aca="false">S115/(X115-V115)-1</f>
        <v>0.108888907009394</v>
      </c>
      <c r="AB115" s="40" t="n">
        <f aca="false">SUM($C$2:C115)*D115/SUM($B$2:B115)-1</f>
        <v>0.0709407365654207</v>
      </c>
      <c r="AC115" s="40" t="n">
        <f aca="false">Z115-AB115</f>
        <v>-0.00815038084112191</v>
      </c>
      <c r="AD115" s="57" t="n">
        <f aca="false">IF(E115-F115&lt;0,"达成",E115-F115)</f>
        <v>0.0295146789629634</v>
      </c>
      <c r="AE115" s="57"/>
    </row>
    <row r="116" customFormat="false" ht="15" hidden="false" customHeight="false" outlineLevel="0" collapsed="false">
      <c r="A116" s="100" t="s">
        <v>738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0.189838562962963</v>
      </c>
      <c r="G116" s="4"/>
      <c r="H116" s="95" t="n">
        <f aca="false">IF(G116="",$F$1*C116-B116,G116-B116)</f>
        <v>25.628206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2020/2/24</v>
      </c>
      <c r="M116" s="79" t="n">
        <f aca="false">(L116-K116+1)*B116</f>
        <v>33210</v>
      </c>
      <c r="N116" s="98" t="n">
        <f aca="false">H116/M116*365</f>
        <v>0.281671038542608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0.0626221288322226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Z116-AB116</f>
        <v>-0.00830734395827311</v>
      </c>
      <c r="AD116" s="57" t="n">
        <f aca="false">IF(E116-F116&lt;0,"达成",E116-F116)</f>
        <v>0.030114715703704</v>
      </c>
      <c r="AE116" s="57"/>
    </row>
    <row r="117" customFormat="false" ht="15" hidden="false" customHeight="false" outlineLevel="0" collapsed="false">
      <c r="A117" s="100" t="s">
        <v>739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0.200961748148148</v>
      </c>
      <c r="G117" s="4"/>
      <c r="H117" s="95" t="n">
        <f aca="false">IF(G117="",$F$1*C117-B117,G117-B117)</f>
        <v>27.129836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2020/2/24</v>
      </c>
      <c r="M117" s="79" t="n">
        <f aca="false">(L117-K117+1)*B117</f>
        <v>33075</v>
      </c>
      <c r="N117" s="98" t="n">
        <f aca="false">H117/M117*365</f>
        <v>0.299391992139078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978.785658000001</v>
      </c>
      <c r="Z117" s="40" t="n">
        <f aca="false">W117/X117-1</f>
        <v>0.0562843966647499</v>
      </c>
      <c r="AA117" s="40" t="n">
        <f aca="false">S117/(X117-V117)-1</f>
        <v>0.0965064372748263</v>
      </c>
      <c r="AB117" s="40" t="n">
        <f aca="false">SUM($C$2:C117)*D117/SUM($B$2:B117)-1</f>
        <v>0.0606287531914895</v>
      </c>
      <c r="AC117" s="40" t="n">
        <f aca="false">Z117-AB117</f>
        <v>-0.0043443565267396</v>
      </c>
      <c r="AD117" s="57" t="n">
        <f aca="false">IF(E117-F117&lt;0,"达成",E117-F117)</f>
        <v>0.0189996545185188</v>
      </c>
      <c r="AE117" s="57"/>
    </row>
    <row r="118" customFormat="false" ht="15" hidden="false" customHeight="false" outlineLevel="0" collapsed="false">
      <c r="A118" s="100" t="s">
        <v>740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0.203015259259259</v>
      </c>
      <c r="G118" s="4"/>
      <c r="H118" s="95" t="n">
        <f aca="false">IF(G118="",$F$1*C118-B118,G118-B118)</f>
        <v>27.40706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2020/2/24</v>
      </c>
      <c r="M118" s="79" t="n">
        <f aca="false">(L118-K118+1)*B118</f>
        <v>32940</v>
      </c>
      <c r="N118" s="98" t="n">
        <f aca="false">H118/M118*365</f>
        <v>0.303690859137826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959.054778999998</v>
      </c>
      <c r="Z118" s="40" t="n">
        <f aca="false">W118/X118-1</f>
        <v>0.0547249517261055</v>
      </c>
      <c r="AA118" s="40" t="n">
        <f aca="false">S118/(X118-V118)-1</f>
        <v>0.0933188655837496</v>
      </c>
      <c r="AB118" s="40" t="n">
        <f aca="false">SUM($C$2:C118)*D118/SUM($B$2:B118)-1</f>
        <v>0.0582969220542084</v>
      </c>
      <c r="AC118" s="40" t="n">
        <f aca="false">Z118-AB118</f>
        <v>-0.0035719703281029</v>
      </c>
      <c r="AD118" s="57" t="n">
        <f aca="false">IF(E118-F118&lt;0,"达成",E118-F118)</f>
        <v>0.0169406207407407</v>
      </c>
      <c r="AE118" s="57"/>
    </row>
    <row r="119" customFormat="false" ht="15" hidden="false" customHeight="false" outlineLevel="0" collapsed="false">
      <c r="A119" s="100" t="s">
        <v>741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0.192491014814815</v>
      </c>
      <c r="G119" s="4"/>
      <c r="H119" s="95" t="n">
        <f aca="false">IF(G119="",$F$1*C119-B119,G119-B119)</f>
        <v>25.986287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2020/2/24</v>
      </c>
      <c r="M119" s="79" t="n">
        <f aca="false">(L119-K119+1)*B119</f>
        <v>32805</v>
      </c>
      <c r="N119" s="98" t="n">
        <f aca="false">H119/M119*365</f>
        <v>0.289132594269166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</v>
      </c>
      <c r="Z119" s="40" t="n">
        <f aca="false">W119/X119-1</f>
        <v>0.0599383583238957</v>
      </c>
      <c r="AA119" s="40" t="n">
        <f aca="false">S119/(X119-V119)-1</f>
        <v>0.101660882543329</v>
      </c>
      <c r="AB119" s="40" t="n">
        <f aca="false">SUM($C$2:C119)*D119/SUM($B$2:B119)-1</f>
        <v>0.0671493821064553</v>
      </c>
      <c r="AC119" s="40" t="n">
        <f aca="false">Z119-AB119</f>
        <v>-0.0072110237825596</v>
      </c>
      <c r="AD119" s="57" t="n">
        <f aca="false">IF(E119-F119&lt;0,"达成",E119-F119)</f>
        <v>0.0274676745185182</v>
      </c>
      <c r="AE119" s="57"/>
    </row>
    <row r="120" customFormat="false" ht="15" hidden="false" customHeight="false" outlineLevel="0" collapsed="false">
      <c r="A120" s="100" t="s">
        <v>742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0.204897644444444</v>
      </c>
      <c r="G120" s="4"/>
      <c r="H120" s="95" t="n">
        <f aca="false">IF(G120="",$F$1*C120-B120,G120-B120)</f>
        <v>27.661182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2020/2/24</v>
      </c>
      <c r="M120" s="79" t="n">
        <f aca="false">(L120-K120+1)*B120</f>
        <v>32670</v>
      </c>
      <c r="N120" s="98" t="n">
        <f aca="false">H120/M120*365</f>
        <v>0.309039835629017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939.970732000002</v>
      </c>
      <c r="Z120" s="40" t="n">
        <f aca="false">W120/X120-1</f>
        <v>0.0528221821860073</v>
      </c>
      <c r="AA120" s="40" t="n">
        <f aca="false">S120/(X120-V120)-1</f>
        <v>0.0891205736509664</v>
      </c>
      <c r="AB120" s="40" t="n">
        <f aca="false">SUM($C$2:C120)*D120/SUM($B$2:B120)-1</f>
        <v>0.0556978596234898</v>
      </c>
      <c r="AC120" s="40" t="n">
        <f aca="false">Z120-AB120</f>
        <v>-0.00287567743748249</v>
      </c>
      <c r="AD120" s="57" t="n">
        <f aca="false">IF(E120-F120&lt;0,"达成",E120-F120)</f>
        <v>0.0150581715555556</v>
      </c>
      <c r="AE120" s="57"/>
    </row>
    <row r="121" customFormat="false" ht="15" hidden="false" customHeight="false" outlineLevel="0" collapsed="false">
      <c r="A121" s="100" t="s">
        <v>743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0.171699214814815</v>
      </c>
      <c r="G121" s="4"/>
      <c r="H121" s="95" t="n">
        <f aca="false">IF(G121="",$F$1*C121-B121,G121-B121)</f>
        <v>23.179394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2020/2/24</v>
      </c>
      <c r="M121" s="79" t="n">
        <f aca="false">(L121-K121+1)*B121</f>
        <v>32265</v>
      </c>
      <c r="N121" s="98" t="n">
        <f aca="false">H121/M121*365</f>
        <v>0.26221846613978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</v>
      </c>
      <c r="Z121" s="40" t="n">
        <f aca="false">W121/X121-1</f>
        <v>0.0706074779698831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Z121-AB121</f>
        <v>-0.0144097021751253</v>
      </c>
      <c r="AD121" s="57" t="n">
        <f aca="false">IF(E121-F121&lt;0,"达成",E121-F121)</f>
        <v>0.0482612358518522</v>
      </c>
      <c r="AE121" s="57"/>
    </row>
    <row r="122" customFormat="false" ht="15" hidden="false" customHeight="false" outlineLevel="0" collapsed="false">
      <c r="A122" s="100" t="s">
        <v>744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0.175121733333333</v>
      </c>
      <c r="G122" s="4"/>
      <c r="H122" s="95" t="n">
        <f aca="false">IF(G122="",$F$1*C122-B122,G122-B122)</f>
        <v>23.641434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2020/2/24</v>
      </c>
      <c r="M122" s="79" t="n">
        <f aca="false">(L122-K122+1)*B122</f>
        <v>32130</v>
      </c>
      <c r="N122" s="98" t="n">
        <f aca="false">H122/M122*365</f>
        <v>0.268569044817927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</v>
      </c>
      <c r="Z122" s="40" t="n">
        <f aca="false">W122/X122-1</f>
        <v>0.0681298394685859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Z122-AB122</f>
        <v>-0.013079186271796</v>
      </c>
      <c r="AD122" s="57" t="n">
        <f aca="false">IF(E122-F122&lt;0,"达成",E122-F122)</f>
        <v>0.0448359666666666</v>
      </c>
      <c r="AE122" s="57"/>
    </row>
    <row r="123" customFormat="false" ht="15" hidden="false" customHeight="false" outlineLevel="0" collapsed="false">
      <c r="A123" s="100" t="s">
        <v>745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0.184619222222222</v>
      </c>
      <c r="G123" s="4"/>
      <c r="H123" s="95" t="n">
        <f aca="false">IF(G123="",$F$1*C123-B123,G123-B123)</f>
        <v>24.923595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2020/2/24</v>
      </c>
      <c r="M123" s="79" t="n">
        <f aca="false">(L123-K123+1)*B123</f>
        <v>31995</v>
      </c>
      <c r="N123" s="98" t="n">
        <f aca="false">H123/M123*365</f>
        <v>0.284329181903422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</v>
      </c>
      <c r="Z123" s="40" t="n">
        <f aca="false">W123/X123-1</f>
        <v>0.0622980689010988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Z123-AB123</f>
        <v>-0.0096757164835166</v>
      </c>
      <c r="AD123" s="57" t="n">
        <f aca="false">IF(E123-F123&lt;0,"达成",E123-F123)</f>
        <v>0.035336357777778</v>
      </c>
      <c r="AE123" s="57"/>
    </row>
    <row r="124" customFormat="false" ht="15" hidden="false" customHeight="false" outlineLevel="0" collapsed="false">
      <c r="A124" s="100" t="s">
        <v>746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0.188041740740741</v>
      </c>
      <c r="G124" s="4"/>
      <c r="H124" s="95" t="n">
        <f aca="false">IF(G124="",$F$1*C124-B124,G124-B124)</f>
        <v>25.385635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2020/2/24</v>
      </c>
      <c r="M124" s="79" t="n">
        <f aca="false">(L124-K124+1)*B124</f>
        <v>31860</v>
      </c>
      <c r="N124" s="98" t="n">
        <f aca="false">H124/M124*365</f>
        <v>0.290827268518519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</v>
      </c>
      <c r="Z124" s="40" t="n">
        <f aca="false">W124/X124-1</f>
        <v>0.0599419968366512</v>
      </c>
      <c r="AA124" s="40" t="n">
        <f aca="false">S124/(X124-V124)-1</f>
        <v>0.0991267853502875</v>
      </c>
      <c r="AB124" s="40" t="n">
        <f aca="false">SUM($C$2:C124)*D124/SUM($B$2:B124)-1</f>
        <v>0.0683831923643303</v>
      </c>
      <c r="AC124" s="40" t="n">
        <f aca="false">Z124-AB124</f>
        <v>-0.0084411955276791</v>
      </c>
      <c r="AD124" s="57" t="n">
        <f aca="false">IF(E124-F124&lt;0,"达成",E124-F124)</f>
        <v>0.0319145459259262</v>
      </c>
      <c r="AE124" s="57"/>
    </row>
    <row r="125" customFormat="false" ht="15" hidden="false" customHeight="false" outlineLevel="0" collapsed="false">
      <c r="A125" s="100" t="s">
        <v>747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0.183592466666667</v>
      </c>
      <c r="G125" s="4"/>
      <c r="H125" s="95" t="n">
        <f aca="false">IF(G125="",$F$1*C125-B125,G125-B125)</f>
        <v>24.784983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2020/2/24</v>
      </c>
      <c r="M125" s="79" t="n">
        <f aca="false">(L125-K125+1)*B125</f>
        <v>31725</v>
      </c>
      <c r="N125" s="98" t="n">
        <f aca="false">H125/M125*365</f>
        <v>0.285154256737589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</v>
      </c>
      <c r="Z125" s="40" t="n">
        <f aca="false">W125/X125-1</f>
        <v>0.0620127144017326</v>
      </c>
      <c r="AA125" s="40" t="n">
        <f aca="false">S125/(X125-V125)-1</f>
        <v>0.102063488110153</v>
      </c>
      <c r="AB125" s="40" t="n">
        <f aca="false">SUM($C$2:C125)*D125/SUM($B$2:B125)-1</f>
        <v>0.0719181664861939</v>
      </c>
      <c r="AC125" s="40" t="n">
        <f aca="false">Z125-AB125</f>
        <v>-0.00990545208446129</v>
      </c>
      <c r="AD125" s="57" t="n">
        <f aca="false">IF(E125-F125&lt;0,"达成",E125-F125)</f>
        <v>0.0363681433333332</v>
      </c>
      <c r="AE125" s="57"/>
    </row>
    <row r="126" customFormat="false" ht="15" hidden="false" customHeight="false" outlineLevel="0" collapsed="false">
      <c r="A126" s="100" t="s">
        <v>748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0.222609177777778</v>
      </c>
      <c r="G126" s="4"/>
      <c r="H126" s="95" t="n">
        <f aca="false">IF(G126="",$F$1*C126-B126,G126-B126)</f>
        <v>30.052239</v>
      </c>
      <c r="I126" s="2" t="s">
        <v>96</v>
      </c>
      <c r="J126" s="50" t="s">
        <v>277</v>
      </c>
      <c r="K126" s="96" t="n">
        <f aca="false">DATE(MID(J126,1,4),MID(J126,5,2),MID(J126,7,2))</f>
        <v>43654</v>
      </c>
      <c r="L126" s="97" t="str">
        <f aca="true">IF(LEN(J126) &gt; 15,DATE(MID(J126,12,4),MID(J126,16,2),MID(J126,18,2)),TEXT(TODAY(),"yyyy/m/d"))</f>
        <v>2020/2/24</v>
      </c>
      <c r="M126" s="79" t="n">
        <f aca="false">(L126-K126+1)*B126</f>
        <v>31320</v>
      </c>
      <c r="N126" s="98" t="n">
        <f aca="false">H126/M126*365</f>
        <v>0.350225646072797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</v>
      </c>
      <c r="Z126" s="40" t="n">
        <f aca="false">W126/X126-1</f>
        <v>0.0402981434023111</v>
      </c>
      <c r="AA126" s="40" t="n">
        <f aca="false">S126/(X126-V126)-1</f>
        <v>0.0660152395224871</v>
      </c>
      <c r="AB126" s="40" t="n">
        <f aca="false">SUM($C$2:C126)*D126/SUM($B$2:B126)-1</f>
        <v>0.0373575801128727</v>
      </c>
      <c r="AC126" s="40" t="n">
        <f aca="false">Z126-AB126</f>
        <v>0.0029405632894384</v>
      </c>
      <c r="AD126" s="57" t="str">
        <f aca="false">IF(E126-F126&lt;0,"达成",E126-F126)</f>
        <v>达成</v>
      </c>
      <c r="AE126" s="57"/>
    </row>
    <row r="127" customFormat="false" ht="15" hidden="false" customHeight="false" outlineLevel="0" collapsed="false">
      <c r="A127" s="100" t="s">
        <v>749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0.220042288888889</v>
      </c>
      <c r="G127" s="4"/>
      <c r="H127" s="95" t="n">
        <f aca="false">IF(G127="",$F$1*C127-B127,G127-B127)</f>
        <v>29.705709</v>
      </c>
      <c r="I127" s="2" t="s">
        <v>96</v>
      </c>
      <c r="J127" s="50" t="s">
        <v>279</v>
      </c>
      <c r="K127" s="96" t="n">
        <f aca="false">DATE(MID(J127,1,4),MID(J127,5,2),MID(J127,7,2))</f>
        <v>43655</v>
      </c>
      <c r="L127" s="97" t="str">
        <f aca="true">IF(LEN(J127) &gt; 15,DATE(MID(J127,12,4),MID(J127,16,2),MID(J127,18,2)),TEXT(TODAY(),"yyyy/m/d"))</f>
        <v>2020/2/24</v>
      </c>
      <c r="M127" s="79" t="n">
        <f aca="false">(L127-K127+1)*B127</f>
        <v>31185</v>
      </c>
      <c r="N127" s="98" t="n">
        <f aca="false">H127/M127*365</f>
        <v>0.347685867724868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775.321994999998</v>
      </c>
      <c r="Z127" s="40" t="n">
        <f aca="false">W127/X127-1</f>
        <v>0.0413725717716114</v>
      </c>
      <c r="AA127" s="40" t="n">
        <f aca="false">S127/(X127-V127)-1</f>
        <v>0.0674651802356037</v>
      </c>
      <c r="AB127" s="40" t="n">
        <f aca="false">SUM($C$2:C127)*D127/SUM($B$2:B127)-1</f>
        <v>0.0392661480789753</v>
      </c>
      <c r="AC127" s="40" t="n">
        <f aca="false">Z127-AB127</f>
        <v>0.0021064236926361</v>
      </c>
      <c r="AD127" s="57" t="str">
        <f aca="false">IF(E127-F127&lt;0,"达成",E127-F127)</f>
        <v>达成</v>
      </c>
      <c r="AE127" s="57"/>
    </row>
    <row r="128" customFormat="false" ht="15" hidden="false" customHeight="false" outlineLevel="0" collapsed="false">
      <c r="A128" s="100" t="s">
        <v>750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0.228598585185185</v>
      </c>
      <c r="G128" s="4"/>
      <c r="H128" s="95" t="n">
        <f aca="false">IF(G128="",$F$1*C128-B128,G128-B128)</f>
        <v>30.860809</v>
      </c>
      <c r="I128" s="2" t="s">
        <v>96</v>
      </c>
      <c r="J128" s="50" t="s">
        <v>281</v>
      </c>
      <c r="K128" s="96" t="n">
        <f aca="false">DATE(MID(J128,1,4),MID(J128,5,2),MID(J128,7,2))</f>
        <v>43656</v>
      </c>
      <c r="L128" s="97" t="str">
        <f aca="true">IF(LEN(J128) &gt; 15,DATE(MID(J128,12,4),MID(J128,16,2),MID(J128,18,2)),TEXT(TODAY(),"yyyy/m/d"))</f>
        <v>2020/2/24</v>
      </c>
      <c r="M128" s="79" t="n">
        <f aca="false">(L128-K128+1)*B128</f>
        <v>31050</v>
      </c>
      <c r="N128" s="98" t="n">
        <f aca="false">H128/M128*365</f>
        <v>0.362776015619968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689.693427999999</v>
      </c>
      <c r="Z128" s="40" t="n">
        <f aca="false">W128/X128-1</f>
        <v>0.0365400491655627</v>
      </c>
      <c r="AA128" s="40" t="n">
        <f aca="false">S128/(X128-V128)-1</f>
        <v>0.059317343328305</v>
      </c>
      <c r="AB128" s="40" t="n">
        <f aca="false">SUM($C$2:C128)*D128/SUM($B$2:B128)-1</f>
        <v>0.031785123602649</v>
      </c>
      <c r="AC128" s="40" t="n">
        <f aca="false">Z128-AB128</f>
        <v>0.0047549255629137</v>
      </c>
      <c r="AD128" s="57" t="str">
        <f aca="false">IF(E128-F128&lt;0,"达成",E128-F128)</f>
        <v>达成</v>
      </c>
      <c r="AE128" s="57"/>
    </row>
    <row r="129" customFormat="false" ht="15" hidden="false" customHeight="false" outlineLevel="0" collapsed="false">
      <c r="A129" s="100" t="s">
        <v>751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0.228513022222222</v>
      </c>
      <c r="G129" s="4"/>
      <c r="H129" s="95" t="n">
        <f aca="false">IF(G129="",$F$1*C129-B129,G129-B129)</f>
        <v>30.849258</v>
      </c>
      <c r="I129" s="2" t="s">
        <v>96</v>
      </c>
      <c r="J129" s="50" t="s">
        <v>283</v>
      </c>
      <c r="K129" s="96" t="n">
        <f aca="false">DATE(MID(J129,1,4),MID(J129,5,2),MID(J129,7,2))</f>
        <v>43657</v>
      </c>
      <c r="L129" s="97" t="str">
        <f aca="true">IF(LEN(J129) &gt; 15,DATE(MID(J129,12,4),MID(J129,16,2),MID(J129,18,2)),TEXT(TODAY(),"yyyy/m/d"))</f>
        <v>2020/2/24</v>
      </c>
      <c r="M129" s="79" t="n">
        <f aca="false">(L129-K129+1)*B129</f>
        <v>30915</v>
      </c>
      <c r="N129" s="98" t="n">
        <f aca="false">H129/M129*365</f>
        <v>0.364223812712276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</v>
      </c>
      <c r="Z129" s="40" t="n">
        <f aca="false">W129/X129-1</f>
        <v>0.0362764625986323</v>
      </c>
      <c r="AA129" s="40" t="n">
        <f aca="false">S129/(X129-V129)-1</f>
        <v>0.0586299099316623</v>
      </c>
      <c r="AB129" s="40" t="n">
        <f aca="false">SUM($C$2:C129)*D129/SUM($B$2:B129)-1</f>
        <v>0.0315553042609153</v>
      </c>
      <c r="AC129" s="40" t="n">
        <f aca="false">Z129-AB129</f>
        <v>0.004721158337717</v>
      </c>
      <c r="AD129" s="57" t="str">
        <f aca="false">IF(E129-F129&lt;0,"达成",E129-F129)</f>
        <v>达成</v>
      </c>
      <c r="AE129" s="57"/>
    </row>
    <row r="130" customFormat="false" ht="15" hidden="false" customHeight="false" outlineLevel="0" collapsed="false">
      <c r="A130" s="100" t="s">
        <v>752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0.223892622222222</v>
      </c>
      <c r="G130" s="4"/>
      <c r="H130" s="95" t="n">
        <f aca="false">IF(G130="",$F$1*C130-B130,G130-B130)</f>
        <v>30.225504</v>
      </c>
      <c r="I130" s="2" t="s">
        <v>96</v>
      </c>
      <c r="J130" s="50" t="s">
        <v>285</v>
      </c>
      <c r="K130" s="96" t="n">
        <f aca="false">DATE(MID(J130,1,4),MID(J130,5,2),MID(J130,7,2))</f>
        <v>43658</v>
      </c>
      <c r="L130" s="97" t="str">
        <f aca="true">IF(LEN(J130) &gt; 15,DATE(MID(J130,12,4),MID(J130,16,2),MID(J130,18,2)),TEXT(TODAY(),"yyyy/m/d"))</f>
        <v>2020/2/24</v>
      </c>
      <c r="M130" s="79" t="n">
        <f aca="false">(L130-K130+1)*B130</f>
        <v>30780</v>
      </c>
      <c r="N130" s="98" t="n">
        <f aca="false">H130/M130*365</f>
        <v>0.358424592592593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737.248138000003</v>
      </c>
      <c r="Z130" s="40" t="n">
        <f aca="false">W130/X130-1</f>
        <v>0.0385086517628626</v>
      </c>
      <c r="AA130" s="40" t="n">
        <f aca="false">S130/(X130-V130)-1</f>
        <v>0.0619683099692532</v>
      </c>
      <c r="AB130" s="40" t="n">
        <f aca="false">SUM($C$2:C130)*D130/SUM($B$2:B130)-1</f>
        <v>0.0352531500652913</v>
      </c>
      <c r="AC130" s="40" t="n">
        <f aca="false">Z130-AB130</f>
        <v>0.0032555016975713</v>
      </c>
      <c r="AD130" s="57" t="str">
        <f aca="false">IF(E130-F130&lt;0,"达成",E130-F130)</f>
        <v>达成</v>
      </c>
      <c r="AE130" s="57"/>
    </row>
    <row r="131" customFormat="false" ht="15" hidden="false" customHeight="false" outlineLevel="0" collapsed="false">
      <c r="A131" s="100" t="s">
        <v>753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0.208833540740741</v>
      </c>
      <c r="G131" s="4"/>
      <c r="H131" s="95" t="n">
        <f aca="false">IF(G131="",$F$1*C131-B131,G131-B131)</f>
        <v>28.192528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2020/2/24</v>
      </c>
      <c r="M131" s="79" t="n">
        <f aca="false">(L131-K131+1)*B131</f>
        <v>30375</v>
      </c>
      <c r="N131" s="98" t="n">
        <f aca="false">H131/M131*365</f>
        <v>0.33877441053498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893.878700000001</v>
      </c>
      <c r="Z131" s="40" t="n">
        <f aca="false">W131/X131-1</f>
        <v>0.0463630031120332</v>
      </c>
      <c r="AA131" s="40" t="n">
        <f aca="false">S131/(X131-V131)-1</f>
        <v>0.0742906688563501</v>
      </c>
      <c r="AB131" s="40" t="n">
        <f aca="false">SUM($C$2:C131)*D131/SUM($B$2:B131)-1</f>
        <v>0.0477528890041496</v>
      </c>
      <c r="AC131" s="40" t="n">
        <f aca="false">Z131-AB131</f>
        <v>-0.0013898858921164</v>
      </c>
      <c r="AD131" s="57" t="n">
        <f aca="false">IF(E131-F131&lt;0,"达成",E131-F131)</f>
        <v>0.0111147259259262</v>
      </c>
      <c r="AE131" s="57"/>
    </row>
    <row r="132" customFormat="false" ht="15" hidden="false" customHeight="false" outlineLevel="0" collapsed="false">
      <c r="A132" s="100" t="s">
        <v>754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0.207207844444444</v>
      </c>
      <c r="G132" s="4"/>
      <c r="H132" s="95" t="n">
        <f aca="false">IF(G132="",$F$1*C132-B132,G132-B132)</f>
        <v>27.973059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2020/2/24</v>
      </c>
      <c r="M132" s="79" t="n">
        <f aca="false">(L132-K132+1)*B132</f>
        <v>30240</v>
      </c>
      <c r="N132" s="98" t="n">
        <f aca="false">H132/M132*365</f>
        <v>0.337637782242064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912.766371999998</v>
      </c>
      <c r="Z132" s="40" t="n">
        <f aca="false">W132/X132-1</f>
        <v>0.0470134623744527</v>
      </c>
      <c r="AA132" s="40" t="n">
        <f aca="false">S132/(X132-V132)-1</f>
        <v>0.0750187284152943</v>
      </c>
      <c r="AB132" s="40" t="n">
        <f aca="false">SUM($C$2:C132)*D132/SUM($B$2:B132)-1</f>
        <v>0.0489429684264746</v>
      </c>
      <c r="AC132" s="40" t="n">
        <f aca="false">Z132-AB132</f>
        <v>-0.00192950605202191</v>
      </c>
      <c r="AD132" s="57" t="n">
        <f aca="false">IF(E132-F132&lt;0,"达成",E132-F132)</f>
        <v>0.0127511395555555</v>
      </c>
      <c r="AE132" s="57"/>
    </row>
    <row r="133" customFormat="false" ht="15" hidden="false" customHeight="false" outlineLevel="0" collapsed="false">
      <c r="A133" s="100" t="s">
        <v>755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0.207721222222222</v>
      </c>
      <c r="G133" s="4"/>
      <c r="H133" s="95" t="n">
        <f aca="false">IF(G133="",$F$1*C133-B133,G133-B133)</f>
        <v>28.042365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2020/2/24</v>
      </c>
      <c r="M133" s="79" t="n">
        <f aca="false">(L133-K133+1)*B133</f>
        <v>30105</v>
      </c>
      <c r="N133" s="98" t="n">
        <f aca="false">H133/M133*365</f>
        <v>0.339992135027404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907.235280000001</v>
      </c>
      <c r="Z133" s="40" t="n">
        <f aca="false">W133/X133-1</f>
        <v>0.0464058966751919</v>
      </c>
      <c r="AA133" s="40" t="n">
        <f aca="false">S133/(X133-V133)-1</f>
        <v>0.0737458954429215</v>
      </c>
      <c r="AB133" s="40" t="n">
        <f aca="false">SUM($C$2:C133)*D133/SUM($B$2:B133)-1</f>
        <v>0.0481662240409209</v>
      </c>
      <c r="AC133" s="40" t="n">
        <f aca="false">Z133-AB133</f>
        <v>-0.001760327365729</v>
      </c>
      <c r="AD133" s="57" t="n">
        <f aca="false">IF(E133-F133&lt;0,"达成",E133-F133)</f>
        <v>0.0122383777777776</v>
      </c>
      <c r="AE133" s="57"/>
    </row>
    <row r="134" customFormat="false" ht="15" hidden="false" customHeight="false" outlineLevel="0" collapsed="false">
      <c r="A134" s="100" t="s">
        <v>756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0.227229577777778</v>
      </c>
      <c r="G134" s="4"/>
      <c r="H134" s="95" t="n">
        <f aca="false">IF(G134="",$F$1*C134-B134,G134-B134)</f>
        <v>30.675993</v>
      </c>
      <c r="I134" s="2" t="s">
        <v>96</v>
      </c>
      <c r="J134" s="50" t="s">
        <v>293</v>
      </c>
      <c r="K134" s="96" t="n">
        <f aca="false">DATE(MID(J134,1,4),MID(J134,5,2),MID(J134,7,2))</f>
        <v>43664</v>
      </c>
      <c r="L134" s="97" t="str">
        <f aca="true">IF(LEN(J134) &gt; 15,DATE(MID(J134,12,4),MID(J134,16,2),MID(J134,18,2)),TEXT(TODAY(),"yyyy/m/d"))</f>
        <v>2020/2/24</v>
      </c>
      <c r="M134" s="79" t="n">
        <f aca="false">(L134-K134+1)*B134</f>
        <v>29970</v>
      </c>
      <c r="N134" s="98" t="n">
        <f aca="false">H134/M134*365</f>
        <v>0.37359817967968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695.753967000001</v>
      </c>
      <c r="Z134" s="40" t="n">
        <f aca="false">W134/X134-1</f>
        <v>0.0353443722123445</v>
      </c>
      <c r="AA134" s="40" t="n">
        <f aca="false">S134/(X134-V134)-1</f>
        <v>0.0559414567450178</v>
      </c>
      <c r="AB134" s="40" t="n">
        <f aca="false">SUM($C$2:C134)*D134/SUM($B$2:B134)-1</f>
        <v>0.0311720674117351</v>
      </c>
      <c r="AC134" s="40" t="n">
        <f aca="false">Z134-AB134</f>
        <v>0.0041723048006094</v>
      </c>
      <c r="AD134" s="57" t="str">
        <f aca="false">IF(E134-F134&lt;0,"达成",E134-F134)</f>
        <v>达成</v>
      </c>
      <c r="AE134" s="57"/>
    </row>
    <row r="135" customFormat="false" ht="15" hidden="false" customHeight="false" outlineLevel="0" collapsed="false">
      <c r="A135" s="100" t="s">
        <v>757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0.219101096296296</v>
      </c>
      <c r="G135" s="4"/>
      <c r="H135" s="95" t="n">
        <f aca="false">IF(G135="",$F$1*C135-B135,G135-B135)</f>
        <v>29.578648</v>
      </c>
      <c r="I135" s="2" t="s">
        <v>96</v>
      </c>
      <c r="J135" s="50" t="s">
        <v>295</v>
      </c>
      <c r="K135" s="96" t="n">
        <f aca="false">DATE(MID(J135,1,4),MID(J135,5,2),MID(J135,7,2))</f>
        <v>43665</v>
      </c>
      <c r="L135" s="97" t="str">
        <f aca="true">IF(LEN(J135) &gt; 15,DATE(MID(J135,12,4),MID(J135,16,2),MID(J135,18,2)),TEXT(TODAY(),"yyyy/m/d"))</f>
        <v>2020/2/24</v>
      </c>
      <c r="M135" s="79" t="n">
        <f aca="false">(L135-K135+1)*B135</f>
        <v>29835</v>
      </c>
      <c r="N135" s="98" t="n">
        <f aca="false">H135/M135*365</f>
        <v>0.361863801575331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783.635630000001</v>
      </c>
      <c r="Z135" s="40" t="n">
        <f aca="false">W135/X135-1</f>
        <v>0.0395376200807265</v>
      </c>
      <c r="AA135" s="40" t="n">
        <f aca="false">S135/(X135-V135)-1</f>
        <v>0.0623309266968817</v>
      </c>
      <c r="AB135" s="40" t="n">
        <f aca="false">SUM($C$2:C135)*D135/SUM($B$2:B135)-1</f>
        <v>0.0378150065590315</v>
      </c>
      <c r="AC135" s="40" t="n">
        <f aca="false">Z135-AB135</f>
        <v>0.001722613521695</v>
      </c>
      <c r="AD135" s="57" t="n">
        <f aca="false">IF(E135-F135&lt;0,"达成",E135-F135)</f>
        <v>0.000851277037036802</v>
      </c>
      <c r="AE135" s="57"/>
    </row>
    <row r="136" customFormat="false" ht="15" hidden="false" customHeight="false" outlineLevel="0" collapsed="false">
      <c r="A136" s="100" t="s">
        <v>758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0.23285266875</v>
      </c>
      <c r="H136" s="95" t="n">
        <f aca="false">IF(G136="",$F$1*C136-B136,G136-B136)</f>
        <v>223.538562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2020/2/24</v>
      </c>
      <c r="M136" s="79" t="n">
        <f aca="false">(L136-K136+1)*B136</f>
        <v>209280</v>
      </c>
      <c r="N136" s="98" t="n">
        <f aca="false">H136/M136*365</f>
        <v>0.389868000430046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Z136-AB136</f>
        <v>0.0055287122232915</v>
      </c>
      <c r="AD136" s="57" t="n">
        <f aca="false">IF(E136-F136&lt;0,"达成",E136-F136)</f>
        <v>0.05714733125</v>
      </c>
      <c r="AE136" s="57"/>
    </row>
    <row r="137" customFormat="false" ht="15" hidden="false" customHeight="false" outlineLevel="0" collapsed="false">
      <c r="A137" s="100" t="s">
        <v>759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0.221999541666667</v>
      </c>
      <c r="H137" s="95" t="n">
        <f aca="false">IF(G137="",$F$1*C137-B137,G137-B137)</f>
        <v>53.27989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2020/2/24</v>
      </c>
      <c r="M137" s="79" t="n">
        <f aca="false">(L137-K137+1)*B137</f>
        <v>52080</v>
      </c>
      <c r="N137" s="98" t="n">
        <f aca="false">H137/M137*365</f>
        <v>0.373409367319509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Z137-AB137</f>
        <v>0.0024215261655564</v>
      </c>
      <c r="AD137" s="57" t="n">
        <f aca="false">IF(E137-F137&lt;0,"达成",E137-F137)</f>
        <v>0.0679236050000003</v>
      </c>
      <c r="AE137" s="57"/>
    </row>
    <row r="138" customFormat="false" ht="15" hidden="false" customHeight="false" outlineLevel="0" collapsed="false">
      <c r="A138" s="100" t="s">
        <v>760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0.2106891875</v>
      </c>
      <c r="H138" s="95" t="n">
        <f aca="false">IF(G138="",$F$1*C138-B138,G138-B138)</f>
        <v>50.565405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2020/2/24</v>
      </c>
      <c r="M138" s="79" t="n">
        <f aca="false">(L138-K138+1)*B138</f>
        <v>51840</v>
      </c>
      <c r="N138" s="98" t="n">
        <f aca="false">H138/M138*365</f>
        <v>0.356025710358796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895.792096000001</v>
      </c>
      <c r="Z138" s="40" t="n">
        <f aca="false">W138/X138-1</f>
        <v>0.0421350938852305</v>
      </c>
      <c r="AA138" s="40" t="n">
        <f aca="false">S138/(X138-V138)-1</f>
        <v>0.0639295310222965</v>
      </c>
      <c r="AB138" s="40" t="n">
        <f aca="false">SUM($C$2:C138)*D138/SUM($B$2:B138)-1</f>
        <v>0.0428939198494827</v>
      </c>
      <c r="AC138" s="40" t="n">
        <f aca="false">Z138-AB138</f>
        <v>-0.000758825964252204</v>
      </c>
      <c r="AD138" s="57" t="n">
        <f aca="false">IF(E138-F138&lt;0,"达成",E138-F138)</f>
        <v>0.0792295325</v>
      </c>
      <c r="AE138" s="57"/>
    </row>
    <row r="139" customFormat="false" ht="15" hidden="false" customHeight="false" outlineLevel="0" collapsed="false">
      <c r="A139" s="100" t="s">
        <v>761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0.206352214814815</v>
      </c>
      <c r="H139" s="95" t="n">
        <f aca="false">IF(G139="",$F$1*C139-B139,G139-B139)</f>
        <v>27.857549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2020/2/24</v>
      </c>
      <c r="M139" s="79" t="n">
        <f aca="false">(L139-K139+1)*B139</f>
        <v>29025</v>
      </c>
      <c r="N139" s="98" t="n">
        <f aca="false">H139/M139*365</f>
        <v>0.350318876313523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948.872950000001</v>
      </c>
      <c r="Z139" s="40" t="n">
        <f aca="false">W139/X139-1</f>
        <v>0.0443502196774948</v>
      </c>
      <c r="AA139" s="40" t="n">
        <f aca="false">S139/(X139-V139)-1</f>
        <v>0.0670715259154122</v>
      </c>
      <c r="AB139" s="40" t="n">
        <f aca="false">SUM($C$2:C139)*D139/SUM($B$2:B139)-1</f>
        <v>0.0463147814910028</v>
      </c>
      <c r="AC139" s="40" t="n">
        <f aca="false">Z139-AB139</f>
        <v>-0.001964561813508</v>
      </c>
      <c r="AD139" s="57" t="n">
        <f aca="false">IF(E139-F139&lt;0,"达成",E139-F139)</f>
        <v>0.0135994051851852</v>
      </c>
      <c r="AE139" s="57"/>
    </row>
    <row r="140" customFormat="false" ht="15" hidden="false" customHeight="false" outlineLevel="0" collapsed="false">
      <c r="A140" s="100" t="s">
        <v>762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0.20446982962963</v>
      </c>
      <c r="H140" s="95" t="n">
        <f aca="false">IF(G140="",$F$1*C140-B140,G140-B140)</f>
        <v>27.603427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2020/2/24</v>
      </c>
      <c r="M140" s="79" t="n">
        <f aca="false">(L140-K140+1)*B140</f>
        <v>28890</v>
      </c>
      <c r="N140" s="98" t="n">
        <f aca="false">H140/M140*365</f>
        <v>0.348745270162686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0.0680892216734421</v>
      </c>
      <c r="AB140" s="40" t="n">
        <f aca="false">SUM($C$2:C140)*D140/SUM($B$2:B140)-1</f>
        <v>0.0476507394333492</v>
      </c>
      <c r="AC140" s="40" t="n">
        <f aca="false">Z140-AB140</f>
        <v>-0.0024829493729683</v>
      </c>
      <c r="AD140" s="57" t="n">
        <f aca="false">IF(E140-F140&lt;0,"达成",E140-F140)</f>
        <v>0.0154822003703703</v>
      </c>
      <c r="AE140" s="57"/>
    </row>
    <row r="141" customFormat="false" ht="15" hidden="false" customHeight="false" outlineLevel="0" collapsed="false">
      <c r="A141" s="100" t="s">
        <v>763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0.204726518518519</v>
      </c>
      <c r="H141" s="95" t="n">
        <f aca="false">IF(G141="",$F$1*C141-B141,G141-B141)</f>
        <v>27.63808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2020/2/24</v>
      </c>
      <c r="M141" s="79" t="n">
        <f aca="false">(L141-K141+1)*B141</f>
        <v>28485</v>
      </c>
      <c r="N141" s="98" t="n">
        <f aca="false">H141/M141*365</f>
        <v>0.354147769001229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Z141-AB141</f>
        <v>-0.0023971576275097</v>
      </c>
      <c r="AD141" s="57" t="n">
        <f aca="false">IF(E141-F141&lt;0,"达成",E141-F141)</f>
        <v>0.0152259081481485</v>
      </c>
      <c r="AE141" s="57"/>
    </row>
    <row r="142" customFormat="false" ht="15" hidden="false" customHeight="false" outlineLevel="0" collapsed="false">
      <c r="A142" s="100" t="s">
        <v>764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0.198394859259259</v>
      </c>
      <c r="H142" s="95" t="n">
        <f aca="false">IF(G142="",$F$1*C142-B142,G142-B142)</f>
        <v>26.783306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2020/2/24</v>
      </c>
      <c r="M142" s="79" t="n">
        <f aca="false">(L142-K142+1)*B142</f>
        <v>28350</v>
      </c>
      <c r="N142" s="98" t="n">
        <f aca="false">H142/M142*365</f>
        <v>0.344829160141094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0.0722247204198958</v>
      </c>
      <c r="AB142" s="40" t="n">
        <f aca="false">SUM($C$2:C142)*D142/SUM($B$2:B142)-1</f>
        <v>0.0523766188990829</v>
      </c>
      <c r="AC142" s="40" t="n">
        <f aca="false">Z142-AB142</f>
        <v>-0.0041643651376151</v>
      </c>
      <c r="AD142" s="57" t="n">
        <f aca="false">IF(E142-F142&lt;0,"达成",E142-F142)</f>
        <v>0.0215610100740737</v>
      </c>
      <c r="AE142" s="57"/>
    </row>
    <row r="143" customFormat="false" ht="15" hidden="false" customHeight="false" outlineLevel="0" collapsed="false">
      <c r="A143" s="100" t="s">
        <v>765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0.20275857037037</v>
      </c>
      <c r="H143" s="95" t="n">
        <f aca="false">IF(G143="",$F$1*C143-B143,G143-B143)</f>
        <v>27.372407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2020/2/24</v>
      </c>
      <c r="M143" s="79" t="n">
        <f aca="false">(L143-K143+1)*B143</f>
        <v>28215</v>
      </c>
      <c r="N143" s="98" t="n">
        <f aca="false">H143/M143*365</f>
        <v>0.354099895622895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Z143-AB143</f>
        <v>-0.0029232851607024</v>
      </c>
      <c r="AD143" s="57" t="n">
        <f aca="false">IF(E143-F143&lt;0,"达成",E143-F143)</f>
        <v>0.0171968582962968</v>
      </c>
      <c r="AE143" s="57"/>
    </row>
    <row r="144" customFormat="false" ht="15" hidden="false" customHeight="false" outlineLevel="0" collapsed="false">
      <c r="A144" s="100" t="s">
        <v>766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0.2105448</v>
      </c>
      <c r="H144" s="95" t="n">
        <f aca="false">IF(G144="",$F$1*C144-B144,G144-B144)</f>
        <v>28.423548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2020/2/24</v>
      </c>
      <c r="M144" s="79" t="n">
        <f aca="false">(L144-K144+1)*B144</f>
        <v>28080</v>
      </c>
      <c r="N144" s="98" t="n">
        <f aca="false">H144/M144*365</f>
        <v>0.369465634615384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</v>
      </c>
      <c r="Z144" s="40" t="n">
        <f aca="false">W144/X144-1</f>
        <v>0.0404584146352516</v>
      </c>
      <c r="AA144" s="40" t="n">
        <f aca="false">S144/(X144-V144)-1</f>
        <v>0.0602419624508674</v>
      </c>
      <c r="AB144" s="40" t="n">
        <f aca="false">SUM($C$2:C144)*D144/SUM($B$2:B144)-1</f>
        <v>0.0412239053466246</v>
      </c>
      <c r="AC144" s="40" t="n">
        <f aca="false">Z144-AB144</f>
        <v>-0.000765490711373003</v>
      </c>
      <c r="AD144" s="57" t="n">
        <f aca="false">IF(E144-F144&lt;0,"达成",E144-F144)</f>
        <v>0.00940818400000015</v>
      </c>
      <c r="AE144" s="57"/>
    </row>
    <row r="145" customFormat="false" ht="15" hidden="false" customHeight="false" outlineLevel="0" collapsed="false">
      <c r="A145" s="100" t="s">
        <v>767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0.224694775</v>
      </c>
      <c r="H145" s="95" t="n">
        <f aca="false">IF(G145="",$F$1*C145-B145,G145-B145)</f>
        <v>53.926746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2020/2/24</v>
      </c>
      <c r="M145" s="79" t="n">
        <f aca="false">(L145-K145+1)*B145</f>
        <v>49680</v>
      </c>
      <c r="N145" s="98" t="n">
        <f aca="false">H145/M145*365</f>
        <v>0.396200931763285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0.0472400623946867</v>
      </c>
      <c r="AB145" s="40" t="n">
        <f aca="false">SUM($C$2:C145)*D145/SUM($B$2:B145)-1</f>
        <v>0.0288947244733304</v>
      </c>
      <c r="AC145" s="40" t="n">
        <f aca="false">Z145-AB145</f>
        <v>0.0029985217391304</v>
      </c>
      <c r="AD145" s="57" t="n">
        <f aca="false">IF(E145-F145&lt;0,"达成",E145-F145)</f>
        <v>0.0653052249999998</v>
      </c>
      <c r="AE145" s="57"/>
    </row>
    <row r="146" customFormat="false" ht="15" hidden="false" customHeight="false" outlineLevel="0" collapsed="false">
      <c r="A146" s="100" t="s">
        <v>768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0.238507845833333</v>
      </c>
      <c r="H146" s="95" t="n">
        <f aca="false">IF(G146="",$F$1*C146-B146,G146-B146)</f>
        <v>57.241883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2020/2/24</v>
      </c>
      <c r="M146" s="79" t="n">
        <f aca="false">(L146-K146+1)*B146</f>
        <v>48960</v>
      </c>
      <c r="N146" s="98" t="n">
        <f aca="false">H146/M146*365</f>
        <v>0.426741979064542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Z146-AB146</f>
        <v>0.0065135130820396</v>
      </c>
      <c r="AD146" s="57" t="n">
        <f aca="false">IF(E146-F146&lt;0,"达成",E146-F146)</f>
        <v>0.0514921541666667</v>
      </c>
      <c r="AE146" s="57"/>
    </row>
    <row r="147" customFormat="false" ht="15" hidden="false" customHeight="false" outlineLevel="0" collapsed="false">
      <c r="A147" s="100" t="s">
        <v>769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0.26425695</v>
      </c>
      <c r="H147" s="95" t="n">
        <f aca="false">IF(G147="",$F$1*C147-B147,G147-B147)</f>
        <v>95.132502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2020/2/24</v>
      </c>
      <c r="M147" s="79" t="n">
        <f aca="false">(L147-K147+1)*B147</f>
        <v>73080</v>
      </c>
      <c r="N147" s="98" t="n">
        <f aca="false">H147/M147*365</f>
        <v>0.475141806650246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Z147-AB147</f>
        <v>0.0127285168048883</v>
      </c>
      <c r="AD147" s="57" t="n">
        <f aca="false">IF(E147-F147&lt;0,"达成",E147-F147)</f>
        <v>0.02574305</v>
      </c>
      <c r="AE147" s="57"/>
    </row>
    <row r="148" customFormat="false" ht="15" hidden="false" customHeight="false" outlineLevel="0" collapsed="false">
      <c r="A148" s="100" t="s">
        <v>770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0.269807847222222</v>
      </c>
      <c r="H148" s="95" t="n">
        <f aca="false">IF(G148="",$F$1*C148-B148,G148-B148)</f>
        <v>97.130825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2020/2/24</v>
      </c>
      <c r="M148" s="79" t="n">
        <f aca="false">(L148-K148+1)*B148</f>
        <v>72720</v>
      </c>
      <c r="N148" s="98" t="n">
        <f aca="false">H148/M148*365</f>
        <v>0.487524080376788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Z148-AB148</f>
        <v>0.0138409935539319</v>
      </c>
      <c r="AD148" s="57" t="n">
        <f aca="false">IF(E148-F148&lt;0,"达成",E148-F148)</f>
        <v>0.0201921527777777</v>
      </c>
      <c r="AE148" s="57"/>
    </row>
    <row r="149" customFormat="false" ht="15" hidden="false" customHeight="false" outlineLevel="0" collapsed="false">
      <c r="A149" s="100" t="s">
        <v>771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0.262620558333333</v>
      </c>
      <c r="H149" s="95" t="n">
        <f aca="false">IF(G149="",$F$1*C149-B149,G149-B149)</f>
        <v>63.028934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2020/2/24</v>
      </c>
      <c r="M149" s="79" t="n">
        <f aca="false">(L149-K149+1)*B149</f>
        <v>48240</v>
      </c>
      <c r="N149" s="98" t="n">
        <f aca="false">H149/M149*365</f>
        <v>0.476898028814262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Z149-AB149</f>
        <v>0.0120148634623561</v>
      </c>
      <c r="AD149" s="57" t="n">
        <f aca="false">IF(E149-F149&lt;0,"达成",E149-F149)</f>
        <v>0.0273794416666667</v>
      </c>
      <c r="AE149" s="57"/>
    </row>
    <row r="150" customFormat="false" ht="15" hidden="false" customHeight="false" outlineLevel="0" collapsed="false">
      <c r="A150" s="100" t="s">
        <v>772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0.27696305</v>
      </c>
      <c r="H150" s="95" t="n">
        <f aca="false">IF(G150="",$F$1*C150-B150,G150-B150)</f>
        <v>66.471132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2020/2/24</v>
      </c>
      <c r="M150" s="79" t="n">
        <f aca="false">(L150-K150+1)*B150</f>
        <v>48000</v>
      </c>
      <c r="N150" s="98" t="n">
        <f aca="false">H150/M150*365</f>
        <v>0.50545756625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49.4047250000003</v>
      </c>
      <c r="Z150" s="40" t="n">
        <f aca="false">W150/X150-1</f>
        <v>0.00208019894736844</v>
      </c>
      <c r="AA150" s="40" t="n">
        <f aca="false">S150/(X150-V150)-1</f>
        <v>0.00299383020909971</v>
      </c>
      <c r="AB150" s="40" t="n">
        <f aca="false">SUM($C$2:C150)*D150/SUM($B$2:B150)-1</f>
        <v>-0.0131167972631576</v>
      </c>
      <c r="AC150" s="40" t="n">
        <f aca="false">Z150-AB150</f>
        <v>0.015196996210526</v>
      </c>
      <c r="AD150" s="57" t="n">
        <f aca="false">IF(E150-F150&lt;0,"达成",E150-F150)</f>
        <v>0.0130369499999999</v>
      </c>
      <c r="AE150" s="57"/>
    </row>
    <row r="151" customFormat="false" ht="15" hidden="false" customHeight="false" outlineLevel="0" collapsed="false">
      <c r="A151" s="100" t="s">
        <v>773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0.254631116666667</v>
      </c>
      <c r="H151" s="95" t="n">
        <f aca="false">IF(G151="",$F$1*C151-B151,G151-B151)</f>
        <v>61.111468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2020/2/24</v>
      </c>
      <c r="M151" s="79" t="n">
        <f aca="false">(L151-K151+1)*B151</f>
        <v>47280</v>
      </c>
      <c r="N151" s="98" t="n">
        <f aca="false">H151/M151*365</f>
        <v>0.471778464890017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Z151-AB151</f>
        <v>0.00993282701125443</v>
      </c>
      <c r="AD151" s="57" t="n">
        <f aca="false">IF(E151-F151&lt;0,"达成",E151-F151)</f>
        <v>0.0353688833333333</v>
      </c>
      <c r="AE151" s="57"/>
    </row>
    <row r="152" customFormat="false" ht="15" hidden="false" customHeight="false" outlineLevel="0" collapsed="false">
      <c r="A152" s="100" t="s">
        <v>774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0.2609360375</v>
      </c>
      <c r="H152" s="95" t="n">
        <f aca="false">IF(G152="",$F$1*C152-B152,G152-B152)</f>
        <v>62.624649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2020/2/24</v>
      </c>
      <c r="M152" s="79" t="n">
        <f aca="false">(L152-K152+1)*B152</f>
        <v>47040</v>
      </c>
      <c r="N152" s="98" t="n">
        <f aca="false">H152/M152*365</f>
        <v>0.485926804528062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258.494751999999</v>
      </c>
      <c r="Z152" s="40" t="n">
        <f aca="false">W152/X152-1</f>
        <v>0.0106683760627322</v>
      </c>
      <c r="AA152" s="40" t="n">
        <f aca="false">S152/(X152-V152)-1</f>
        <v>0.0152215293913973</v>
      </c>
      <c r="AB152" s="40" t="n">
        <f aca="false">SUM($C$2:C152)*D152/SUM($B$2:B152)-1</f>
        <v>-0.000612208336772446</v>
      </c>
      <c r="AC152" s="40" t="n">
        <f aca="false">Z152-AB152</f>
        <v>0.0112805843995046</v>
      </c>
      <c r="AD152" s="57" t="n">
        <f aca="false">IF(E152-F152&lt;0,"达成",E152-F152)</f>
        <v>0.0290639624999998</v>
      </c>
      <c r="AE152" s="57"/>
    </row>
    <row r="153" customFormat="false" ht="15" hidden="false" customHeight="false" outlineLevel="0" collapsed="false">
      <c r="A153" s="58" t="s">
        <v>775</v>
      </c>
      <c r="B153" s="59" t="n">
        <v>90</v>
      </c>
      <c r="C153" s="101" t="n">
        <v>97.72</v>
      </c>
      <c r="D153" s="102" t="n">
        <v>0.9206</v>
      </c>
      <c r="E153" s="62" t="n">
        <v>0.19</v>
      </c>
      <c r="F153" s="76" t="n">
        <v>0.196888888888889</v>
      </c>
      <c r="G153" s="108" t="n">
        <v>107.72</v>
      </c>
      <c r="H153" s="103" t="n">
        <v>17.72</v>
      </c>
      <c r="I153" s="59" t="s">
        <v>696</v>
      </c>
      <c r="J153" s="66" t="s">
        <v>776</v>
      </c>
      <c r="K153" s="104" t="n">
        <v>43691</v>
      </c>
      <c r="L153" s="105" t="n">
        <v>43850</v>
      </c>
      <c r="M153" s="106" t="n">
        <v>14400</v>
      </c>
      <c r="N153" s="69" t="n">
        <v>0.449152777777778</v>
      </c>
      <c r="O153" s="70" t="n">
        <v>89.961032</v>
      </c>
      <c r="P153" s="70" t="n">
        <v>-0.038967999999997</v>
      </c>
      <c r="Q153" s="71" t="n">
        <v>0.6</v>
      </c>
      <c r="R153" s="72" t="n">
        <v>18927.64</v>
      </c>
      <c r="S153" s="73" t="n">
        <v>17424.785384</v>
      </c>
      <c r="T153" s="73"/>
      <c r="U153" s="107"/>
      <c r="V153" s="74" t="n">
        <v>7247.82</v>
      </c>
      <c r="W153" s="74" t="n">
        <v>24672.605384</v>
      </c>
      <c r="X153" s="75" t="n">
        <v>24320</v>
      </c>
      <c r="Y153" s="72" t="n">
        <v>352.605384000002</v>
      </c>
      <c r="Z153" s="76" t="n">
        <v>0.014498576644737</v>
      </c>
      <c r="AA153" s="76" t="n">
        <v>0.0206537995733411</v>
      </c>
      <c r="AB153" s="76" t="n">
        <v>0.0048258151315792</v>
      </c>
      <c r="AC153" s="40" t="n">
        <f aca="false">Z153-AB153</f>
        <v>0.0096727615131578</v>
      </c>
      <c r="AD153" s="77" t="s">
        <v>30</v>
      </c>
      <c r="AE153" s="57"/>
    </row>
    <row r="154" customFormat="false" ht="15" hidden="false" customHeight="false" outlineLevel="0" collapsed="false">
      <c r="A154" s="58" t="s">
        <v>777</v>
      </c>
      <c r="B154" s="59" t="n">
        <v>90</v>
      </c>
      <c r="C154" s="101" t="n">
        <v>97.25</v>
      </c>
      <c r="D154" s="102" t="n">
        <v>0.925</v>
      </c>
      <c r="E154" s="62" t="n">
        <v>0.19</v>
      </c>
      <c r="F154" s="76" t="n">
        <v>0.191111111111111</v>
      </c>
      <c r="G154" s="108" t="n">
        <v>107.2</v>
      </c>
      <c r="H154" s="103" t="n">
        <v>17.2</v>
      </c>
      <c r="I154" s="59" t="s">
        <v>696</v>
      </c>
      <c r="J154" s="66" t="s">
        <v>778</v>
      </c>
      <c r="K154" s="104" t="n">
        <v>43692</v>
      </c>
      <c r="L154" s="105" t="n">
        <v>43850</v>
      </c>
      <c r="M154" s="106" t="n">
        <v>14310</v>
      </c>
      <c r="N154" s="69" t="n">
        <v>0.438714185883997</v>
      </c>
      <c r="O154" s="70" t="n">
        <v>89.95625</v>
      </c>
      <c r="P154" s="70" t="n">
        <v>-0.0437499999999886</v>
      </c>
      <c r="Q154" s="71" t="n">
        <v>0.6</v>
      </c>
      <c r="R154" s="72" t="n">
        <v>19024.89</v>
      </c>
      <c r="S154" s="73" t="n">
        <v>17598.02325</v>
      </c>
      <c r="T154" s="73"/>
      <c r="U154" s="107"/>
      <c r="V154" s="74" t="n">
        <v>7247.82</v>
      </c>
      <c r="W154" s="74" t="n">
        <v>24845.84325</v>
      </c>
      <c r="X154" s="75" t="n">
        <v>24410</v>
      </c>
      <c r="Y154" s="72" t="n">
        <v>435.843250000002</v>
      </c>
      <c r="Z154" s="76" t="n">
        <v>0.0178551106104057</v>
      </c>
      <c r="AA154" s="76" t="n">
        <v>0.0253955645494921</v>
      </c>
      <c r="AB154" s="76" t="n">
        <v>0.0095910794756251</v>
      </c>
      <c r="AC154" s="40" t="n">
        <f aca="false">Z154-AB154</f>
        <v>0.0082640311347806</v>
      </c>
      <c r="AD154" s="77" t="s">
        <v>30</v>
      </c>
      <c r="AE154" s="57"/>
    </row>
    <row r="155" customFormat="false" ht="15" hidden="false" customHeight="false" outlineLevel="0" collapsed="false">
      <c r="A155" s="58" t="s">
        <v>779</v>
      </c>
      <c r="B155" s="59" t="n">
        <v>150</v>
      </c>
      <c r="C155" s="101" t="n">
        <v>161.53</v>
      </c>
      <c r="D155" s="102" t="n">
        <v>0.9282</v>
      </c>
      <c r="E155" s="62" t="n">
        <f aca="false">10%*Q155+13%</f>
        <v>0.23</v>
      </c>
      <c r="F155" s="76" t="n">
        <f aca="false">IF(G155="",($F$1*C155-B155)/B155,H155/B155)</f>
        <v>0.234516922086205</v>
      </c>
      <c r="G155" s="64" t="n">
        <f aca="false">C155*617.14/538.33</f>
        <v>185.177538312931</v>
      </c>
      <c r="H155" s="103" t="n">
        <f aca="false">IF(G155="",$F$1*C155-B155,G155-B155)</f>
        <v>35.1775383129307</v>
      </c>
      <c r="I155" s="59" t="s">
        <v>696</v>
      </c>
      <c r="J155" s="50" t="s">
        <v>780</v>
      </c>
      <c r="K155" s="96" t="n">
        <f aca="false">DATE(MID(J155,1,4),MID(J155,5,2),MID(J155,7,2))</f>
        <v>43693</v>
      </c>
      <c r="L155" s="97" t="n">
        <f aca="true">IF(LEN(J155) &gt; 15,DATE(MID(J155,12,4),MID(J155,16,2),MID(J155,18,2)),TEXT(TODAY(),"yyyy/m/d"))</f>
        <v>43882</v>
      </c>
      <c r="M155" s="79" t="n">
        <f aca="false">(L155-K155+1)*B155</f>
        <v>28500</v>
      </c>
      <c r="N155" s="98" t="n">
        <f aca="false">H155/M155*365</f>
        <v>0.450519350323499</v>
      </c>
      <c r="O155" s="52" t="n">
        <f aca="false">D155*C155</f>
        <v>149.932146</v>
      </c>
      <c r="P155" s="52" t="n">
        <f aca="false">O155-B155</f>
        <v>-0.0678539999999828</v>
      </c>
      <c r="Q155" s="53" t="n">
        <f aca="false">B155/150</f>
        <v>1</v>
      </c>
      <c r="R155" s="54" t="n">
        <f aca="false">R154+C155-T155</f>
        <v>19186.42</v>
      </c>
      <c r="S155" s="55" t="n">
        <f aca="false">R155*D155</f>
        <v>17808.835044</v>
      </c>
      <c r="T155" s="55"/>
      <c r="U155" s="99"/>
      <c r="V155" s="56" t="n">
        <f aca="false">U155+V154</f>
        <v>7247.82</v>
      </c>
      <c r="W155" s="56" t="n">
        <f aca="false">S155+V155</f>
        <v>25056.655044</v>
      </c>
      <c r="X155" s="1" t="n">
        <f aca="false">X154+B155</f>
        <v>24560</v>
      </c>
      <c r="Y155" s="54" t="n">
        <f aca="false">W155-X155</f>
        <v>496.655043999999</v>
      </c>
      <c r="Z155" s="40" t="n">
        <f aca="false">W155/X155-1</f>
        <v>0.0202221109120522</v>
      </c>
      <c r="AA155" s="40" t="n">
        <f aca="false">S155/(X155-V155)-1</f>
        <v>0.0286881862365109</v>
      </c>
      <c r="AB155" s="40" t="n">
        <f aca="false">SUM($C$2:C155)*D155/SUM($B$2:B155)-1</f>
        <v>0.0130010473941371</v>
      </c>
      <c r="AC155" s="40" t="n">
        <f aca="false">Z155-AB155</f>
        <v>0.00722106351791507</v>
      </c>
      <c r="AD155" s="57" t="str">
        <f aca="false">IF(E155-F155&lt;0,"达成",E155-F155)</f>
        <v>达成</v>
      </c>
      <c r="AE155" s="57"/>
    </row>
    <row r="156" customFormat="false" ht="15" hidden="false" customHeight="false" outlineLevel="0" collapsed="false">
      <c r="A156" s="100" t="s">
        <v>781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0.2070795</v>
      </c>
      <c r="H156" s="95" t="n">
        <f aca="false">IF(G156="",$F$1*C156-B156,G156-B156)</f>
        <v>31.061925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2020/2/24</v>
      </c>
      <c r="M156" s="79" t="n">
        <f aca="false">(L156-K156+1)*B156</f>
        <v>28500</v>
      </c>
      <c r="N156" s="98" t="n">
        <f aca="false">H156/M156*365</f>
        <v>0.397810618421053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Z156-AB156</f>
        <v>-0.0015468676649133</v>
      </c>
      <c r="AD156" s="57" t="n">
        <f aca="false">IF(E156-F156&lt;0,"达成",E156-F156)</f>
        <v>0.0229205</v>
      </c>
      <c r="AE156" s="57"/>
    </row>
    <row r="157" customFormat="false" ht="15" hidden="false" customHeight="false" outlineLevel="0" collapsed="false">
      <c r="A157" s="100" t="s">
        <v>782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0.207635659259259</v>
      </c>
      <c r="H157" s="95" t="n">
        <f aca="false">IF(G157="",$F$1*C157-B157,G157-B157)</f>
        <v>28.030814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2020/2/24</v>
      </c>
      <c r="M157" s="79" t="n">
        <f aca="false">(L157-K157+1)*B157</f>
        <v>25515</v>
      </c>
      <c r="N157" s="98" t="n">
        <f aca="false">H157/M157*365</f>
        <v>0.400989500685871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0.0414498031797144</v>
      </c>
      <c r="AA157" s="40" t="n">
        <f aca="false">S157/(X157-V157)-1</f>
        <v>0.0585218972585382</v>
      </c>
      <c r="AB157" s="40" t="n">
        <f aca="false">SUM($C$2:C157)*D157/SUM($B$2:B157)-1</f>
        <v>0.0428349671966193</v>
      </c>
      <c r="AC157" s="40" t="n">
        <f aca="false">Z157-AB157</f>
        <v>-0.00138516401690492</v>
      </c>
      <c r="AD157" s="57" t="n">
        <f aca="false">IF(E157-F157&lt;0,"达成",E157-F157)</f>
        <v>0.0123643407407408</v>
      </c>
      <c r="AE157" s="57"/>
    </row>
    <row r="158" customFormat="false" ht="15" hidden="false" customHeight="false" outlineLevel="0" collapsed="false">
      <c r="A158" s="100" t="s">
        <v>783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0.205496585185185</v>
      </c>
      <c r="H158" s="95" t="n">
        <f aca="false">IF(G158="",$F$1*C158-B158,G158-B158)</f>
        <v>27.742039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2020/2/24</v>
      </c>
      <c r="M158" s="79" t="n">
        <f aca="false">(L158-K158+1)*B158</f>
        <v>25380</v>
      </c>
      <c r="N158" s="98" t="n">
        <f aca="false">H158/M158*365</f>
        <v>0.398969434003152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Z158-AB158</f>
        <v>-0.00189607606084907</v>
      </c>
      <c r="AD158" s="57" t="n">
        <f aca="false">IF(E158-F158&lt;0,"达成",E158-F158)</f>
        <v>0.014503414814815</v>
      </c>
      <c r="AE158" s="57"/>
    </row>
    <row r="159" customFormat="false" ht="15" hidden="false" customHeight="false" outlineLevel="0" collapsed="false">
      <c r="A159" s="100" t="s">
        <v>784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0.204384266666667</v>
      </c>
      <c r="H159" s="95" t="n">
        <f aca="false">IF(G159="",$F$1*C159-B159,G159-B159)</f>
        <v>27.591876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2020/2/24</v>
      </c>
      <c r="M159" s="79" t="n">
        <f aca="false">(L159-K159+1)*B159</f>
        <v>25245</v>
      </c>
      <c r="N159" s="98" t="n">
        <f aca="false">H159/M159*365</f>
        <v>0.398931857397504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Z159-AB159</f>
        <v>-0.00215885486760903</v>
      </c>
      <c r="AD159" s="57" t="n">
        <f aca="false">IF(E159-F159&lt;0,"达成",E159-F159)</f>
        <v>0.0156157333333335</v>
      </c>
      <c r="AE159" s="57"/>
    </row>
    <row r="160" customFormat="false" ht="15" hidden="false" customHeight="false" outlineLevel="0" collapsed="false">
      <c r="A160" s="100" t="s">
        <v>785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0.204127577777778</v>
      </c>
      <c r="H160" s="95" t="n">
        <f aca="false">IF(G160="",$F$1*C160-B160,G160-B160)</f>
        <v>27.557223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2020/2/24</v>
      </c>
      <c r="M160" s="79" t="n">
        <f aca="false">(L160-K160+1)*B160</f>
        <v>25110</v>
      </c>
      <c r="N160" s="98" t="n">
        <f aca="false">H160/M160*365</f>
        <v>0.400572934886499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Z160-AB160</f>
        <v>-0.00220764831683184</v>
      </c>
      <c r="AD160" s="57" t="n">
        <f aca="false">IF(E160-F160&lt;0,"达成",E160-F160)</f>
        <v>0.0158724222222223</v>
      </c>
      <c r="AE160" s="57"/>
    </row>
    <row r="161" customFormat="false" ht="15" hidden="false" customHeight="false" outlineLevel="0" collapsed="false">
      <c r="A161" s="100" t="s">
        <v>786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0.210459237037037</v>
      </c>
      <c r="H161" s="95" t="n">
        <f aca="false">IF(G161="",$F$1*C161-B161,G161-B161)</f>
        <v>28.411997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2020/2/24</v>
      </c>
      <c r="M161" s="79" t="n">
        <f aca="false">(L161-K161+1)*B161</f>
        <v>24705</v>
      </c>
      <c r="N161" s="98" t="n">
        <f aca="false">H161/M161*365</f>
        <v>0.419768423598462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984.755008</v>
      </c>
      <c r="Z161" s="40" t="n">
        <f aca="false">W161/X161-1</f>
        <v>0.0387927913334647</v>
      </c>
      <c r="AA161" s="40" t="n">
        <f aca="false">S161/(X161-V161)-1</f>
        <v>0.0542948246640327</v>
      </c>
      <c r="AB161" s="40" t="n">
        <f aca="false">SUM($C$2:C161)*D161/SUM($B$2:B161)-1</f>
        <v>0.0394883249162894</v>
      </c>
      <c r="AC161" s="40" t="n">
        <f aca="false">Z161-AB161</f>
        <v>-0.000695533582824703</v>
      </c>
      <c r="AD161" s="57" t="n">
        <f aca="false">IF(E161-F161&lt;0,"达成",E161-F161)</f>
        <v>0.00954076296296288</v>
      </c>
      <c r="AE161" s="57"/>
    </row>
    <row r="162" customFormat="false" ht="15" hidden="false" customHeight="false" outlineLevel="0" collapsed="false">
      <c r="A162" s="100" t="s">
        <v>787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0.19120757037037</v>
      </c>
      <c r="H162" s="95" t="n">
        <f aca="false">IF(G162="",$F$1*C162-B162,G162-B162)</f>
        <v>25.813022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2020/2/24</v>
      </c>
      <c r="M162" s="79" t="n">
        <f aca="false">(L162-K162+1)*B162</f>
        <v>24570</v>
      </c>
      <c r="N162" s="98" t="n">
        <f aca="false">H162/M162*365</f>
        <v>0.383465731786732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Z162-AB162</f>
        <v>-0.00528856112852694</v>
      </c>
      <c r="AD162" s="57" t="n">
        <f aca="false">IF(E162-F162&lt;0,"达成",E162-F162)</f>
        <v>0.0287924296296297</v>
      </c>
      <c r="AE162" s="57"/>
    </row>
    <row r="163" customFormat="false" ht="15" hidden="false" customHeight="false" outlineLevel="0" collapsed="false">
      <c r="A163" s="100" t="s">
        <v>788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0.191892074074074</v>
      </c>
      <c r="H163" s="95" t="n">
        <f aca="false">IF(G163="",$F$1*C163-B163,G163-B163)</f>
        <v>25.90543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2020/2/24</v>
      </c>
      <c r="M163" s="79" t="n">
        <f aca="false">(L163-K163+1)*B163</f>
        <v>24435</v>
      </c>
      <c r="N163" s="98" t="n">
        <f aca="false">H163/M163*365</f>
        <v>0.386964679762636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Z163-AB163</f>
        <v>-0.00508258195283595</v>
      </c>
      <c r="AD163" s="57" t="n">
        <f aca="false">IF(E163-F163&lt;0,"达成",E163-F163)</f>
        <v>0.0281079259259258</v>
      </c>
      <c r="AE163" s="57"/>
    </row>
    <row r="164" customFormat="false" ht="15" hidden="false" customHeight="false" outlineLevel="0" collapsed="false">
      <c r="A164" s="100" t="s">
        <v>789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0.190095251851852</v>
      </c>
      <c r="H164" s="95" t="n">
        <f aca="false">IF(G164="",$F$1*C164-B164,G164-B164)</f>
        <v>25.662859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2020/2/24</v>
      </c>
      <c r="M164" s="79" t="n">
        <f aca="false">(L164-K164+1)*B164</f>
        <v>24300</v>
      </c>
      <c r="N164" s="98" t="n">
        <f aca="false">H164/M164*365</f>
        <v>0.385470927366255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Z164-AB164</f>
        <v>-0.00549902055060114</v>
      </c>
      <c r="AD164" s="57" t="n">
        <f aca="false">IF(E164-F164&lt;0,"达成",E164-F164)</f>
        <v>0.0299047481481482</v>
      </c>
      <c r="AE164" s="57"/>
    </row>
    <row r="165" customFormat="false" ht="15" hidden="false" customHeight="false" outlineLevel="0" collapsed="false">
      <c r="A165" s="100" t="s">
        <v>790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0.200362807407407</v>
      </c>
      <c r="H165" s="95" t="n">
        <f aca="false">IF(G165="",$F$1*C165-B165,G165-B165)</f>
        <v>27.048979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2020/2/24</v>
      </c>
      <c r="M165" s="79" t="n">
        <f aca="false">(L165-K165+1)*B165</f>
        <v>24165</v>
      </c>
      <c r="N165" s="98" t="n">
        <f aca="false">H165/M165*365</f>
        <v>0.408561031864267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Z165-AB165</f>
        <v>-0.00303164204435902</v>
      </c>
      <c r="AD165" s="57" t="n">
        <f aca="false">IF(E165-F165&lt;0,"达成",E165-F165)</f>
        <v>0.0196371925925926</v>
      </c>
      <c r="AE165" s="57"/>
    </row>
    <row r="166" customFormat="false" ht="15" hidden="false" customHeight="false" outlineLevel="0" collapsed="false">
      <c r="A166" s="100" t="s">
        <v>791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0.172897096296296</v>
      </c>
      <c r="H166" s="95" t="n">
        <f aca="false">IF(G166="",$F$1*C166-B166,G166-B166)</f>
        <v>23.341108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2020/2/24</v>
      </c>
      <c r="M166" s="79" t="n">
        <f aca="false">(L166-K166+1)*B166</f>
        <v>23760</v>
      </c>
      <c r="N166" s="98" t="n">
        <f aca="false">H166/M166*365</f>
        <v>0.358565000841751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Z166-AB166</f>
        <v>-0.00959274059861892</v>
      </c>
      <c r="AD166" s="57" t="n">
        <f aca="false">IF(E166-F166&lt;0,"达成",E166-F166)</f>
        <v>0.0471029037037036</v>
      </c>
      <c r="AE166" s="57"/>
    </row>
    <row r="167" customFormat="false" ht="15" hidden="false" customHeight="false" outlineLevel="0" collapsed="false">
      <c r="A167" s="100" t="s">
        <v>792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0.16579537037037</v>
      </c>
      <c r="H167" s="95" t="n">
        <f aca="false">IF(G167="",$F$1*C167-B167,G167-B167)</f>
        <v>22.382375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2020/2/24</v>
      </c>
      <c r="M167" s="79" t="n">
        <f aca="false">(L167-K167+1)*B167</f>
        <v>23625</v>
      </c>
      <c r="N167" s="98" t="n">
        <f aca="false">H167/M167*365</f>
        <v>0.345801772486772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Z167-AB167</f>
        <v>-0.0112880786409622</v>
      </c>
      <c r="AD167" s="57" t="n">
        <f aca="false">IF(E167-F167&lt;0,"达成",E167-F167)</f>
        <v>0.0542046296296297</v>
      </c>
      <c r="AE167" s="57"/>
    </row>
    <row r="168" customFormat="false" ht="15" hidden="false" customHeight="false" outlineLevel="0" collapsed="false">
      <c r="A168" s="100" t="s">
        <v>793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0.155271125925926</v>
      </c>
      <c r="H168" s="95" t="n">
        <f aca="false">IF(G168="",$F$1*C168-B168,G168-B168)</f>
        <v>20.961602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2020/2/24</v>
      </c>
      <c r="M168" s="79" t="n">
        <f aca="false">(L168-K168+1)*B168</f>
        <v>23490</v>
      </c>
      <c r="N168" s="98" t="n">
        <f aca="false">H168/M168*365</f>
        <v>0.325712419327374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Z168-AB168</f>
        <v>-0.0138339468287128</v>
      </c>
      <c r="AD168" s="57" t="n">
        <f aca="false">IF(E168-F168&lt;0,"达成",E168-F168)</f>
        <v>0.0647288740740739</v>
      </c>
      <c r="AE168" s="57"/>
    </row>
    <row r="169" customFormat="false" ht="15" hidden="false" customHeight="false" outlineLevel="0" collapsed="false">
      <c r="A169" s="100" t="s">
        <v>794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0.144918007407407</v>
      </c>
      <c r="H169" s="95" t="n">
        <f aca="false">IF(G169="",$F$1*C169-B169,G169-B169)</f>
        <v>19.563931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2020/2/24</v>
      </c>
      <c r="M169" s="79" t="n">
        <f aca="false">(L169-K169+1)*B169</f>
        <v>23355</v>
      </c>
      <c r="N169" s="98" t="n">
        <f aca="false">H169/M169*365</f>
        <v>0.305751865339328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Z169-AB169</f>
        <v>-0.0163826245985266</v>
      </c>
      <c r="AD169" s="57" t="n">
        <f aca="false">IF(E169-F169&lt;0,"达成",E169-F169)</f>
        <v>0.0750819925925927</v>
      </c>
      <c r="AE169" s="57"/>
    </row>
    <row r="170" customFormat="false" ht="15" hidden="false" customHeight="false" outlineLevel="0" collapsed="false">
      <c r="A170" s="100" t="s">
        <v>795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0.1412388</v>
      </c>
      <c r="H170" s="95" t="n">
        <f aca="false">IF(G170="",$F$1*C170-B170,G170-B170)</f>
        <v>19.067238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2020/2/24</v>
      </c>
      <c r="M170" s="79" t="n">
        <f aca="false">(L170-K170+1)*B170</f>
        <v>23220</v>
      </c>
      <c r="N170" s="98" t="n">
        <f aca="false">H170/M170*365</f>
        <v>0.299721872093023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0.112456920098924</v>
      </c>
      <c r="AB170" s="40" t="n">
        <f aca="false">SUM($C$2:C170)*D170/SUM($B$2:B170)-1</f>
        <v>0.0990311428571431</v>
      </c>
      <c r="AC170" s="40" t="n">
        <f aca="false">Z170-AB170</f>
        <v>-0.0172158586466167</v>
      </c>
      <c r="AD170" s="57" t="n">
        <f aca="false">IF(E170-F170&lt;0,"达成",E170-F170)</f>
        <v>0.0787612</v>
      </c>
      <c r="AE170" s="57"/>
    </row>
    <row r="171" customFormat="false" ht="15" hidden="false" customHeight="false" outlineLevel="0" collapsed="false">
      <c r="A171" s="100" t="s">
        <v>796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0.119420244444444</v>
      </c>
      <c r="H171" s="95" t="n">
        <f aca="false">IF(G171="",$F$1*C171-B171,G171-B171)</f>
        <v>16.121733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2020/2/24</v>
      </c>
      <c r="M171" s="79" t="n">
        <f aca="false">(L171-K171+1)*B171</f>
        <v>22815</v>
      </c>
      <c r="N171" s="98" t="n">
        <f aca="false">H171/M171*365</f>
        <v>0.257919462853386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0.0970809447914718</v>
      </c>
      <c r="AA171" s="40" t="n">
        <f aca="false">S171/(X171-V171)-1</f>
        <v>0.133188027154262</v>
      </c>
      <c r="AB171" s="40" t="n">
        <f aca="false">SUM($C$2:C171)*D171/SUM($B$2:B171)-1</f>
        <v>0.119822841930054</v>
      </c>
      <c r="AC171" s="40" t="n">
        <f aca="false">Z171-AB171</f>
        <v>-0.0227418971385827</v>
      </c>
      <c r="AD171" s="57" t="n">
        <f aca="false">IF(E171-F171&lt;0,"达成",E171-F171)</f>
        <v>0.100579755555556</v>
      </c>
      <c r="AE171" s="57"/>
    </row>
    <row r="172" customFormat="false" ht="15" hidden="false" customHeight="false" outlineLevel="0" collapsed="false">
      <c r="A172" s="100" t="s">
        <v>797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0.122928325925926</v>
      </c>
      <c r="H172" s="95" t="n">
        <f aca="false">IF(G172="",$F$1*C172-B172,G172-B172)</f>
        <v>16.595324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2020/2/24</v>
      </c>
      <c r="M172" s="79" t="n">
        <f aca="false">(L172-K172+1)*B172</f>
        <v>22680</v>
      </c>
      <c r="N172" s="98" t="n">
        <f aca="false">H172/M172*365</f>
        <v>0.267076422398589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0.0940404587644212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Z172-AB172</f>
        <v>-0.0217204666914776</v>
      </c>
      <c r="AD172" s="57" t="n">
        <f aca="false">IF(E172-F172&lt;0,"达成",E172-F172)</f>
        <v>0.0970716740740741</v>
      </c>
      <c r="AE172" s="57"/>
    </row>
    <row r="173" customFormat="false" ht="15" hidden="false" customHeight="false" outlineLevel="0" collapsed="false">
      <c r="A173" s="100" t="s">
        <v>798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0.128575481481482</v>
      </c>
      <c r="H173" s="95" t="n">
        <f aca="false">IF(G173="",$F$1*C173-B173,G173-B173)</f>
        <v>17.35769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2020/2/24</v>
      </c>
      <c r="M173" s="79" t="n">
        <f aca="false">(L173-K173+1)*B173</f>
        <v>22545</v>
      </c>
      <c r="N173" s="98" t="n">
        <f aca="false">H173/M173*365</f>
        <v>0.281018267908627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0.0894992819848175</v>
      </c>
      <c r="AA173" s="40" t="n">
        <f aca="false">S173/(X173-V173)-1</f>
        <v>0.122331633866776</v>
      </c>
      <c r="AB173" s="40" t="n">
        <f aca="false">SUM($C$2:C173)*D173/SUM($B$2:B173)-1</f>
        <v>0.109672590631365</v>
      </c>
      <c r="AC173" s="40" t="n">
        <f aca="false">Z173-AB173</f>
        <v>-0.0201733086465472</v>
      </c>
      <c r="AD173" s="57" t="n">
        <f aca="false">IF(E173-F173&lt;0,"达成",E173-F173)</f>
        <v>0.0914245185185184</v>
      </c>
      <c r="AE173" s="57"/>
    </row>
    <row r="174" customFormat="false" ht="15" hidden="false" customHeight="false" outlineLevel="0" collapsed="false">
      <c r="A174" s="100" t="s">
        <v>799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0.123270577777778</v>
      </c>
      <c r="H174" s="95" t="n">
        <f aca="false">IF(G174="",$F$1*C174-B174,G174-B174)</f>
        <v>16.641528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2020/2/24</v>
      </c>
      <c r="M174" s="79" t="n">
        <f aca="false">(L174-K174+1)*B174</f>
        <v>22410</v>
      </c>
      <c r="N174" s="98" t="n">
        <f aca="false">H174/M174*365</f>
        <v>0.271046752342704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0.0928850563743551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Z174-AB174</f>
        <v>-0.0214201812822405</v>
      </c>
      <c r="AD174" s="57" t="n">
        <f aca="false">IF(E174-F174&lt;0,"达成",E174-F174)</f>
        <v>0.0967294222222223</v>
      </c>
      <c r="AE174" s="57"/>
    </row>
    <row r="175" customFormat="false" ht="15" hidden="false" customHeight="false" outlineLevel="0" collapsed="false">
      <c r="A175" s="100" t="s">
        <v>800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0.122158259259259</v>
      </c>
      <c r="H175" s="95" t="n">
        <f aca="false">IF(G175="",$F$1*C175-B175,G175-B175)</f>
        <v>16.491365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2020/2/24</v>
      </c>
      <c r="M175" s="79" t="n">
        <f aca="false">(L175-K175+1)*B175</f>
        <v>21870</v>
      </c>
      <c r="N175" s="98" t="n">
        <f aca="false">H175/M175*365</f>
        <v>0.275233114997714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</v>
      </c>
      <c r="Z175" s="40" t="n">
        <f aca="false">W175/X175-1</f>
        <v>0.0932221594867093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Z175-AB175</f>
        <v>-0.0215934416131991</v>
      </c>
      <c r="AD175" s="57" t="n">
        <f aca="false">IF(E175-F175&lt;0,"达成",E175-F175)</f>
        <v>0.0978417407407408</v>
      </c>
      <c r="AE175" s="57"/>
    </row>
    <row r="176" customFormat="false" ht="15" hidden="false" customHeight="false" outlineLevel="0" collapsed="false">
      <c r="A176" s="100" t="s">
        <v>801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0.144661318518519</v>
      </c>
      <c r="H176" s="95" t="n">
        <f aca="false">IF(G176="",$F$1*C176-B176,G176-B176)</f>
        <v>19.529278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2020/2/24</v>
      </c>
      <c r="M176" s="79" t="n">
        <f aca="false">(L176-K176+1)*B176</f>
        <v>21735</v>
      </c>
      <c r="N176" s="98" t="n">
        <f aca="false">H176/M176*365</f>
        <v>0.327958889809064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0.0765931159430864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Z176-AB176</f>
        <v>-0.0158733907333091</v>
      </c>
      <c r="AD176" s="57" t="n">
        <f aca="false">IF(E176-F176&lt;0,"达成",E176-F176)</f>
        <v>0.0753386814814815</v>
      </c>
      <c r="AE176" s="57"/>
    </row>
    <row r="177" customFormat="false" ht="15" hidden="false" customHeight="false" outlineLevel="0" collapsed="false">
      <c r="A177" s="100" t="s">
        <v>802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0.144575755555556</v>
      </c>
      <c r="H177" s="95" t="n">
        <f aca="false">IF(G177="",$F$1*C177-B177,G177-B177)</f>
        <v>19.517727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2020/2/24</v>
      </c>
      <c r="M177" s="79" t="n">
        <f aca="false">(L177-K177+1)*B177</f>
        <v>21600</v>
      </c>
      <c r="N177" s="98" t="n">
        <f aca="false">H177/M177*365</f>
        <v>0.329813442361111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</v>
      </c>
      <c r="Z177" s="40" t="n">
        <f aca="false">W177/X177-1</f>
        <v>0.0762954541659102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Z177-AB177</f>
        <v>-0.0158232485024508</v>
      </c>
      <c r="AD177" s="57" t="n">
        <f aca="false">IF(E177-F177&lt;0,"达成",E177-F177)</f>
        <v>0.0754242444444444</v>
      </c>
      <c r="AE177" s="57"/>
    </row>
    <row r="178" customFormat="false" ht="15" hidden="false" customHeight="false" outlineLevel="0" collapsed="false">
      <c r="A178" s="100" t="s">
        <v>803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0.134564888888889</v>
      </c>
      <c r="H178" s="95" t="n">
        <f aca="false">IF(G178="",$F$1*C178-B178,G178-B178)</f>
        <v>18.16626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2020/2/24</v>
      </c>
      <c r="M178" s="79" t="n">
        <f aca="false">(L178-K178+1)*B178</f>
        <v>21465</v>
      </c>
      <c r="N178" s="98" t="n">
        <f aca="false">H178/M178*365</f>
        <v>0.308906820405311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Z178-AB178</f>
        <v>-0.0181953121387284</v>
      </c>
      <c r="AD178" s="57" t="n">
        <f aca="false">IF(E178-F178&lt;0,"达成",E178-F178)</f>
        <v>0.0854351111111112</v>
      </c>
      <c r="AE178" s="57"/>
    </row>
    <row r="179" customFormat="false" ht="15" hidden="false" customHeight="false" outlineLevel="0" collapsed="false">
      <c r="A179" s="100" t="s">
        <v>804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0.131826874074074</v>
      </c>
      <c r="H179" s="95" t="n">
        <f aca="false">IF(G179="",$F$1*C179-B179,G179-B179)</f>
        <v>17.796628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2020/2/24</v>
      </c>
      <c r="M179" s="79" t="n">
        <f aca="false">(L179-K179+1)*B179</f>
        <v>21330</v>
      </c>
      <c r="N179" s="98" t="n">
        <f aca="false">H179/M179*365</f>
        <v>0.304536766057196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0.0845823692252381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Z179-AB179</f>
        <v>-0.0187642638863925</v>
      </c>
      <c r="AD179" s="57" t="n">
        <f aca="false">IF(E179-F179&lt;0,"达成",E179-F179)</f>
        <v>0.088173125925926</v>
      </c>
      <c r="AE179" s="57"/>
    </row>
    <row r="180" customFormat="false" ht="15" hidden="false" customHeight="false" outlineLevel="0" collapsed="false">
      <c r="A180" s="100" t="s">
        <v>805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0.139014162962963</v>
      </c>
      <c r="H180" s="95" t="n">
        <f aca="false">IF(G180="",$F$1*C180-B180,G180-B180)</f>
        <v>18.766912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2020/2/24</v>
      </c>
      <c r="M180" s="79" t="n">
        <f aca="false">(L180-K180+1)*B180</f>
        <v>20925</v>
      </c>
      <c r="N180" s="98" t="n">
        <f aca="false">H180/M180*365</f>
        <v>0.32735593213859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0.0790260565295169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Z180-AB180</f>
        <v>-0.0169293967799646</v>
      </c>
      <c r="AD180" s="57" t="n">
        <f aca="false">IF(E180-F180&lt;0,"达成",E180-F180)</f>
        <v>0.0809858370370369</v>
      </c>
      <c r="AE180" s="57"/>
    </row>
    <row r="181" customFormat="false" ht="15" hidden="false" customHeight="false" outlineLevel="0" collapsed="false">
      <c r="A181" s="100" t="s">
        <v>806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0.1366184</v>
      </c>
      <c r="H181" s="95" t="n">
        <f aca="false">IF(G181="",$F$1*C181-B181,G181-B181)</f>
        <v>18.443484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2020/2/24</v>
      </c>
      <c r="M181" s="79" t="n">
        <f aca="false">(L181-K181+1)*B181</f>
        <v>20790</v>
      </c>
      <c r="N181" s="98" t="n">
        <f aca="false">H181/M181*365</f>
        <v>0.323803350649351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Z181-AB181</f>
        <v>-0.0174175958696816</v>
      </c>
      <c r="AD181" s="57" t="n">
        <f aca="false">IF(E181-F181&lt;0,"达成",E181-F181)</f>
        <v>0.0833816</v>
      </c>
      <c r="AE181" s="57"/>
    </row>
    <row r="182" customFormat="false" ht="15" hidden="false" customHeight="false" outlineLevel="0" collapsed="false">
      <c r="A182" s="100" t="s">
        <v>807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0.155185562962963</v>
      </c>
      <c r="H182" s="95" t="n">
        <f aca="false">IF(G182="",$F$1*C182-B182,G182-B182)</f>
        <v>20.950051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2020/2/24</v>
      </c>
      <c r="M182" s="79" t="n">
        <f aca="false">(L182-K182+1)*B182</f>
        <v>20655</v>
      </c>
      <c r="N182" s="98" t="n">
        <f aca="false">H182/M182*365</f>
        <v>0.370213924715565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Z182-AB182</f>
        <v>-0.0129344280652022</v>
      </c>
      <c r="AD182" s="57" t="n">
        <f aca="false">IF(E182-F182&lt;0,"达成",E182-F182)</f>
        <v>0.064814437037037</v>
      </c>
      <c r="AE182" s="57"/>
    </row>
    <row r="183" customFormat="false" ht="15" hidden="false" customHeight="false" outlineLevel="0" collapsed="false">
      <c r="A183" s="100" t="s">
        <v>808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0.180255511111111</v>
      </c>
      <c r="H183" s="95" t="n">
        <f aca="false">IF(G183="",$F$1*C183-B183,G183-B183)</f>
        <v>24.334494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2020/2/24</v>
      </c>
      <c r="M183" s="79" t="n">
        <f aca="false">(L183-K183+1)*B183</f>
        <v>20520</v>
      </c>
      <c r="N183" s="98" t="n">
        <f aca="false">H183/M183*365</f>
        <v>0.43285040497076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Z183-AB183</f>
        <v>-0.00717759407511909</v>
      </c>
      <c r="AD183" s="57" t="n">
        <f aca="false">IF(E183-F183&lt;0,"达成",E183-F183)</f>
        <v>0.0397444888888889</v>
      </c>
      <c r="AE183" s="57"/>
    </row>
    <row r="184" customFormat="false" ht="15" hidden="false" customHeight="false" outlineLevel="0" collapsed="false">
      <c r="A184" s="100" t="s">
        <v>809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0.172811533333333</v>
      </c>
      <c r="H184" s="95" t="n">
        <f aca="false">IF(G184="",$F$1*C184-B184,G184-B184)</f>
        <v>23.329557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2020/2/24</v>
      </c>
      <c r="M184" s="79" t="n">
        <f aca="false">(L184-K184+1)*B184</f>
        <v>20385</v>
      </c>
      <c r="N184" s="98" t="n">
        <f aca="false">H184/M184*365</f>
        <v>0.417723242825607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Z184-AB184</f>
        <v>-0.00880128325728347</v>
      </c>
      <c r="AD184" s="57" t="n">
        <f aca="false">IF(E184-F184&lt;0,"达成",E184-F184)</f>
        <v>0.0471884666666667</v>
      </c>
      <c r="AE184" s="57"/>
    </row>
    <row r="185" customFormat="false" ht="15" hidden="false" customHeight="false" outlineLevel="0" collapsed="false">
      <c r="A185" s="100" t="s">
        <v>810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0.185047037037037</v>
      </c>
      <c r="H185" s="95" t="n">
        <f aca="false">IF(G185="",$F$1*C185-B185,G185-B185)</f>
        <v>24.98135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2020/2/24</v>
      </c>
      <c r="M185" s="79" t="n">
        <f aca="false">(L185-K185+1)*B185</f>
        <v>19980</v>
      </c>
      <c r="N185" s="98" t="n">
        <f aca="false">H185/M185*365</f>
        <v>0.456366003503503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Z185-AB185</f>
        <v>-0.00604545257641931</v>
      </c>
      <c r="AD185" s="57" t="n">
        <f aca="false">IF(E185-F185&lt;0,"达成",E185-F185)</f>
        <v>0.034952962962963</v>
      </c>
      <c r="AE185" s="57"/>
    </row>
    <row r="186" customFormat="false" ht="15" hidden="false" customHeight="false" outlineLevel="0" collapsed="false">
      <c r="A186" s="100" t="s">
        <v>811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0.185218162962963</v>
      </c>
      <c r="H186" s="95" t="n">
        <f aca="false">IF(G186="",$F$1*C186-B186,G186-B186)</f>
        <v>25.004452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2020/2/24</v>
      </c>
      <c r="M186" s="79" t="n">
        <f aca="false">(L186-K186+1)*B186</f>
        <v>18900</v>
      </c>
      <c r="N186" s="98" t="n">
        <f aca="false">H186/M186*365</f>
        <v>0.482890210582011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Z186-AB186</f>
        <v>-0.00599058901251759</v>
      </c>
      <c r="AD186" s="57" t="n">
        <f aca="false">IF(E186-F186&lt;0,"达成",E186-F186)</f>
        <v>0.034781837037037</v>
      </c>
      <c r="AE186" s="57"/>
    </row>
    <row r="187" customFormat="false" ht="15" hidden="false" customHeight="false" outlineLevel="0" collapsed="false">
      <c r="A187" s="100" t="s">
        <v>812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0.176148488888889</v>
      </c>
      <c r="H187" s="95" t="n">
        <f aca="false">IF(G187="",$F$1*C187-B187,G187-B187)</f>
        <v>23.780046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2020/2/24</v>
      </c>
      <c r="M187" s="79" t="n">
        <f aca="false">(L187-K187+1)*B187</f>
        <v>18765</v>
      </c>
      <c r="N187" s="98" t="n">
        <f aca="false">H187/M187*365</f>
        <v>0.462548190247802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Z187-AB187</f>
        <v>-0.00793977643190891</v>
      </c>
      <c r="AD187" s="57" t="n">
        <f aca="false">IF(E187-F187&lt;0,"达成",E187-F187)</f>
        <v>0.0438515111111112</v>
      </c>
      <c r="AE187" s="57"/>
    </row>
    <row r="188" customFormat="false" ht="15" hidden="false" customHeight="false" outlineLevel="0" collapsed="false">
      <c r="A188" s="100" t="s">
        <v>813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0.162372851851852</v>
      </c>
      <c r="H188" s="95" t="n">
        <f aca="false">IF(G188="",$F$1*C188-B188,G188-B188)</f>
        <v>21.920335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2020/2/24</v>
      </c>
      <c r="M188" s="79" t="n">
        <f aca="false">(L188-K188+1)*B188</f>
        <v>18630</v>
      </c>
      <c r="N188" s="98" t="n">
        <f aca="false">H188/M188*365</f>
        <v>0.429464426999463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Z188-AB188</f>
        <v>-0.0109466648294867</v>
      </c>
      <c r="AD188" s="57" t="n">
        <f aca="false">IF(E188-F188&lt;0,"达成",E188-F188)</f>
        <v>0.0576271481481482</v>
      </c>
      <c r="AE188" s="57"/>
    </row>
    <row r="189" customFormat="false" ht="15" hidden="false" customHeight="false" outlineLevel="0" collapsed="false">
      <c r="A189" s="100" t="s">
        <v>814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0.160148214814815</v>
      </c>
      <c r="H189" s="95" t="n">
        <f aca="false">IF(G189="",$F$1*C189-B189,G189-B189)</f>
        <v>21.620009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2020/2/24</v>
      </c>
      <c r="M189" s="79" t="n">
        <f aca="false">(L189-K189+1)*B189</f>
        <v>18495</v>
      </c>
      <c r="N189" s="98" t="n">
        <f aca="false">H189/M189*365</f>
        <v>0.426672251148959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Z189-AB189</f>
        <v>-0.0113922420709758</v>
      </c>
      <c r="AD189" s="57" t="n">
        <f aca="false">IF(E189-F189&lt;0,"达成",E189-F189)</f>
        <v>0.0598517851851851</v>
      </c>
      <c r="AE189" s="57"/>
    </row>
    <row r="190" customFormat="false" ht="15" hidden="false" customHeight="false" outlineLevel="0" collapsed="false">
      <c r="A190" s="100" t="s">
        <v>815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0.144319066666667</v>
      </c>
      <c r="H190" s="95" t="n">
        <f aca="false">IF(G190="",$F$1*C190-B190,G190-B190)</f>
        <v>19.483074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2020/2/24</v>
      </c>
      <c r="M190" s="79" t="n">
        <f aca="false">(L190-K190+1)*B190</f>
        <v>18090</v>
      </c>
      <c r="N190" s="98" t="n">
        <f aca="false">H190/M190*365</f>
        <v>0.393107905472637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Z190-AB190</f>
        <v>-0.0149274696245736</v>
      </c>
      <c r="AD190" s="57" t="n">
        <f aca="false">IF(E190-F190&lt;0,"达成",E190-F190)</f>
        <v>0.0756809333333333</v>
      </c>
      <c r="AE190" s="57"/>
    </row>
    <row r="191" customFormat="false" ht="15" hidden="false" customHeight="false" outlineLevel="0" collapsed="false">
      <c r="A191" s="100" t="s">
        <v>816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0.158779207407407</v>
      </c>
      <c r="H191" s="95" t="n">
        <f aca="false">IF(G191="",$F$1*C191-B191,G191-B191)</f>
        <v>21.435193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2020/2/24</v>
      </c>
      <c r="M191" s="79" t="n">
        <f aca="false">(L191-K191+1)*B191</f>
        <v>17955</v>
      </c>
      <c r="N191" s="98" t="n">
        <f aca="false">H191/M191*365</f>
        <v>0.435747448900028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Z191-AB191</f>
        <v>-0.0115982884321388</v>
      </c>
      <c r="AD191" s="57" t="n">
        <f aca="false">IF(E191-F191&lt;0,"达成",E191-F191)</f>
        <v>0.0612207925925926</v>
      </c>
      <c r="AE191" s="57"/>
    </row>
    <row r="192" customFormat="false" ht="15" hidden="false" customHeight="false" outlineLevel="0" collapsed="false">
      <c r="A192" s="100" t="s">
        <v>817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0.163827422222222</v>
      </c>
      <c r="H192" s="95" t="n">
        <f aca="false">IF(G192="",$F$1*C192-B192,G192-B192)</f>
        <v>22.116702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2020/2/24</v>
      </c>
      <c r="M192" s="79" t="n">
        <f aca="false">(L192-K192+1)*B192</f>
        <v>17820</v>
      </c>
      <c r="N192" s="98" t="n">
        <f aca="false">H192/M192*365</f>
        <v>0.453007644781145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Z192-AB192</f>
        <v>-0.0104376327358811</v>
      </c>
      <c r="AD192" s="57" t="n">
        <f aca="false">IF(E192-F192&lt;0,"达成",E192-F192)</f>
        <v>0.0561725777777778</v>
      </c>
      <c r="AE192" s="57"/>
    </row>
    <row r="193" customFormat="false" ht="15" hidden="false" customHeight="false" outlineLevel="0" collapsed="false">
      <c r="A193" s="100" t="s">
        <v>818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0.165966496296296</v>
      </c>
      <c r="H193" s="95" t="n">
        <f aca="false">IF(G193="",$F$1*C193-B193,G193-B193)</f>
        <v>22.405477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2020/2/24</v>
      </c>
      <c r="M193" s="79" t="n">
        <f aca="false">(L193-K193+1)*B193</f>
        <v>17685</v>
      </c>
      <c r="N193" s="98" t="n">
        <f aca="false">H193/M193*365</f>
        <v>0.46242573395533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Z193-AB193</f>
        <v>-0.00992861403804102</v>
      </c>
      <c r="AD193" s="57" t="n">
        <f aca="false">IF(E193-F193&lt;0,"达成",E193-F193)</f>
        <v>0.0540335037037036</v>
      </c>
      <c r="AE193" s="57"/>
    </row>
    <row r="194" customFormat="false" ht="15" hidden="false" customHeight="false" outlineLevel="0" collapsed="false">
      <c r="A194" s="100" t="s">
        <v>819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0.180940014814815</v>
      </c>
      <c r="H194" s="95" t="n">
        <f aca="false">IF(G194="",$F$1*C194-B194,G194-B194)</f>
        <v>24.426902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2020/2/24</v>
      </c>
      <c r="M194" s="79" t="n">
        <f aca="false">(L194-K194+1)*B194</f>
        <v>17550</v>
      </c>
      <c r="N194" s="98" t="n">
        <f aca="false">H194/M194*365</f>
        <v>0.508023887749288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Z194-AB194</f>
        <v>-0.00666723324396812</v>
      </c>
      <c r="AD194" s="57" t="n">
        <f aca="false">IF(E194-F194&lt;0,"达成",E194-F194)</f>
        <v>0.0390599851851851</v>
      </c>
      <c r="AE194" s="57"/>
    </row>
    <row r="195" customFormat="false" ht="15" hidden="false" customHeight="false" outlineLevel="0" collapsed="false">
      <c r="A195" s="100" t="s">
        <v>820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0.183335777777778</v>
      </c>
      <c r="H195" s="95" t="n">
        <f aca="false">IF(G195="",$F$1*C195-B195,G195-B195)</f>
        <v>24.75033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2020/2/24</v>
      </c>
      <c r="M195" s="79" t="n">
        <f aca="false">(L195-K195+1)*B195</f>
        <v>17145</v>
      </c>
      <c r="N195" s="98" t="n">
        <f aca="false">H195/M195*365</f>
        <v>0.526909912510937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Z195-AB195</f>
        <v>-0.00612895546288605</v>
      </c>
      <c r="AD195" s="57" t="n">
        <f aca="false">IF(E195-F195&lt;0,"达成",E195-F195)</f>
        <v>0.0366642222222221</v>
      </c>
      <c r="AE195" s="57"/>
    </row>
    <row r="196" customFormat="false" ht="15" hidden="false" customHeight="false" outlineLevel="0" collapsed="false">
      <c r="A196" s="100" t="s">
        <v>821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0.171014711111111</v>
      </c>
      <c r="H196" s="95" t="n">
        <f aca="false">IF(G196="",$F$1*C196-B196,G196-B196)</f>
        <v>23.086986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2020/2/24</v>
      </c>
      <c r="M196" s="79" t="n">
        <f aca="false">(L196-K196+1)*B196</f>
        <v>17010</v>
      </c>
      <c r="N196" s="98" t="n">
        <f aca="false">H196/M196*365</f>
        <v>0.495399758377426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Z196-AB196</f>
        <v>-0.0087072288276322</v>
      </c>
      <c r="AD196" s="57" t="n">
        <f aca="false">IF(E196-F196&lt;0,"达成",E196-F196)</f>
        <v>0.0489852888888887</v>
      </c>
      <c r="AE196" s="57"/>
    </row>
    <row r="197" customFormat="false" ht="15" hidden="false" customHeight="false" outlineLevel="0" collapsed="false">
      <c r="A197" s="100" t="s">
        <v>822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0.17965657037037</v>
      </c>
      <c r="H197" s="95" t="n">
        <f aca="false">IF(G197="",$F$1*C197-B197,G197-B197)</f>
        <v>24.253637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2020/2/24</v>
      </c>
      <c r="M197" s="79" t="n">
        <f aca="false">(L197-K197+1)*B197</f>
        <v>16875</v>
      </c>
      <c r="N197" s="98" t="n">
        <f aca="false">H197/M197*365</f>
        <v>0.524597185481481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Z197-AB197</f>
        <v>-0.00685499685898527</v>
      </c>
      <c r="AD197" s="57" t="n">
        <f aca="false">IF(E197-F197&lt;0,"达成",E197-F197)</f>
        <v>0.0403434296296297</v>
      </c>
      <c r="AE197" s="57"/>
    </row>
    <row r="198" customFormat="false" ht="15" hidden="false" customHeight="false" outlineLevel="0" collapsed="false">
      <c r="A198" s="100" t="s">
        <v>823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0.181196703703704</v>
      </c>
      <c r="H198" s="95" t="n">
        <f aca="false">IF(G198="",$F$1*C198-B198,G198-B198)</f>
        <v>24.461555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2020/2/24</v>
      </c>
      <c r="M198" s="79" t="n">
        <f aca="false">(L198-K198+1)*B198</f>
        <v>16740</v>
      </c>
      <c r="N198" s="98" t="n">
        <f aca="false">H198/M198*365</f>
        <v>0.533361264934289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Z198-AB198</f>
        <v>-0.00649857669519438</v>
      </c>
      <c r="AD198" s="57" t="n">
        <f aca="false">IF(E198-F198&lt;0,"达成",E198-F198)</f>
        <v>0.0388032962962963</v>
      </c>
      <c r="AE198" s="57"/>
    </row>
    <row r="199" customFormat="false" ht="15" hidden="false" customHeight="false" outlineLevel="0" collapsed="false">
      <c r="A199" s="100" t="s">
        <v>824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0.172640407407408</v>
      </c>
      <c r="H199" s="95" t="n">
        <f aca="false">IF(G199="",$F$1*C199-B199,G199-B199)</f>
        <v>23.306455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2020/2/24</v>
      </c>
      <c r="M199" s="79" t="n">
        <f aca="false">(L199-K199+1)*B199</f>
        <v>16605</v>
      </c>
      <c r="N199" s="98" t="n">
        <f aca="false">H199/M199*365</f>
        <v>0.512306900030112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Z199-AB199</f>
        <v>-0.00824218581025771</v>
      </c>
      <c r="AD199" s="57" t="n">
        <f aca="false">IF(E199-F199&lt;0,"达成",E199-F199)</f>
        <v>0.0473595925925924</v>
      </c>
      <c r="AE199" s="57"/>
    </row>
    <row r="200" customFormat="false" ht="15" hidden="false" customHeight="false" outlineLevel="0" collapsed="false">
      <c r="A200" s="100" t="s">
        <v>825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0.153474303703704</v>
      </c>
      <c r="H200" s="95" t="n">
        <f aca="false">IF(G200="",$F$1*C200-B200,G200-B200)</f>
        <v>20.719031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2020/2/24</v>
      </c>
      <c r="M200" s="79" t="n">
        <f aca="false">(L200-K200+1)*B200</f>
        <v>16200</v>
      </c>
      <c r="N200" s="98" t="n">
        <f aca="false">H200/M200*365</f>
        <v>0.466817673765432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Z200-AB200</f>
        <v>-0.0122817507340951</v>
      </c>
      <c r="AD200" s="57" t="n">
        <f aca="false">IF(E200-F200&lt;0,"达成",E200-F200)</f>
        <v>0.0665256962962963</v>
      </c>
      <c r="AE200" s="57"/>
    </row>
    <row r="201" customFormat="false" ht="15" hidden="false" customHeight="false" outlineLevel="0" collapsed="false">
      <c r="A201" s="100" t="s">
        <v>826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0.169560140740741</v>
      </c>
      <c r="H201" s="95" t="n">
        <f aca="false">IF(G201="",$F$1*C201-B201,G201-B201)</f>
        <v>22.890619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2020/2/24</v>
      </c>
      <c r="M201" s="79" t="n">
        <f aca="false">(L201-K201+1)*B201</f>
        <v>16065</v>
      </c>
      <c r="N201" s="98" t="n">
        <f aca="false">H201/M201*365</f>
        <v>0.520079423280423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Z201-AB201</f>
        <v>-0.00881323826538938</v>
      </c>
      <c r="AD201" s="57" t="n">
        <f aca="false">IF(E201-F201&lt;0,"达成",E201-F201)</f>
        <v>0.0504398592592594</v>
      </c>
      <c r="AE201" s="57"/>
    </row>
    <row r="202" customFormat="false" ht="15" hidden="false" customHeight="false" outlineLevel="0" collapsed="false">
      <c r="A202" s="100" t="s">
        <v>827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0.182736837037037</v>
      </c>
      <c r="H202" s="95" t="n">
        <f aca="false">IF(G202="",$F$1*C202-B202,G202-B202)</f>
        <v>24.669473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2020/2/24</v>
      </c>
      <c r="M202" s="79" t="n">
        <f aca="false">(L202-K202+1)*B202</f>
        <v>15930</v>
      </c>
      <c r="N202" s="98" t="n">
        <f aca="false">H202/M202*365</f>
        <v>0.565245301004394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Z202-AB202</f>
        <v>-0.00606481694696015</v>
      </c>
      <c r="AD202" s="57" t="n">
        <f aca="false">IF(E202-F202&lt;0,"达成",E202-F202)</f>
        <v>0.0372631629629631</v>
      </c>
      <c r="AE202" s="57"/>
    </row>
    <row r="203" customFormat="false" ht="15" hidden="false" customHeight="false" outlineLevel="0" collapsed="false">
      <c r="A203" s="100" t="s">
        <v>828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0.189239622222222</v>
      </c>
      <c r="H203" s="95" t="n">
        <f aca="false">IF(G203="",$F$1*C203-B203,G203-B203)</f>
        <v>25.547349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2020/2/24</v>
      </c>
      <c r="M203" s="79" t="n">
        <f aca="false">(L203-K203+1)*B203</f>
        <v>15795</v>
      </c>
      <c r="N203" s="98" t="n">
        <f aca="false">H203/M203*365</f>
        <v>0.590362924026591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Z203-AB203</f>
        <v>-0.00473842923844825</v>
      </c>
      <c r="AD203" s="57" t="n">
        <f aca="false">IF(E203-F203&lt;0,"达成",E203-F203)</f>
        <v>0.0307603777777776</v>
      </c>
      <c r="AE203" s="57"/>
    </row>
    <row r="204" customFormat="false" ht="15" hidden="false" customHeight="false" outlineLevel="0" collapsed="false">
      <c r="A204" s="100" t="s">
        <v>829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0.179143192592593</v>
      </c>
      <c r="H204" s="95" t="n">
        <f aca="false">IF(G204="",$F$1*C204-B204,G204-B204)</f>
        <v>24.184331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2020/2/24</v>
      </c>
      <c r="M204" s="79" t="n">
        <f aca="false">(L204-K204+1)*B204</f>
        <v>15660</v>
      </c>
      <c r="N204" s="98" t="n">
        <f aca="false">H204/M204*365</f>
        <v>0.563683321519796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Z204-AB204</f>
        <v>-0.00674499326707312</v>
      </c>
      <c r="AD204" s="57" t="n">
        <f aca="false">IF(E204-F204&lt;0,"达成",E204-F204)</f>
        <v>0.0408568074074073</v>
      </c>
      <c r="AE204" s="57"/>
    </row>
    <row r="205" customFormat="false" ht="15" hidden="false" customHeight="false" outlineLevel="0" collapsed="false">
      <c r="A205" s="100" t="s">
        <v>830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0.173496037037037</v>
      </c>
      <c r="H205" s="95" t="n">
        <f aca="false">IF(G205="",$F$1*C205-B205,G205-B205)</f>
        <v>23.421965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2020/2/24</v>
      </c>
      <c r="M205" s="79" t="n">
        <f aca="false">(L205-K205+1)*B205</f>
        <v>15255</v>
      </c>
      <c r="N205" s="98" t="n">
        <f aca="false">H205/M205*365</f>
        <v>0.560407553261226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</v>
      </c>
      <c r="Z205" s="40" t="n">
        <f aca="false">W205/X205-1</f>
        <v>0.048678606735834</v>
      </c>
      <c r="AA205" s="40" t="n">
        <f aca="false">S205/(X205-V205)-1</f>
        <v>0.0633320578240475</v>
      </c>
      <c r="AB205" s="40" t="n">
        <f aca="false">SUM($C$2:C205)*D205/SUM($B$2:B205)-1</f>
        <v>0.0565374453631289</v>
      </c>
      <c r="AC205" s="40" t="n">
        <f aca="false">Z205-AB205</f>
        <v>-0.00785883862729486</v>
      </c>
      <c r="AD205" s="57" t="n">
        <f aca="false">IF(E205-F205&lt;0,"达成",E205-F205)</f>
        <v>0.046503962962963</v>
      </c>
      <c r="AE205" s="57"/>
    </row>
    <row r="206" customFormat="false" ht="15" hidden="false" customHeight="false" outlineLevel="0" collapsed="false">
      <c r="A206" s="100" t="s">
        <v>831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0.165110866666667</v>
      </c>
      <c r="H206" s="95" t="n">
        <f aca="false">IF(G206="",$F$1*C206-B206,G206-B206)</f>
        <v>22.289967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2020/2/24</v>
      </c>
      <c r="M206" s="79" t="n">
        <f aca="false">(L206-K206+1)*B206</f>
        <v>15120</v>
      </c>
      <c r="N206" s="98" t="n">
        <f aca="false">H206/M206*365</f>
        <v>0.538084520833333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Z206-AB206</f>
        <v>-0.00954423585505415</v>
      </c>
      <c r="AD206" s="57" t="n">
        <f aca="false">IF(E206-F206&lt;0,"达成",E206-F206)</f>
        <v>0.0548891333333334</v>
      </c>
      <c r="AE206" s="57"/>
    </row>
    <row r="207" customFormat="false" ht="15" hidden="false" customHeight="false" outlineLevel="0" collapsed="false">
      <c r="A207" s="100" t="s">
        <v>832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0.176062925925926</v>
      </c>
      <c r="H207" s="95" t="n">
        <f aca="false">IF(G207="",$F$1*C207-B207,G207-B207)</f>
        <v>23.768495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2020/2/24</v>
      </c>
      <c r="M207" s="79" t="n">
        <f aca="false">(L207-K207+1)*B207</f>
        <v>14985</v>
      </c>
      <c r="N207" s="98" t="n">
        <f aca="false">H207/M207*365</f>
        <v>0.578945657323991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Z207-AB207</f>
        <v>-0.00728537996518464</v>
      </c>
      <c r="AD207" s="57" t="n">
        <f aca="false">IF(E207-F207&lt;0,"达成",E207-F207)</f>
        <v>0.0439370740740741</v>
      </c>
      <c r="AE207" s="57"/>
    </row>
    <row r="208" customFormat="false" ht="15" hidden="false" customHeight="false" outlineLevel="0" collapsed="false">
      <c r="A208" s="100" t="s">
        <v>833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0.168790074074074</v>
      </c>
      <c r="H208" s="95" t="n">
        <f aca="false">IF(G208="",$F$1*C208-B208,G208-B208)</f>
        <v>22.78666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2020/2/24</v>
      </c>
      <c r="M208" s="79" t="n">
        <f aca="false">(L208-K208+1)*B208</f>
        <v>14850</v>
      </c>
      <c r="N208" s="98" t="n">
        <f aca="false">H208/M208*365</f>
        <v>0.560076154882154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Z208-AB208</f>
        <v>-0.00871880617711973</v>
      </c>
      <c r="AD208" s="57" t="n">
        <f aca="false">IF(E208-F208&lt;0,"达成",E208-F208)</f>
        <v>0.0512099259259261</v>
      </c>
      <c r="AE208" s="57"/>
    </row>
    <row r="209" customFormat="false" ht="15" hidden="false" customHeight="false" outlineLevel="0" collapsed="false">
      <c r="A209" s="100" t="s">
        <v>834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0.172298155555555</v>
      </c>
      <c r="H209" s="95" t="n">
        <f aca="false">IF(G209="",$F$1*C209-B209,G209-B209)</f>
        <v>23.260251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2020/2/24</v>
      </c>
      <c r="M209" s="79" t="n">
        <f aca="false">(L209-K209+1)*B209</f>
        <v>14715</v>
      </c>
      <c r="N209" s="98" t="n">
        <f aca="false">H209/M209*365</f>
        <v>0.576961713557594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Z209-AB209</f>
        <v>-0.00796471112505914</v>
      </c>
      <c r="AD209" s="57" t="n">
        <f aca="false">IF(E209-F209&lt;0,"达成",E209-F209)</f>
        <v>0.0477018444444446</v>
      </c>
      <c r="AE209" s="57"/>
    </row>
    <row r="210" customFormat="false" ht="15" hidden="false" customHeight="false" outlineLevel="0" collapsed="false">
      <c r="A210" s="100" t="s">
        <v>835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0.197624792592593</v>
      </c>
      <c r="H210" s="95" t="n">
        <f aca="false">IF(G210="",$F$1*C210-B210,G210-B210)</f>
        <v>26.679347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2020/2/24</v>
      </c>
      <c r="M210" s="79" t="n">
        <f aca="false">(L210-K210+1)*B210</f>
        <v>14310</v>
      </c>
      <c r="N210" s="98" t="n">
        <f aca="false">H210/M210*365</f>
        <v>0.680500465059399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Z210-AB210</f>
        <v>-0.00297980000000031</v>
      </c>
      <c r="AD210" s="57" t="n">
        <f aca="false">IF(E210-F210&lt;0,"达成",E210-F210)</f>
        <v>0.0223752074074074</v>
      </c>
      <c r="AE210" s="57"/>
    </row>
    <row r="211" customFormat="false" ht="15" hidden="false" customHeight="false" outlineLevel="0" collapsed="false">
      <c r="A211" s="100" t="s">
        <v>836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0.197020504166667</v>
      </c>
      <c r="H211" s="95" t="n">
        <f aca="false">IF(G211="",$F$1*C211-B211,G211-B211)</f>
        <v>47.284921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2020/2/24</v>
      </c>
      <c r="M211" s="79" t="n">
        <f aca="false">(L211-K211+1)*B211</f>
        <v>25200</v>
      </c>
      <c r="N211" s="98" t="n">
        <f aca="false">H211/M211*365</f>
        <v>0.684880800198413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Z211-AB211</f>
        <v>-0.00307575372208468</v>
      </c>
      <c r="AD211" s="57" t="n">
        <f aca="false">IF(E211-F211&lt;0,"达成",E211-F211)</f>
        <v>0.0929794958333334</v>
      </c>
      <c r="AE211" s="57"/>
    </row>
    <row r="212" customFormat="false" ht="15" hidden="false" customHeight="false" outlineLevel="0" collapsed="false">
      <c r="A212" s="100" t="s">
        <v>837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0.198512508333333</v>
      </c>
      <c r="H212" s="95" t="n">
        <f aca="false">IF(G212="",$F$1*C212-B212,G212-B212)</f>
        <v>47.643002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2020/2/24</v>
      </c>
      <c r="M212" s="79" t="n">
        <f aca="false">(L212-K212+1)*B212</f>
        <v>24960</v>
      </c>
      <c r="N212" s="98" t="n">
        <f aca="false">H212/M212*365</f>
        <v>0.696702553285257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Z212-AB212</f>
        <v>-0.00277159544335004</v>
      </c>
      <c r="AD212" s="57" t="n">
        <f aca="false">IF(E212-F212&lt;0,"达成",E212-F212)</f>
        <v>0.0914874916666666</v>
      </c>
      <c r="AE212" s="57"/>
    </row>
    <row r="213" customFormat="false" ht="15" hidden="false" customHeight="false" outlineLevel="0" collapsed="false">
      <c r="A213" s="100" t="s">
        <v>838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0.189849258333333</v>
      </c>
      <c r="H213" s="95" t="n">
        <f aca="false">IF(G213="",$F$1*C213-B213,G213-B213)</f>
        <v>45.563822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2020/2/24</v>
      </c>
      <c r="M213" s="79" t="n">
        <f aca="false">(L213-K213+1)*B213</f>
        <v>24720</v>
      </c>
      <c r="N213" s="98" t="n">
        <f aca="false">H213/M213*365</f>
        <v>0.672766789239482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Z213-AB213</f>
        <v>-0.00438090525672408</v>
      </c>
      <c r="AD213" s="57" t="n">
        <f aca="false">IF(E213-F213&lt;0,"达成",E213-F213)</f>
        <v>0.100150741666667</v>
      </c>
      <c r="AE213" s="57"/>
    </row>
    <row r="214" customFormat="false" ht="15" hidden="false" customHeight="false" outlineLevel="0" collapsed="false">
      <c r="A214" s="100" t="s">
        <v>839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0.1989938</v>
      </c>
      <c r="H214" s="95" t="n">
        <f aca="false">IF(G214="",$F$1*C214-B214,G214-B214)</f>
        <v>26.864163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2020/2/24</v>
      </c>
      <c r="M214" s="79" t="n">
        <f aca="false">(L214-K214+1)*B214</f>
        <v>13770</v>
      </c>
      <c r="N214" s="98" t="n">
        <f aca="false">H214/M214*365</f>
        <v>0.712085656862745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Z214-AB214</f>
        <v>-0.00264722142748464</v>
      </c>
      <c r="AD214" s="57" t="n">
        <f aca="false">IF(E214-F214&lt;0,"达成",E214-F214)</f>
        <v>0.0210062000000001</v>
      </c>
      <c r="AE214" s="57"/>
    </row>
    <row r="215" customFormat="false" ht="15" hidden="false" customHeight="false" outlineLevel="0" collapsed="false">
      <c r="A215" s="100" t="s">
        <v>840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0.191822554166667</v>
      </c>
      <c r="H215" s="95" t="n">
        <f aca="false">IF(G215="",$F$1*C215-B215,G215-B215)</f>
        <v>46.037413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2020/2/24</v>
      </c>
      <c r="M215" s="79" t="n">
        <f aca="false">(L215-K215+1)*B215</f>
        <v>23760</v>
      </c>
      <c r="N215" s="98" t="n">
        <f aca="false">H215/M215*365</f>
        <v>0.707224568392256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0.0435191580280712</v>
      </c>
      <c r="AB215" s="40" t="n">
        <f aca="false">SUM($C$2:C215)*D215/SUM($B$2:B215)-1</f>
        <v>0.0379514395225868</v>
      </c>
      <c r="AC215" s="40" t="n">
        <f aca="false">Z215-AB215</f>
        <v>-0.0039629968273156</v>
      </c>
      <c r="AD215" s="57" t="n">
        <f aca="false">IF(E215-F215&lt;0,"达成",E215-F215)</f>
        <v>0.0981774458333333</v>
      </c>
      <c r="AE215" s="57"/>
    </row>
    <row r="216" customFormat="false" ht="15" hidden="false" customHeight="false" outlineLevel="0" collapsed="false">
      <c r="A216" s="100" t="s">
        <v>841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0.173153785185185</v>
      </c>
      <c r="H216" s="95" t="n">
        <f aca="false">IF(G216="",$F$1*C216-B216,G216-B216)</f>
        <v>23.375761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2020/2/24</v>
      </c>
      <c r="M216" s="79" t="n">
        <f aca="false">(L216-K216+1)*B216</f>
        <v>13230</v>
      </c>
      <c r="N216" s="98" t="n">
        <f aca="false">H216/M216*365</f>
        <v>0.644909506046863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</v>
      </c>
      <c r="Z216" s="40" t="n">
        <f aca="false">W216/X216-1</f>
        <v>0.0467519658140234</v>
      </c>
      <c r="AA216" s="40" t="n">
        <f aca="false">S216/(X216-V216)-1</f>
        <v>0.0597935902222215</v>
      </c>
      <c r="AB216" s="40" t="n">
        <f aca="false">SUM($C$2:C216)*D216/SUM($B$2:B216)-1</f>
        <v>0.0542290449593745</v>
      </c>
      <c r="AC216" s="40" t="n">
        <f aca="false">Z216-AB216</f>
        <v>-0.00747707914535112</v>
      </c>
      <c r="AD216" s="57" t="n">
        <f aca="false">IF(E216-F216&lt;0,"达成",E216-F216)</f>
        <v>0.0468462148148148</v>
      </c>
      <c r="AE216" s="57"/>
    </row>
    <row r="217" customFormat="false" ht="15" hidden="false" customHeight="false" outlineLevel="0" collapsed="false">
      <c r="A217" s="100" t="s">
        <v>842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0.17965657037037</v>
      </c>
      <c r="H217" s="95" t="n">
        <f aca="false">IF(G217="",$F$1*C217-B217,G217-B217)</f>
        <v>24.253637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2020/2/24</v>
      </c>
      <c r="M217" s="79" t="n">
        <f aca="false">(L217-K217+1)*B217</f>
        <v>13095</v>
      </c>
      <c r="N217" s="98" t="n">
        <f aca="false">H217/M217*365</f>
        <v>0.676027300878198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1402.40573699999</v>
      </c>
      <c r="Z217" s="40" t="n">
        <f aca="false">W217/X217-1</f>
        <v>0.0420322414805931</v>
      </c>
      <c r="AA217" s="40" t="n">
        <f aca="false">S217/(X217-V217)-1</f>
        <v>0.0536966754067627</v>
      </c>
      <c r="AB217" s="40" t="n">
        <f aca="false">SUM($C$2:C217)*D217/SUM($B$2:B217)-1</f>
        <v>0.0482462196013791</v>
      </c>
      <c r="AC217" s="40" t="n">
        <f aca="false">Z217-AB217</f>
        <v>-0.00621397812078595</v>
      </c>
      <c r="AD217" s="57" t="n">
        <f aca="false">IF(E217-F217&lt;0,"达成",E217-F217)</f>
        <v>0.0403434296296297</v>
      </c>
      <c r="AE217" s="57"/>
    </row>
    <row r="218" customFormat="false" ht="15" hidden="false" customHeight="false" outlineLevel="0" collapsed="false">
      <c r="A218" s="100" t="s">
        <v>843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0.17965657037037</v>
      </c>
      <c r="H218" s="95" t="n">
        <f aca="false">IF(G218="",$F$1*C218-B218,G218-B218)</f>
        <v>24.253637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2020/2/24</v>
      </c>
      <c r="M218" s="79" t="n">
        <f aca="false">(L218-K218+1)*B218</f>
        <v>12960</v>
      </c>
      <c r="N218" s="98" t="n">
        <f aca="false">H218/M218*365</f>
        <v>0.683069251929012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Z218-AB218</f>
        <v>-0.00618893671641829</v>
      </c>
      <c r="AD218" s="57" t="n">
        <f aca="false">IF(E218-F218&lt;0,"达成",E218-F218)</f>
        <v>0.0403434296296297</v>
      </c>
      <c r="AE218" s="57"/>
    </row>
    <row r="219" customFormat="false" ht="15" hidden="false" customHeight="false" outlineLevel="0" collapsed="false">
      <c r="A219" s="100" t="s">
        <v>844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0.189068496296296</v>
      </c>
      <c r="H219" s="95" t="n">
        <f aca="false">IF(G219="",$F$1*C219-B219,G219-B219)</f>
        <v>25.524247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2020/2/24</v>
      </c>
      <c r="M219" s="79" t="n">
        <f aca="false">(L219-K219+1)*B219</f>
        <v>12825</v>
      </c>
      <c r="N219" s="98" t="n">
        <f aca="false">H219/M219*365</f>
        <v>0.726421064717349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0.0447893755604047</v>
      </c>
      <c r="AB219" s="40" t="n">
        <f aca="false">SUM($C$2:C219)*D219/SUM($B$2:B219)-1</f>
        <v>0.0395355723204998</v>
      </c>
      <c r="AC219" s="40" t="n">
        <f aca="false">Z219-AB219</f>
        <v>-0.00439761141667927</v>
      </c>
      <c r="AD219" s="57" t="n">
        <f aca="false">IF(E219-F219&lt;0,"达成",E219-F219)</f>
        <v>0.0309315037037037</v>
      </c>
      <c r="AE219" s="57"/>
    </row>
    <row r="220" customFormat="false" ht="15" hidden="false" customHeight="false" outlineLevel="0" collapsed="false">
      <c r="A220" s="100" t="s">
        <v>845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0.189325185185185</v>
      </c>
      <c r="H220" s="95" t="n">
        <f aca="false">IF(G220="",$F$1*C220-B220,G220-B220)</f>
        <v>25.5589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2020/2/24</v>
      </c>
      <c r="M220" s="79" t="n">
        <f aca="false">(L220-K220+1)*B220</f>
        <v>12420</v>
      </c>
      <c r="N220" s="98" t="n">
        <f aca="false">H220/M220*365</f>
        <v>0.751127093397746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Z220-AB220</f>
        <v>-0.004334917974534</v>
      </c>
      <c r="AD220" s="57" t="n">
        <f aca="false">IF(E220-F220&lt;0,"达成",E220-F220)</f>
        <v>0.0306748148148149</v>
      </c>
      <c r="AE220" s="57"/>
    </row>
    <row r="221" customFormat="false" ht="15" hidden="false" customHeight="false" outlineLevel="0" collapsed="false">
      <c r="A221" s="100" t="s">
        <v>846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0.193261081481482</v>
      </c>
      <c r="H221" s="95" t="n">
        <f aca="false">IF(G221="",$F$1*C221-B221,G221-B221)</f>
        <v>26.090246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2020/2/24</v>
      </c>
      <c r="M221" s="79" t="n">
        <f aca="false">(L221-K221+1)*B221</f>
        <v>12285</v>
      </c>
      <c r="N221" s="98" t="n">
        <f aca="false">H221/M221*365</f>
        <v>0.775168074074074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Z221-AB221</f>
        <v>-0.00359871700339198</v>
      </c>
      <c r="AD221" s="57" t="n">
        <f aca="false">IF(E221-F221&lt;0,"达成",E221-F221)</f>
        <v>0.0267389185185185</v>
      </c>
      <c r="AE221" s="57"/>
    </row>
    <row r="222" customFormat="false" ht="15" hidden="false" customHeight="false" outlineLevel="0" collapsed="false">
      <c r="A222" s="100" t="s">
        <v>847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0.188886675</v>
      </c>
      <c r="H222" s="95" t="n">
        <f aca="false">IF(G222="",$F$1*C222-B222,G222-B222)</f>
        <v>45.332802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2020/2/24</v>
      </c>
      <c r="M222" s="79" t="n">
        <f aca="false">(L222-K222+1)*B222</f>
        <v>21600</v>
      </c>
      <c r="N222" s="98" t="n">
        <f aca="false">H222/M222*365</f>
        <v>0.766040404166667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Z222-AB222</f>
        <v>-0.00437654532142351</v>
      </c>
      <c r="AD222" s="57" t="n">
        <f aca="false">IF(E222-F222&lt;0,"达成",E222-F222)</f>
        <v>0.101113325</v>
      </c>
      <c r="AE222" s="57"/>
    </row>
    <row r="223" customFormat="false" ht="15" hidden="false" customHeight="false" outlineLevel="0" collapsed="false">
      <c r="A223" s="100" t="s">
        <v>848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0.191892074074074</v>
      </c>
      <c r="H223" s="95" t="n">
        <f aca="false">IF(G223="",$F$1*C223-B223,G223-B223)</f>
        <v>25.90543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2020/2/24</v>
      </c>
      <c r="M223" s="79" t="n">
        <f aca="false">(L223-K223+1)*B223</f>
        <v>12015</v>
      </c>
      <c r="N223" s="98" t="n">
        <f aca="false">H223/M223*365</f>
        <v>0.786973112775698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Z223-AB223</f>
        <v>-0.00380378179696628</v>
      </c>
      <c r="AD223" s="57" t="n">
        <f aca="false">IF(E223-F223&lt;0,"达成",E223-F223)</f>
        <v>0.0281079259259258</v>
      </c>
      <c r="AE223" s="57"/>
    </row>
    <row r="224" customFormat="false" ht="15" hidden="false" customHeight="false" outlineLevel="0" collapsed="false">
      <c r="A224" s="100" t="s">
        <v>849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0.190715583333333</v>
      </c>
      <c r="H224" s="95" t="n">
        <f aca="false">IF(G224="",$F$1*C224-B224,G224-B224)</f>
        <v>45.77174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2020/2/24</v>
      </c>
      <c r="M224" s="79" t="n">
        <f aca="false">(L224-K224+1)*B224</f>
        <v>21120</v>
      </c>
      <c r="N224" s="98" t="n">
        <f aca="false">H224/M224*365</f>
        <v>0.791036226325758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0.0419622152684529</v>
      </c>
      <c r="AB224" s="40" t="n">
        <f aca="false">SUM($C$2:C224)*D224/SUM($B$2:B224)-1</f>
        <v>0.0371498298957129</v>
      </c>
      <c r="AC224" s="40" t="n">
        <f aca="false">Z224-AB224</f>
        <v>-0.00399800231749747</v>
      </c>
      <c r="AD224" s="57" t="n">
        <f aca="false">IF(E224-F224&lt;0,"达成",E224-F224)</f>
        <v>0.0992844166666666</v>
      </c>
      <c r="AE224" s="57"/>
    </row>
    <row r="225" customFormat="false" ht="15" hidden="false" customHeight="false" outlineLevel="0" collapsed="false">
      <c r="A225" s="100" t="s">
        <v>850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0.1881647375</v>
      </c>
      <c r="H225" s="95" t="n">
        <f aca="false">IF(G225="",$F$1*C225-B225,G225-B225)</f>
        <v>45.159537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2020/2/24</v>
      </c>
      <c r="M225" s="79" t="n">
        <f aca="false">(L225-K225+1)*B225</f>
        <v>20400</v>
      </c>
      <c r="N225" s="98" t="n">
        <f aca="false">H225/M225*365</f>
        <v>0.808001519852941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Z225-AB225</f>
        <v>-0.00443059781357902</v>
      </c>
      <c r="AD225" s="57" t="n">
        <f aca="false">IF(E225-F225&lt;0,"达成",E225-F225)</f>
        <v>0.1018352625</v>
      </c>
      <c r="AE225" s="57"/>
    </row>
    <row r="226" customFormat="false" ht="15" hidden="false" customHeight="false" outlineLevel="0" collapsed="false">
      <c r="A226" s="100" t="s">
        <v>851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0.183496208333333</v>
      </c>
      <c r="H226" s="95" t="n">
        <f aca="false">IF(G226="",$F$1*C226-B226,G226-B226)</f>
        <v>44.03909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2020/2/24</v>
      </c>
      <c r="M226" s="79" t="n">
        <f aca="false">(L226-K226+1)*B226</f>
        <v>20160</v>
      </c>
      <c r="N226" s="98" t="n">
        <f aca="false">H226/M226*365</f>
        <v>0.797334714781746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0.0474922204309716</v>
      </c>
      <c r="AB226" s="40" t="n">
        <f aca="false">SUM($C$2:C226)*D226/SUM($B$2:B226)-1</f>
        <v>0.042884752857143</v>
      </c>
      <c r="AC226" s="40" t="n">
        <f aca="false">Z226-AB226</f>
        <v>-0.00522724857142864</v>
      </c>
      <c r="AD226" s="57" t="n">
        <f aca="false">IF(E226-F226&lt;0,"达成",E226-F226)</f>
        <v>0.106503791666667</v>
      </c>
      <c r="AE226" s="57"/>
    </row>
    <row r="227" customFormat="false" ht="15" hidden="false" customHeight="false" outlineLevel="0" collapsed="false">
      <c r="A227" s="100" t="s">
        <v>852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0.184448096296296</v>
      </c>
      <c r="H227" s="95" t="n">
        <f aca="false">IF(G227="",$F$1*C227-B227,G227-B227)</f>
        <v>24.900493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2020/2/24</v>
      </c>
      <c r="M227" s="79" t="n">
        <f aca="false">(L227-K227+1)*B227</f>
        <v>11205</v>
      </c>
      <c r="N227" s="98" t="n">
        <f aca="false">H227/M227*365</f>
        <v>0.811127170459617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0.0464048401810437</v>
      </c>
      <c r="AB227" s="40" t="n">
        <f aca="false">SUM($C$2:C227)*D227/SUM($B$2:B227)-1</f>
        <v>0.0418659431051662</v>
      </c>
      <c r="AC227" s="40" t="n">
        <f aca="false">Z227-AB227</f>
        <v>-0.00503372079123432</v>
      </c>
      <c r="AD227" s="57" t="n">
        <f aca="false">IF(E227-F227&lt;0,"达成",E227-F227)</f>
        <v>0.0355519037037036</v>
      </c>
      <c r="AE227" s="57"/>
    </row>
    <row r="228" customFormat="false" ht="15" hidden="false" customHeight="false" outlineLevel="0" collapsed="false">
      <c r="A228" s="100" t="s">
        <v>853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0.173752725925926</v>
      </c>
      <c r="H228" s="95" t="n">
        <f aca="false">IF(G228="",$F$1*C228-B228,G228-B228)</f>
        <v>23.456618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2020/2/24</v>
      </c>
      <c r="M228" s="79" t="n">
        <f aca="false">(L228-K228+1)*B228</f>
        <v>11070</v>
      </c>
      <c r="N228" s="98" t="n">
        <f aca="false">H228/M228*365</f>
        <v>0.773411523938573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Z228-AB228</f>
        <v>-0.00693662149135288</v>
      </c>
      <c r="AD228" s="57" t="n">
        <f aca="false">IF(E228-F228&lt;0,"达成",E228-F228)</f>
        <v>0.046247274074074</v>
      </c>
      <c r="AE228" s="57"/>
    </row>
    <row r="229" customFormat="false" ht="15" hidden="false" customHeight="false" outlineLevel="0" collapsed="false">
      <c r="A229" s="100" t="s">
        <v>854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0.164169674074074</v>
      </c>
      <c r="H229" s="95" t="n">
        <f aca="false">IF(G229="",$F$1*C229-B229,G229-B229)</f>
        <v>22.162906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2020/2/24</v>
      </c>
      <c r="M229" s="79" t="n">
        <f aca="false">(L229-K229+1)*B229</f>
        <v>10935</v>
      </c>
      <c r="N229" s="98" t="n">
        <f aca="false">H229/M229*365</f>
        <v>0.739776926383173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</v>
      </c>
      <c r="Z229" s="40" t="n">
        <f aca="false">W229/X229-1</f>
        <v>0.0509541208586357</v>
      </c>
      <c r="AA229" s="40" t="n">
        <f aca="false">S229/(X229-V229)-1</f>
        <v>0.0640700044890858</v>
      </c>
      <c r="AB229" s="40" t="n">
        <f aca="false">SUM($C$2:C229)*D229/SUM($B$2:B229)-1</f>
        <v>0.059607011128372</v>
      </c>
      <c r="AC229" s="40" t="n">
        <f aca="false">Z229-AB229</f>
        <v>-0.00865289026973626</v>
      </c>
      <c r="AD229" s="57" t="n">
        <f aca="false">IF(E229-F229&lt;0,"达成",E229-F229)</f>
        <v>0.055830325925926</v>
      </c>
      <c r="AE229" s="57"/>
    </row>
    <row r="230" customFormat="false" ht="15" hidden="false" customHeight="false" outlineLevel="0" collapsed="false">
      <c r="A230" s="100" t="s">
        <v>855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0.160747155555555</v>
      </c>
      <c r="H230" s="95" t="n">
        <f aca="false">IF(G230="",$F$1*C230-B230,G230-B230)</f>
        <v>21.700866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2020/2/24</v>
      </c>
      <c r="M230" s="79" t="n">
        <f aca="false">(L230-K230+1)*B230</f>
        <v>10530</v>
      </c>
      <c r="N230" s="98" t="n">
        <f aca="false">H230/M230*365</f>
        <v>0.752214253561253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</v>
      </c>
      <c r="Z230" s="40" t="n">
        <f aca="false">W230/X230-1</f>
        <v>0.0532237703432752</v>
      </c>
      <c r="AA230" s="40" t="n">
        <f aca="false">S230/(X230-V230)-1</f>
        <v>0.0668585028795943</v>
      </c>
      <c r="AB230" s="40" t="n">
        <f aca="false">SUM($C$2:C230)*D230/SUM($B$2:B230)-1</f>
        <v>0.0624653584130561</v>
      </c>
      <c r="AC230" s="40" t="n">
        <f aca="false">Z230-AB230</f>
        <v>-0.00924158806978093</v>
      </c>
      <c r="AD230" s="57" t="n">
        <f aca="false">IF(E230-F230&lt;0,"达成",E230-F230)</f>
        <v>0.0592528444444445</v>
      </c>
      <c r="AE230" s="57"/>
    </row>
    <row r="231" customFormat="false" ht="15" hidden="false" customHeight="false" outlineLevel="0" collapsed="false">
      <c r="A231" s="100" t="s">
        <v>856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0.155185562962963</v>
      </c>
      <c r="H231" s="95" t="n">
        <f aca="false">IF(G231="",$F$1*C231-B231,G231-B231)</f>
        <v>20.950051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2020/2/24</v>
      </c>
      <c r="M231" s="79" t="n">
        <f aca="false">(L231-K231+1)*B231</f>
        <v>10395</v>
      </c>
      <c r="N231" s="98" t="n">
        <f aca="false">H231/M231*365</f>
        <v>0.735619876382876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</v>
      </c>
      <c r="Z231" s="40" t="n">
        <f aca="false">W231/X231-1</f>
        <v>0.0571035855921513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Z231-AB231</f>
        <v>-0.0102315223545906</v>
      </c>
      <c r="AD231" s="57" t="n">
        <f aca="false">IF(E231-F231&lt;0,"达成",E231-F231)</f>
        <v>0.064814437037037</v>
      </c>
      <c r="AE231" s="57"/>
    </row>
    <row r="232" customFormat="false" ht="15" hidden="false" customHeight="false" outlineLevel="0" collapsed="false">
      <c r="A232" s="100" t="s">
        <v>857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0.1597204</v>
      </c>
      <c r="H232" s="95" t="n">
        <f aca="false">IF(G232="",$F$1*C232-B232,G232-B232)</f>
        <v>21.562254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2020/2/24</v>
      </c>
      <c r="M232" s="79" t="n">
        <f aca="false">(L232-K232+1)*B232</f>
        <v>10260</v>
      </c>
      <c r="N232" s="98" t="n">
        <f aca="false">H232/M232*365</f>
        <v>0.767078236842105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</v>
      </c>
      <c r="Z232" s="40" t="n">
        <f aca="false">W232/X232-1</f>
        <v>0.053566550963418</v>
      </c>
      <c r="AA232" s="40" t="n">
        <f aca="false">S232/(X232-V232)-1</f>
        <v>0.0671593761400566</v>
      </c>
      <c r="AB232" s="40" t="n">
        <f aca="false">SUM($C$2:C232)*D232/SUM($B$2:B232)-1</f>
        <v>0.0629299047752028</v>
      </c>
      <c r="AC232" s="40" t="n">
        <f aca="false">Z232-AB232</f>
        <v>-0.00936335381178477</v>
      </c>
      <c r="AD232" s="57" t="n">
        <f aca="false">IF(E232-F232&lt;0,"达成",E232-F232)</f>
        <v>0.0602796000000001</v>
      </c>
      <c r="AE232" s="57"/>
    </row>
    <row r="233" customFormat="false" ht="15" hidden="false" customHeight="false" outlineLevel="0" collapsed="false">
      <c r="A233" s="100" t="s">
        <v>858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0.162543977777778</v>
      </c>
      <c r="H233" s="95" t="n">
        <f aca="false">IF(G233="",$F$1*C233-B233,G233-B233)</f>
        <v>21.943437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2020/2/24</v>
      </c>
      <c r="M233" s="79" t="n">
        <f aca="false">(L233-K233+1)*B233</f>
        <v>10125</v>
      </c>
      <c r="N233" s="98" t="n">
        <f aca="false">H233/M233*365</f>
        <v>0.791047358518519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</v>
      </c>
      <c r="Z233" s="40" t="n">
        <f aca="false">W233/X233-1</f>
        <v>0.0513191557935735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Z233-AB233</f>
        <v>-0.00881958380859693</v>
      </c>
      <c r="AD233" s="57" t="n">
        <f aca="false">IF(E233-F233&lt;0,"达成",E233-F233)</f>
        <v>0.0574560222222221</v>
      </c>
      <c r="AE233" s="57"/>
    </row>
    <row r="234" customFormat="false" ht="15" hidden="false" customHeight="false" outlineLevel="0" collapsed="false">
      <c r="A234" s="100" t="s">
        <v>859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0.149795096296296</v>
      </c>
      <c r="H234" s="95" t="n">
        <f aca="false">IF(G234="",$F$1*C234-B234,G234-B234)</f>
        <v>20.222338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2020/2/24</v>
      </c>
      <c r="M234" s="79" t="n">
        <f aca="false">(L234-K234+1)*B234</f>
        <v>9990</v>
      </c>
      <c r="N234" s="98" t="n">
        <f aca="false">H234/M234*365</f>
        <v>0.738854191191192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0.0757102849316285</v>
      </c>
      <c r="AB234" s="40" t="n">
        <f aca="false">SUM($C$2:C234)*D234/SUM($B$2:B234)-1</f>
        <v>0.0716104185975612</v>
      </c>
      <c r="AC234" s="40" t="n">
        <f aca="false">Z234-AB234</f>
        <v>-0.0111089617516631</v>
      </c>
      <c r="AD234" s="57" t="n">
        <f aca="false">IF(E234-F234&lt;0,"达成",E234-F234)</f>
        <v>0.0702049037037037</v>
      </c>
      <c r="AE234" s="57"/>
    </row>
    <row r="235" customFormat="false" ht="15" hidden="false" customHeight="false" outlineLevel="0" collapsed="false">
      <c r="A235" s="100" t="s">
        <v>860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0.130885681481482</v>
      </c>
      <c r="H235" s="95" t="n">
        <f aca="false">IF(G235="",$F$1*C235-B235,G235-B235)</f>
        <v>17.669567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2020/2/24</v>
      </c>
      <c r="M235" s="79" t="n">
        <f aca="false">(L235-K235+1)*B235</f>
        <v>9585</v>
      </c>
      <c r="N235" s="98" t="n">
        <f aca="false">H235/M235*365</f>
        <v>0.672863010432968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2701.75053999999</v>
      </c>
      <c r="Z235" s="40" t="n">
        <f aca="false">W235/X235-1</f>
        <v>0.0746030799392514</v>
      </c>
      <c r="AA235" s="40" t="n">
        <f aca="false">S235/(X235-V235)-1</f>
        <v>0.0932693669180085</v>
      </c>
      <c r="AB235" s="40" t="n">
        <f aca="false">SUM($C$2:C235)*D235/SUM($B$2:B235)-1</f>
        <v>0.0892043131299185</v>
      </c>
      <c r="AC235" s="40" t="n">
        <f aca="false">Z235-AB235</f>
        <v>-0.0146012331906671</v>
      </c>
      <c r="AD235" s="57" t="n">
        <f aca="false">IF(E235-F235&lt;0,"达成",E235-F235)</f>
        <v>0.0891143185185185</v>
      </c>
      <c r="AE235" s="57"/>
    </row>
    <row r="236" customFormat="false" ht="15" hidden="false" customHeight="false" outlineLevel="0" collapsed="false">
      <c r="A236" s="100" t="s">
        <v>861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0.115997725925926</v>
      </c>
      <c r="H236" s="95" t="n">
        <f aca="false">IF(G236="",$F$1*C236-B236,G236-B236)</f>
        <v>15.659693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2020/2/24</v>
      </c>
      <c r="M236" s="79" t="n">
        <f aca="false">(L236-K236+1)*B236</f>
        <v>9450</v>
      </c>
      <c r="N236" s="98" t="n">
        <f aca="false">H236/M236*365</f>
        <v>0.604845285185185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Z236-AB236</f>
        <v>-0.0173969821182947</v>
      </c>
      <c r="AD236" s="57" t="n">
        <f aca="false">IF(E236-F236&lt;0,"达成",E236-F236)</f>
        <v>0.104002274074074</v>
      </c>
      <c r="AE236" s="57"/>
    </row>
    <row r="237" customFormat="false" ht="15" hidden="false" customHeight="false" outlineLevel="0" collapsed="false">
      <c r="A237" s="100" t="s">
        <v>862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0.116682229629629</v>
      </c>
      <c r="H237" s="95" t="n">
        <f aca="false">IF(G237="",$F$1*C237-B237,G237-B237)</f>
        <v>15.752101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2020/2/24</v>
      </c>
      <c r="M237" s="79" t="n">
        <f aca="false">(L237-K237+1)*B237</f>
        <v>9315</v>
      </c>
      <c r="N237" s="98" t="n">
        <f aca="false">H237/M237*365</f>
        <v>0.617232084272678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Z237-AB237</f>
        <v>-0.0172073416472527</v>
      </c>
      <c r="AD237" s="57" t="n">
        <f aca="false">IF(E237-F237&lt;0,"达成",E237-F237)</f>
        <v>0.103317770370371</v>
      </c>
      <c r="AE237" s="57"/>
    </row>
    <row r="238" customFormat="false" ht="15" hidden="false" customHeight="false" outlineLevel="0" collapsed="false">
      <c r="A238" s="100" t="s">
        <v>863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0.115227659259259</v>
      </c>
      <c r="H238" s="95" t="n">
        <f aca="false">IF(G238="",$F$1*C238-B238,G238-B238)</f>
        <v>15.555734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2020/2/24</v>
      </c>
      <c r="M238" s="79" t="n">
        <f aca="false">(L238-K238+1)*B238</f>
        <v>9180</v>
      </c>
      <c r="N238" s="98" t="n">
        <f aca="false">H238/M238*365</f>
        <v>0.618501406318083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Z238-AB238</f>
        <v>-0.0174143222282905</v>
      </c>
      <c r="AD238" s="57" t="n">
        <f aca="false">IF(E238-F238&lt;0,"达成",E238-F238)</f>
        <v>0.104772340740741</v>
      </c>
      <c r="AE238" s="57"/>
    </row>
    <row r="239" customFormat="false" ht="15" hidden="false" customHeight="false" outlineLevel="0" collapsed="false">
      <c r="A239" s="100" t="s">
        <v>864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0.126008592592593</v>
      </c>
      <c r="H239" s="95" t="n">
        <f aca="false">IF(G239="",$F$1*C239-B239,G239-B239)</f>
        <v>17.01116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2020/2/24</v>
      </c>
      <c r="M239" s="79" t="n">
        <f aca="false">(L239-K239+1)*B239</f>
        <v>9045</v>
      </c>
      <c r="N239" s="98" t="n">
        <f aca="false">H239/M239*365</f>
        <v>0.686464720840243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Z239-AB239</f>
        <v>-0.0152986048156716</v>
      </c>
      <c r="AD239" s="57" t="n">
        <f aca="false">IF(E239-F239&lt;0,"达成",E239-F239)</f>
        <v>0.0939914074074075</v>
      </c>
      <c r="AE239" s="57"/>
    </row>
    <row r="240" customFormat="false" ht="15" hidden="false" customHeight="false" outlineLevel="0" collapsed="false">
      <c r="A240" s="100" t="s">
        <v>865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0.147741585185185</v>
      </c>
      <c r="H240" s="95" t="n">
        <f aca="false">IF(G240="",$F$1*C240-B240,G240-B240)</f>
        <v>19.945114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2020/2/24</v>
      </c>
      <c r="M240" s="79" t="n">
        <f aca="false">(L240-K240+1)*B240</f>
        <v>8640</v>
      </c>
      <c r="N240" s="98" t="n">
        <f aca="false">H240/M240*365</f>
        <v>0.842588728009259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Z240-AB240</f>
        <v>-0.0112367216047713</v>
      </c>
      <c r="AD240" s="57" t="n">
        <f aca="false">IF(E240-F240&lt;0,"达成",E240-F240)</f>
        <v>0.0722584148148149</v>
      </c>
      <c r="AE240" s="57"/>
    </row>
    <row r="241" customFormat="false" ht="15" hidden="false" customHeight="false" outlineLevel="0" collapsed="false">
      <c r="A241" s="100" t="s">
        <v>866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0.132169125925926</v>
      </c>
      <c r="H241" s="95" t="n">
        <f aca="false">IF(G241="",$F$1*C241-B241,G241-B241)</f>
        <v>17.842832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2020/2/24</v>
      </c>
      <c r="M241" s="79" t="n">
        <f aca="false">(L241-K241+1)*B241</f>
        <v>8505</v>
      </c>
      <c r="N241" s="98" t="n">
        <f aca="false">H241/M241*365</f>
        <v>0.765741761316872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Z241-AB241</f>
        <v>-0.0140349164078328</v>
      </c>
      <c r="AD241" s="57" t="n">
        <f aca="false">IF(E241-F241&lt;0,"达成",E241-F241)</f>
        <v>0.0878308740740742</v>
      </c>
      <c r="AE241" s="57"/>
    </row>
    <row r="242" customFormat="false" ht="15" hidden="false" customHeight="false" outlineLevel="0" collapsed="false">
      <c r="A242" s="100" t="s">
        <v>867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0.128318792592593</v>
      </c>
      <c r="H242" s="95" t="n">
        <f aca="false">IF(G242="",$F$1*C242-B242,G242-B242)</f>
        <v>17.323037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2020/2/24</v>
      </c>
      <c r="M242" s="79" t="n">
        <f aca="false">(L242-K242+1)*B242</f>
        <v>8370</v>
      </c>
      <c r="N242" s="98" t="n">
        <f aca="false">H242/M242*365</f>
        <v>0.755425149940263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Z242-AB242</f>
        <v>-0.0147013907427345</v>
      </c>
      <c r="AD242" s="57" t="n">
        <f aca="false">IF(E242-F242&lt;0,"达成",E242-F242)</f>
        <v>0.0916812074074074</v>
      </c>
      <c r="AE242" s="57"/>
    </row>
    <row r="243" customFormat="false" ht="15" hidden="false" customHeight="false" outlineLevel="0" collapsed="false">
      <c r="A243" s="100" t="s">
        <v>868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0.120789251851852</v>
      </c>
      <c r="H243" s="95" t="n">
        <f aca="false">IF(G243="",$F$1*C243-B243,G243-B243)</f>
        <v>16.306549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2020/2/24</v>
      </c>
      <c r="M243" s="79" t="n">
        <f aca="false">(L243-K243+1)*B243</f>
        <v>8235</v>
      </c>
      <c r="N243" s="98" t="n">
        <f aca="false">H243/M243*365</f>
        <v>0.722755359441409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Z243-AB243</f>
        <v>-0.0160574806274303</v>
      </c>
      <c r="AD243" s="57" t="n">
        <f aca="false">IF(E243-F243&lt;0,"达成",E243-F243)</f>
        <v>0.099210748148148</v>
      </c>
      <c r="AE243" s="57"/>
    </row>
    <row r="244" customFormat="false" ht="15" hidden="false" customHeight="false" outlineLevel="0" collapsed="false">
      <c r="A244" s="100" t="s">
        <v>869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0.12823322962963</v>
      </c>
      <c r="H244" s="95" t="n">
        <f aca="false">IF(G244="",$F$1*C244-B244,G244-B244)</f>
        <v>17.311486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2020/2/24</v>
      </c>
      <c r="M244" s="79" t="n">
        <f aca="false">(L244-K244+1)*B244</f>
        <v>8100</v>
      </c>
      <c r="N244" s="98" t="n">
        <f aca="false">H244/M244*365</f>
        <v>0.780085480246915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Z244-AB244</f>
        <v>-0.01461569382848</v>
      </c>
      <c r="AD244" s="57" t="n">
        <f aca="false">IF(E244-F244&lt;0,"达成",E244-F244)</f>
        <v>0.0917667703703702</v>
      </c>
      <c r="AE244" s="57"/>
    </row>
    <row r="245" customFormat="false" ht="15" hidden="false" customHeight="false" outlineLevel="0" collapsed="false">
      <c r="A245" s="100" t="s">
        <v>870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0.115313222222222</v>
      </c>
      <c r="H245" s="95" t="n">
        <f aca="false">IF(G245="",$F$1*C245-B245,G245-B245)</f>
        <v>15.567285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2020/2/24</v>
      </c>
      <c r="M245" s="79" t="n">
        <f aca="false">(L245-K245+1)*B245</f>
        <v>7695</v>
      </c>
      <c r="N245" s="98" t="n">
        <f aca="false">H245/M245*365</f>
        <v>0.738409230019493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Z245-AB245</f>
        <v>-0.0169559627312661</v>
      </c>
      <c r="AD245" s="57" t="n">
        <f aca="false">IF(E245-F245&lt;0,"达成",E245-F245)</f>
        <v>0.104686777777778</v>
      </c>
      <c r="AE245" s="57"/>
    </row>
    <row r="246" customFormat="false" ht="15" hidden="false" customHeight="false" outlineLevel="0" collapsed="false">
      <c r="A246" s="100" t="s">
        <v>871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0.110350570370371</v>
      </c>
      <c r="H246" s="95" t="n">
        <f aca="false">IF(G246="",$F$1*C246-B246,G246-B246)</f>
        <v>14.897327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2020/2/24</v>
      </c>
      <c r="M246" s="79" t="n">
        <f aca="false">(L246-K246+1)*B246</f>
        <v>7560</v>
      </c>
      <c r="N246" s="98" t="n">
        <f aca="false">H246/M246*365</f>
        <v>0.719249253306879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Z246-AB246</f>
        <v>-0.0178448944297083</v>
      </c>
      <c r="AD246" s="57" t="n">
        <f aca="false">IF(E246-F246&lt;0,"达成",E246-F246)</f>
        <v>0.10964942962963</v>
      </c>
      <c r="AE246" s="57"/>
    </row>
    <row r="247" customFormat="false" ht="15" hidden="false" customHeight="false" outlineLevel="0" collapsed="false">
      <c r="A247" s="100" t="s">
        <v>872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0.0910133407407407</v>
      </c>
      <c r="H247" s="95" t="n">
        <f aca="false">IF(G247="",$F$1*C247-B247,G247-B247)</f>
        <v>12.286801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2020/2/24</v>
      </c>
      <c r="M247" s="79" t="n">
        <f aca="false">(L247-K247+1)*B247</f>
        <v>7290</v>
      </c>
      <c r="N247" s="98" t="n">
        <f aca="false">H247/M247*365</f>
        <v>0.61518276611797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Z247-AB247</f>
        <v>-0.0214857322584909</v>
      </c>
      <c r="AD247" s="57" t="n">
        <f aca="false">IF(E247-F247&lt;0,"达成",E247-F247)</f>
        <v>0.128986659259259</v>
      </c>
      <c r="AE247" s="57"/>
    </row>
    <row r="248" customFormat="false" ht="15" hidden="false" customHeight="false" outlineLevel="0" collapsed="false">
      <c r="A248" s="100" t="s">
        <v>873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0.0883608888888889</v>
      </c>
      <c r="H248" s="95" t="n">
        <f aca="false">IF(G248="",$F$1*C248-B248,G248-B248)</f>
        <v>11.92872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2020/2/24</v>
      </c>
      <c r="M248" s="79" t="n">
        <f aca="false">(L248-K248+1)*B248</f>
        <v>7155</v>
      </c>
      <c r="N248" s="98" t="n">
        <f aca="false">H248/M248*365</f>
        <v>0.608523102725367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Z248-AB248</f>
        <v>-0.0219309433763499</v>
      </c>
      <c r="AD248" s="57" t="n">
        <f aca="false">IF(E248-F248&lt;0,"达成",E248-F248)</f>
        <v>0.131639111111111</v>
      </c>
      <c r="AE248" s="57"/>
    </row>
    <row r="249" customFormat="false" ht="15" hidden="false" customHeight="false" outlineLevel="0" collapsed="false">
      <c r="A249" s="100" t="s">
        <v>874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0.0782644592592592</v>
      </c>
      <c r="H249" s="95" t="n">
        <f aca="false">IF(G249="",$F$1*C249-B249,G249-B249)</f>
        <v>10.565702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2020/2/24</v>
      </c>
      <c r="M249" s="79" t="n">
        <f aca="false">(L249-K249+1)*B249</f>
        <v>6750</v>
      </c>
      <c r="N249" s="98" t="n">
        <f aca="false">H249/M249*365</f>
        <v>0.571330552592592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Z249-AB249</f>
        <v>-0.0238323101955125</v>
      </c>
      <c r="AD249" s="57" t="n">
        <f aca="false">IF(E249-F249&lt;0,"达成",E249-F249)</f>
        <v>0.141735540740741</v>
      </c>
      <c r="AE249" s="57"/>
    </row>
    <row r="250" customFormat="false" ht="15" hidden="false" customHeight="false" outlineLevel="0" collapsed="false">
      <c r="A250" s="100" t="s">
        <v>875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0.0661145185185184</v>
      </c>
      <c r="H250" s="95" t="n">
        <f aca="false">IF(G250="",$F$1*C250-B250,G250-B250)</f>
        <v>8.92545999999999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2020/2/24</v>
      </c>
      <c r="M250" s="79" t="n">
        <f aca="false">(L250-K250+1)*B250</f>
        <v>6615</v>
      </c>
      <c r="N250" s="98" t="n">
        <f aca="false">H250/M250*365</f>
        <v>0.492485699168556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Z250-AB250</f>
        <v>-0.026178411610879</v>
      </c>
      <c r="AD250" s="57" t="n">
        <f aca="false">IF(E250-F250&lt;0,"达成",E250-F250)</f>
        <v>0.153885481481482</v>
      </c>
      <c r="AE250" s="57"/>
    </row>
    <row r="251" customFormat="false" ht="15" hidden="false" customHeight="false" outlineLevel="0" collapsed="false">
      <c r="A251" s="100" t="s">
        <v>876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0.0798045925925926</v>
      </c>
      <c r="H251" s="95" t="n">
        <f aca="false">IF(G251="",$F$1*C251-B251,G251-B251)</f>
        <v>10.77362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2020/2/24</v>
      </c>
      <c r="M251" s="79" t="n">
        <f aca="false">(L251-K251+1)*B251</f>
        <v>6480</v>
      </c>
      <c r="N251" s="98" t="n">
        <f aca="false">H251/M251*365</f>
        <v>0.606847422839506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Z251-AB251</f>
        <v>-0.0233668815635182</v>
      </c>
      <c r="AD251" s="57" t="n">
        <f aca="false">IF(E251-F251&lt;0,"达成",E251-F251)</f>
        <v>0.140195407407407</v>
      </c>
      <c r="AE251" s="57"/>
    </row>
    <row r="252" customFormat="false" ht="15" hidden="false" customHeight="false" outlineLevel="0" collapsed="false">
      <c r="A252" s="100" t="s">
        <v>877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0.0666278962962963</v>
      </c>
      <c r="H252" s="95" t="n">
        <f aca="false">IF(G252="",$F$1*C252-B252,G252-B252)</f>
        <v>8.994766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2020/2/24</v>
      </c>
      <c r="M252" s="79" t="n">
        <f aca="false">(L252-K252+1)*B252</f>
        <v>6345</v>
      </c>
      <c r="N252" s="98" t="n">
        <f aca="false">H252/M252*365</f>
        <v>0.517429407407407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Z252-AB252</f>
        <v>-0.0258959688392628</v>
      </c>
      <c r="AD252" s="57" t="n">
        <f aca="false">IF(E252-F252&lt;0,"达成",E252-F252)</f>
        <v>0.153372103703704</v>
      </c>
      <c r="AE252" s="57"/>
    </row>
    <row r="253" customFormat="false" ht="15" hidden="false" customHeight="false" outlineLevel="0" collapsed="false">
      <c r="A253" s="100" t="s">
        <v>878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0.0691092222222222</v>
      </c>
      <c r="H253" s="95" t="n">
        <f aca="false">IF(G253="",$F$1*C253-B253,G253-B253)</f>
        <v>9.329745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2020/2/24</v>
      </c>
      <c r="M253" s="79" t="n">
        <f aca="false">(L253-K253+1)*B253</f>
        <v>6210</v>
      </c>
      <c r="N253" s="98" t="n">
        <f aca="false">H253/M253*365</f>
        <v>0.548366654589372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Z253-AB253</f>
        <v>-0.0253127250614571</v>
      </c>
      <c r="AD253" s="57" t="n">
        <f aca="false">IF(E253-F253&lt;0,"达成",E253-F253)</f>
        <v>0.150890777777778</v>
      </c>
      <c r="AE253" s="57"/>
    </row>
    <row r="254" customFormat="false" ht="15" hidden="false" customHeight="false" outlineLevel="0" collapsed="false">
      <c r="A254" s="100" t="s">
        <v>879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0.0549057703703705</v>
      </c>
      <c r="H254" s="95" t="n">
        <f aca="false">IF(G254="",$F$1*C254-B254,G254-B254)</f>
        <v>7.41227900000001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2020/2/24</v>
      </c>
      <c r="M254" s="79" t="n">
        <f aca="false">(L254-K254+1)*B254</f>
        <v>5805</v>
      </c>
      <c r="N254" s="98" t="n">
        <f aca="false">H254/M254*365</f>
        <v>0.466060608957796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Z254-AB254</f>
        <v>-0.0280727839092318</v>
      </c>
      <c r="AD254" s="57" t="n">
        <f aca="false">IF(E254-F254&lt;0,"达成",E254-F254)</f>
        <v>0.16509422962963</v>
      </c>
      <c r="AE254" s="57"/>
    </row>
    <row r="255" customFormat="false" ht="15" hidden="false" customHeight="false" outlineLevel="0" collapsed="false">
      <c r="A255" s="100" t="s">
        <v>880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0.0573870962962962</v>
      </c>
      <c r="H255" s="95" t="n">
        <f aca="false">IF(G255="",$F$1*C255-B255,G255-B255)</f>
        <v>7.74725799999999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2020/2/24</v>
      </c>
      <c r="M255" s="79" t="n">
        <f aca="false">(L255-K255+1)*B255</f>
        <v>5670</v>
      </c>
      <c r="N255" s="98" t="n">
        <f aca="false">H255/M255*365</f>
        <v>0.498721194003527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Z255-AB255</f>
        <v>-0.0274664607477839</v>
      </c>
      <c r="AD255" s="57" t="n">
        <f aca="false">IF(E255-F255&lt;0,"达成",E255-F255)</f>
        <v>0.162612903703704</v>
      </c>
      <c r="AE255" s="57"/>
    </row>
    <row r="256" customFormat="false" ht="15" hidden="false" customHeight="false" outlineLevel="0" collapsed="false">
      <c r="A256" s="100" t="s">
        <v>881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0.0597828592592592</v>
      </c>
      <c r="H256" s="95" t="n">
        <f aca="false">IF(G256="",$F$1*C256-B256,G256-B256)</f>
        <v>8.070686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2020/2/24</v>
      </c>
      <c r="M256" s="79" t="n">
        <f aca="false">(L256-K256+1)*B256</f>
        <v>5535</v>
      </c>
      <c r="N256" s="98" t="n">
        <f aca="false">H256/M256*365</f>
        <v>0.532213259259259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Z256-AB256</f>
        <v>-0.0269033434058901</v>
      </c>
      <c r="AD256" s="57" t="n">
        <f aca="false">IF(E256-F256&lt;0,"达成",E256-F256)</f>
        <v>0.160217140740741</v>
      </c>
      <c r="AE256" s="57"/>
    </row>
    <row r="257" customFormat="false" ht="15" hidden="false" customHeight="false" outlineLevel="0" collapsed="false">
      <c r="A257" s="100" t="s">
        <v>882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0.0593550444444445</v>
      </c>
      <c r="H257" s="95" t="n">
        <f aca="false">IF(G257="",$F$1*C257-B257,G257-B257)</f>
        <v>8.01293100000001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2020/2/24</v>
      </c>
      <c r="M257" s="79" t="n">
        <f aca="false">(L257-K257+1)*B257</f>
        <v>5400</v>
      </c>
      <c r="N257" s="98" t="n">
        <f aca="false">H257/M257*365</f>
        <v>0.541614780555556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Z257-AB257</f>
        <v>-0.0268884144443029</v>
      </c>
      <c r="AD257" s="57" t="n">
        <f aca="false">IF(E257-F257&lt;0,"达成",E257-F257)</f>
        <v>0.160644955555556</v>
      </c>
      <c r="AE257" s="57"/>
    </row>
    <row r="258" customFormat="false" ht="15" hidden="false" customHeight="false" outlineLevel="0" collapsed="false">
      <c r="A258" s="100" t="s">
        <v>883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0.0621786222222222</v>
      </c>
      <c r="H258" s="95" t="n">
        <f aca="false">IF(G258="",$F$1*C258-B258,G258-B258)</f>
        <v>8.394114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2020/2/24</v>
      </c>
      <c r="M258" s="79" t="n">
        <f aca="false">(L258-K258+1)*B258</f>
        <v>5265</v>
      </c>
      <c r="N258" s="98" t="n">
        <f aca="false">H258/M258*365</f>
        <v>0.581928131054131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Z258-AB258</f>
        <v>-0.0262342843336727</v>
      </c>
      <c r="AD258" s="57" t="n">
        <f aca="false">IF(E258-F258&lt;0,"达成",E258-F258)</f>
        <v>0.157821377777778</v>
      </c>
      <c r="AE258" s="57"/>
    </row>
    <row r="259" customFormat="false" ht="15" hidden="false" customHeight="false" outlineLevel="0" collapsed="false">
      <c r="A259" s="100" t="s">
        <v>884</v>
      </c>
      <c r="B259" s="2" t="n">
        <v>135</v>
      </c>
      <c r="C259" s="93" t="n">
        <v>122.41</v>
      </c>
      <c r="D259" s="94" t="n">
        <v>1.1023</v>
      </c>
      <c r="E259" s="49" t="n">
        <f aca="false">10%*Q259+13%</f>
        <v>0.22</v>
      </c>
      <c r="F259" s="39" t="n">
        <f aca="false">IF(G259="",($F$1*C259-B259)/B259,H259/B259)</f>
        <v>0.0473762296296297</v>
      </c>
      <c r="H259" s="95" t="n">
        <f aca="false">IF(G259="",$F$1*C259-B259,G259-B259)</f>
        <v>6.395791</v>
      </c>
      <c r="I259" s="2" t="s">
        <v>96</v>
      </c>
      <c r="J259" s="50" t="s">
        <v>543</v>
      </c>
      <c r="K259" s="96" t="n">
        <f aca="false">DATE(MID(J259,1,4),MID(J259,5,2),MID(J259,7,2))</f>
        <v>43850</v>
      </c>
      <c r="L259" s="97" t="str">
        <f aca="true">IF(LEN(J259) &gt; 15,DATE(MID(J259,12,4),MID(J259,16,2),MID(J259,18,2)),TEXT(TODAY(),"yyyy/m/d"))</f>
        <v>2020/2/24</v>
      </c>
      <c r="M259" s="79" t="n">
        <f aca="false">(L259-K259+1)*B259</f>
        <v>4860</v>
      </c>
      <c r="N259" s="98" t="n">
        <f aca="false">H259/M259*365</f>
        <v>0.480342328189301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99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5366.935692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Z259-AB259</f>
        <v>-0.0291176137625144</v>
      </c>
      <c r="AD259" s="57" t="n">
        <f aca="false">IF(E259-F259&lt;0,"达成",E259-F259)</f>
        <v>0.17262377037037</v>
      </c>
    </row>
    <row r="260" customFormat="false" ht="15" hidden="false" customHeight="false" outlineLevel="0" collapsed="false">
      <c r="A260" s="100" t="s">
        <v>885</v>
      </c>
      <c r="B260" s="2" t="n">
        <v>135</v>
      </c>
      <c r="C260" s="93" t="n">
        <v>123.66</v>
      </c>
      <c r="D260" s="94" t="n">
        <v>1.0911</v>
      </c>
      <c r="E260" s="49" t="n">
        <f aca="false">10%*Q260+13%</f>
        <v>0.22</v>
      </c>
      <c r="F260" s="39" t="n">
        <f aca="false">IF(G260="",($F$1*C260-B260)/B260,H260/B260)</f>
        <v>0.0580716</v>
      </c>
      <c r="H260" s="95" t="n">
        <f aca="false">IF(G260="",$F$1*C260-B260,G260-B260)</f>
        <v>7.83966599999999</v>
      </c>
      <c r="I260" s="2" t="s">
        <v>96</v>
      </c>
      <c r="J260" s="50" t="s">
        <v>545</v>
      </c>
      <c r="K260" s="96" t="n">
        <f aca="false">DATE(MID(J260,1,4),MID(J260,5,2),MID(J260,7,2))</f>
        <v>43851</v>
      </c>
      <c r="L260" s="97" t="str">
        <f aca="true">IF(LEN(J260) &gt; 15,DATE(MID(J260,12,4),MID(J260,16,2),MID(J260,18,2)),TEXT(TODAY(),"yyyy/m/d"))</f>
        <v>2020/2/24</v>
      </c>
      <c r="M260" s="79" t="n">
        <f aca="false">(L260-K260+1)*B260</f>
        <v>4725</v>
      </c>
      <c r="N260" s="98" t="n">
        <f aca="false">H260/M260*365</f>
        <v>0.605603828571428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99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Z260-AB260</f>
        <v>-0.0268082067946453</v>
      </c>
      <c r="AD260" s="57" t="n">
        <f aca="false">IF(E260-F260&lt;0,"达成",E260-F260)</f>
        <v>0.1619284</v>
      </c>
    </row>
    <row r="261" customFormat="false" ht="15" hidden="false" customHeight="false" outlineLevel="0" collapsed="false">
      <c r="A261" s="100" t="s">
        <v>886</v>
      </c>
      <c r="B261" s="2" t="n">
        <v>135</v>
      </c>
      <c r="C261" s="93" t="n">
        <v>122.59</v>
      </c>
      <c r="D261" s="94" t="n">
        <v>1.1007</v>
      </c>
      <c r="E261" s="49" t="n">
        <f aca="false">10%*Q261+13%</f>
        <v>0.22</v>
      </c>
      <c r="F261" s="39" t="n">
        <f aca="false">IF(G261="",($F$1*C261-B261)/B261,H261/B261)</f>
        <v>0.048916362962963</v>
      </c>
      <c r="H261" s="95" t="n">
        <f aca="false">IF(G261="",$F$1*C261-B261,G261-B261)</f>
        <v>6.60370900000001</v>
      </c>
      <c r="I261" s="2" t="s">
        <v>96</v>
      </c>
      <c r="J261" s="50" t="s">
        <v>547</v>
      </c>
      <c r="K261" s="96" t="n">
        <f aca="false">DATE(MID(J261,1,4),MID(J261,5,2),MID(J261,7,2))</f>
        <v>43852</v>
      </c>
      <c r="L261" s="97" t="str">
        <f aca="true">IF(LEN(J261) &gt; 15,DATE(MID(J261,12,4),MID(J261,16,2),MID(J261,18,2)),TEXT(TODAY(),"yyyy/m/d"))</f>
        <v>2020/2/24</v>
      </c>
      <c r="M261" s="79" t="n">
        <f aca="false">(L261-K261+1)*B261</f>
        <v>4590</v>
      </c>
      <c r="N261" s="98" t="n">
        <f aca="false">H261/M261*365</f>
        <v>0.525131543572985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99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5313.755803</v>
      </c>
      <c r="Z261" s="40" t="n">
        <f aca="false">W261/X261-1</f>
        <v>0.133763519269981</v>
      </c>
      <c r="AA261" s="40" t="n">
        <f aca="false">S261/(X261-V261)-1</f>
        <v>0.164705008359613</v>
      </c>
      <c r="AB261" s="40" t="n">
        <f aca="false">SUM($C$2:C261)*D261/SUM($B$2:B261)-1</f>
        <v>0.162368570471995</v>
      </c>
      <c r="AC261" s="40" t="n">
        <f aca="false">Z261-AB261</f>
        <v>-0.0286050512020142</v>
      </c>
      <c r="AD261" s="57" t="n">
        <f aca="false">IF(E261-F261&lt;0,"达成",E261-F261)</f>
        <v>0.171083637037037</v>
      </c>
    </row>
    <row r="262" customFormat="false" ht="15" hidden="false" customHeight="false" outlineLevel="0" collapsed="false">
      <c r="A262" s="100" t="s">
        <v>887</v>
      </c>
      <c r="B262" s="2" t="n">
        <v>135</v>
      </c>
      <c r="C262" s="93" t="n">
        <v>126.71</v>
      </c>
      <c r="D262" s="94" t="n">
        <v>1.0649</v>
      </c>
      <c r="E262" s="49" t="n">
        <f aca="false">10%*Q262+13%</f>
        <v>0.22</v>
      </c>
      <c r="F262" s="39" t="n">
        <f aca="false">IF(G262="",($F$1*C262-B262)/B262,H262/B262)</f>
        <v>0.0841683037037036</v>
      </c>
      <c r="H262" s="95" t="n">
        <f aca="false">IF(G262="",$F$1*C262-B262,G262-B262)</f>
        <v>11.362721</v>
      </c>
      <c r="I262" s="2" t="s">
        <v>96</v>
      </c>
      <c r="J262" s="50" t="s">
        <v>549</v>
      </c>
      <c r="K262" s="96" t="n">
        <f aca="false">DATE(MID(J262,1,4),MID(J262,5,2),MID(J262,7,2))</f>
        <v>43853</v>
      </c>
      <c r="L262" s="97" t="str">
        <f aca="true">IF(LEN(J262) &gt; 15,DATE(MID(J262,12,4),MID(J262,16,2),MID(J262,18,2)),TEXT(TODAY(),"yyyy/m/d"))</f>
        <v>2020/2/24</v>
      </c>
      <c r="M262" s="79" t="n">
        <f aca="false">(L262-K262+1)*B262</f>
        <v>4455</v>
      </c>
      <c r="N262" s="98" t="n">
        <f aca="false">H262/M262*365</f>
        <v>0.930952450056116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99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4091.5385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Z262-AB262</f>
        <v>-0.0214915407175114</v>
      </c>
      <c r="AD262" s="57" t="n">
        <f aca="false">IF(E262-F262&lt;0,"达成",E262-F262)</f>
        <v>0.135831696296296</v>
      </c>
    </row>
    <row r="263" customFormat="false" ht="15" hidden="false" customHeight="false" outlineLevel="0" collapsed="false">
      <c r="A263" s="100" t="s">
        <v>888</v>
      </c>
      <c r="B263" s="2" t="n">
        <v>135</v>
      </c>
      <c r="C263" s="93" t="n">
        <v>138.08</v>
      </c>
      <c r="D263" s="94" t="n">
        <v>0.9772</v>
      </c>
      <c r="E263" s="49" t="n">
        <f aca="false">10%*Q263+13%</f>
        <v>0.22</v>
      </c>
      <c r="F263" s="39" t="n">
        <f aca="false">IF(G263="",($F$1*C263-B263)/B263,H263/B263)</f>
        <v>0.181453392592593</v>
      </c>
      <c r="H263" s="95" t="n">
        <f aca="false">IF(G263="",$F$1*C263-B263,G263-B263)</f>
        <v>24.496208</v>
      </c>
      <c r="I263" s="2" t="s">
        <v>96</v>
      </c>
      <c r="J263" s="50" t="s">
        <v>551</v>
      </c>
      <c r="K263" s="96" t="n">
        <f aca="false">DATE(MID(J263,1,4),MID(J263,5,2),MID(J263,7,2))</f>
        <v>43864</v>
      </c>
      <c r="L263" s="97" t="str">
        <f aca="true">IF(LEN(J263) &gt; 15,DATE(MID(J263,12,4),MID(J263,16,2),MID(J263,18,2)),TEXT(TODAY(),"yyyy/m/d"))</f>
        <v>2020/2/24</v>
      </c>
      <c r="M263" s="79" t="n">
        <f aca="false">(L263-K263+1)*B263</f>
        <v>2970</v>
      </c>
      <c r="N263" s="98" t="n">
        <f aca="false">H263/M263*365</f>
        <v>3.01047674074074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99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0.0271641399174898</v>
      </c>
      <c r="AA263" s="40" t="n">
        <f aca="false">S263/(X263-V263)-1</f>
        <v>0.0333954596452877</v>
      </c>
      <c r="AB263" s="40" t="n">
        <f aca="false">SUM($C$2:C263)*D263/SUM($B$2:B263)-1</f>
        <v>0.0314523750468811</v>
      </c>
      <c r="AC263" s="40" t="n">
        <f aca="false">Z263-AB263</f>
        <v>-0.00428823512939136</v>
      </c>
      <c r="AD263" s="57" t="n">
        <f aca="false">IF(E263-F263&lt;0,"达成",E263-F263)</f>
        <v>0.0385466074074073</v>
      </c>
    </row>
    <row r="264" customFormat="false" ht="15" hidden="false" customHeight="false" outlineLevel="0" collapsed="false">
      <c r="A264" s="100" t="s">
        <v>889</v>
      </c>
      <c r="B264" s="2" t="n">
        <v>90</v>
      </c>
      <c r="C264" s="93" t="n">
        <v>90.35</v>
      </c>
      <c r="D264" s="94" t="n">
        <v>0.9957</v>
      </c>
      <c r="E264" s="49" t="n">
        <f aca="false">10%*Q264+13%</f>
        <v>0.19</v>
      </c>
      <c r="F264" s="39" t="n">
        <f aca="false">IF(G264="",($F$1*C264-B264)/B264,H264/B264)</f>
        <v>0.159592055555555</v>
      </c>
      <c r="H264" s="95" t="n">
        <f aca="false">IF(G264="",$F$1*C264-B264,G264-B264)</f>
        <v>14.363285</v>
      </c>
      <c r="I264" s="2" t="s">
        <v>96</v>
      </c>
      <c r="J264" s="50" t="s">
        <v>553</v>
      </c>
      <c r="K264" s="96" t="n">
        <f aca="false">DATE(MID(J264,1,4),MID(J264,5,2),MID(J264,7,2))</f>
        <v>43865</v>
      </c>
      <c r="L264" s="97" t="str">
        <f aca="true">IF(LEN(J264) &gt; 15,DATE(MID(J264,12,4),MID(J264,16,2),MID(J264,18,2)),TEXT(TODAY(),"yyyy/m/d"))</f>
        <v>2020/2/24</v>
      </c>
      <c r="M264" s="79" t="n">
        <f aca="false">(L264-K264+1)*B264</f>
        <v>1890</v>
      </c>
      <c r="N264" s="98" t="n">
        <f aca="false">H264/M264*365</f>
        <v>2.77386191798942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99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1722.848251</v>
      </c>
      <c r="Z264" s="40" t="n">
        <f aca="false">W264/X264-1</f>
        <v>0.0429798740426592</v>
      </c>
      <c r="AA264" s="40" t="n">
        <f aca="false">S264/(X264-V264)-1</f>
        <v>0.0528120446284224</v>
      </c>
      <c r="AB264" s="40" t="n">
        <f aca="false">SUM($C$2:C264)*D264/SUM($B$2:B264)-1</f>
        <v>0.0508640404141203</v>
      </c>
      <c r="AC264" s="40" t="n">
        <f aca="false">Z264-AB264</f>
        <v>-0.00788416637146105</v>
      </c>
      <c r="AD264" s="57" t="n">
        <f aca="false">IF(E264-F264&lt;0,"达成",E264-F264)</f>
        <v>0.0304079444444446</v>
      </c>
    </row>
    <row r="265" customFormat="false" ht="15" hidden="false" customHeight="false" outlineLevel="0" collapsed="false">
      <c r="A265" s="100" t="s">
        <v>890</v>
      </c>
      <c r="B265" s="2" t="n">
        <v>90</v>
      </c>
      <c r="C265" s="93" t="n">
        <v>88.24</v>
      </c>
      <c r="D265" s="94" t="n">
        <v>1.0195</v>
      </c>
      <c r="E265" s="49" t="n">
        <f aca="false">10%*Q265+13%</f>
        <v>0.19</v>
      </c>
      <c r="F265" s="39" t="n">
        <f aca="false">IF(G265="",($F$1*C265-B265)/B265,H265/B265)</f>
        <v>0.132511377777778</v>
      </c>
      <c r="H265" s="95" t="n">
        <f aca="false">IF(G265="",$F$1*C265-B265,G265-B265)</f>
        <v>11.926024</v>
      </c>
      <c r="I265" s="2" t="s">
        <v>96</v>
      </c>
      <c r="J265" s="50" t="s">
        <v>555</v>
      </c>
      <c r="K265" s="96" t="n">
        <f aca="false">DATE(MID(J265,1,4),MID(J265,5,2),MID(J265,7,2))</f>
        <v>43866</v>
      </c>
      <c r="L265" s="97" t="str">
        <f aca="true">IF(LEN(J265) &gt; 15,DATE(MID(J265,12,4),MID(J265,16,2),MID(J265,18,2)),TEXT(TODAY(),"yyyy/m/d"))</f>
        <v>2020/2/24</v>
      </c>
      <c r="M265" s="79" t="n">
        <f aca="false">(L265-K265+1)*B265</f>
        <v>1800</v>
      </c>
      <c r="N265" s="98" t="n">
        <f aca="false">H265/M265*365</f>
        <v>2.41833264444444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99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2543.752565</v>
      </c>
      <c r="Z265" s="40" t="n">
        <f aca="false">W265/X265-1</f>
        <v>0.0633168031113875</v>
      </c>
      <c r="AA265" s="40" t="n">
        <f aca="false">S265/(X265-V265)-1</f>
        <v>0.0777614437217116</v>
      </c>
      <c r="AB265" s="40" t="n">
        <f aca="false">SUM($C$2:C265)*D265/SUM($B$2:B265)-1</f>
        <v>0.075811419539515</v>
      </c>
      <c r="AC265" s="40" t="n">
        <f aca="false">Z265-AB265</f>
        <v>-0.0124946164281274</v>
      </c>
      <c r="AD265" s="57" t="n">
        <f aca="false">IF(E265-F265&lt;0,"达成",E265-F265)</f>
        <v>0.0574886222222223</v>
      </c>
    </row>
    <row r="266" customFormat="false" ht="15" hidden="false" customHeight="false" outlineLevel="0" collapsed="false">
      <c r="A266" s="100" t="s">
        <v>891</v>
      </c>
      <c r="B266" s="2" t="n">
        <v>135</v>
      </c>
      <c r="C266" s="93" t="n">
        <v>128.68</v>
      </c>
      <c r="D266" s="94" t="n">
        <v>1.0486</v>
      </c>
      <c r="E266" s="49" t="n">
        <f aca="false">10%*Q266+13%</f>
        <v>0.22</v>
      </c>
      <c r="F266" s="39" t="n">
        <f aca="false">IF(G266="",($F$1*C266-B266)/B266,H266/B266)</f>
        <v>0.101024207407407</v>
      </c>
      <c r="H266" s="95" t="n">
        <f aca="false">IF(G266="",$F$1*C266-B266,G266-B266)</f>
        <v>13.638268</v>
      </c>
      <c r="I266" s="2" t="s">
        <v>96</v>
      </c>
      <c r="J266" s="50" t="s">
        <v>557</v>
      </c>
      <c r="K266" s="96" t="n">
        <f aca="false">DATE(MID(J266,1,4),MID(J266,5,2),MID(J266,7,2))</f>
        <v>43867</v>
      </c>
      <c r="L266" s="97" t="str">
        <f aca="true">IF(LEN(J266) &gt; 15,DATE(MID(J266,12,4),MID(J266,16,2),MID(J266,18,2)),TEXT(TODAY(),"yyyy/m/d"))</f>
        <v>2020/2/24</v>
      </c>
      <c r="M266" s="79" t="n">
        <f aca="false">(L266-K266+1)*B266</f>
        <v>2565</v>
      </c>
      <c r="N266" s="98" t="n">
        <f aca="false">H266/M266*365</f>
        <v>1.94072819493178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99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Z266-AB266</f>
        <v>-0.0180925621930044</v>
      </c>
      <c r="AD266" s="57" t="n">
        <f aca="false">IF(E266-F266&lt;0,"达成",E266-F266)</f>
        <v>0.118975792592593</v>
      </c>
    </row>
    <row r="267" customFormat="false" ht="15" hidden="false" customHeight="false" outlineLevel="0" collapsed="false">
      <c r="A267" s="100" t="s">
        <v>892</v>
      </c>
      <c r="B267" s="2" t="n">
        <v>135</v>
      </c>
      <c r="C267" s="93" t="n">
        <v>127.69</v>
      </c>
      <c r="D267" s="94" t="n">
        <v>1.0567</v>
      </c>
      <c r="E267" s="49" t="n">
        <f aca="false">10%*Q267+13%</f>
        <v>0.22</v>
      </c>
      <c r="F267" s="39" t="n">
        <f aca="false">IF(G267="",($F$1*C267-B267)/B267,H267/B267)</f>
        <v>0.0925534740740741</v>
      </c>
      <c r="H267" s="95" t="n">
        <f aca="false">IF(G267="",$F$1*C267-B267,G267-B267)</f>
        <v>12.494719</v>
      </c>
      <c r="I267" s="2" t="s">
        <v>96</v>
      </c>
      <c r="J267" s="50" t="s">
        <v>559</v>
      </c>
      <c r="K267" s="96" t="n">
        <f aca="false">DATE(MID(J267,1,4),MID(J267,5,2),MID(J267,7,2))</f>
        <v>43868</v>
      </c>
      <c r="L267" s="97" t="str">
        <f aca="true">IF(LEN(J267) &gt; 15,DATE(MID(J267,12,4),MID(J267,16,2),MID(J267,18,2)),TEXT(TODAY(),"yyyy/m/d"))</f>
        <v>2020/2/24</v>
      </c>
      <c r="M267" s="79" t="n">
        <f aca="false">(L267-K267+1)*B267</f>
        <v>2430</v>
      </c>
      <c r="N267" s="98" t="n">
        <f aca="false">H267/M267*365</f>
        <v>1.87677877983539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99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3831.096868</v>
      </c>
      <c r="Z267" s="40" t="n">
        <f aca="false">W267/X267-1</f>
        <v>0.0947236214117939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Z267-AB267</f>
        <v>-0.0195967704042528</v>
      </c>
      <c r="AD267" s="57" t="n">
        <f aca="false">IF(E267-F267&lt;0,"达成",E267-F267)</f>
        <v>0.127446525925926</v>
      </c>
    </row>
    <row r="268" customFormat="false" ht="15" hidden="false" customHeight="false" outlineLevel="0" collapsed="false">
      <c r="A268" s="100" t="s">
        <v>893</v>
      </c>
      <c r="B268" s="2" t="n">
        <v>135</v>
      </c>
      <c r="C268" s="93" t="n">
        <v>126.37</v>
      </c>
      <c r="D268" s="94" t="n">
        <v>1.0677</v>
      </c>
      <c r="E268" s="49" t="n">
        <f aca="false">10%*Q268+13%</f>
        <v>0.22</v>
      </c>
      <c r="F268" s="39" t="n">
        <f aca="false">IF(G268="",($F$1*C268-B268)/B268,H268/B268)</f>
        <v>0.081259162962963</v>
      </c>
      <c r="H268" s="95" t="n">
        <f aca="false">IF(G268="",$F$1*C268-B268,G268-B268)</f>
        <v>10.969987</v>
      </c>
      <c r="I268" s="2" t="s">
        <v>96</v>
      </c>
      <c r="J268" s="50" t="s">
        <v>561</v>
      </c>
      <c r="K268" s="96" t="n">
        <f aca="false">DATE(MID(J268,1,4),MID(J268,5,2),MID(J268,7,2))</f>
        <v>43871</v>
      </c>
      <c r="L268" s="97" t="str">
        <f aca="true">IF(LEN(J268) &gt; 15,DATE(MID(J268,12,4),MID(J268,16,2),MID(J268,18,2)),TEXT(TODAY(),"yyyy/m/d"))</f>
        <v>2020/2/24</v>
      </c>
      <c r="M268" s="79" t="n">
        <f aca="false">(L268-K268+1)*B268</f>
        <v>2025</v>
      </c>
      <c r="N268" s="98" t="n">
        <f aca="false">H268/M268*365</f>
        <v>1.97730629876543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99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Z268-AB268</f>
        <v>-0.0216492717841303</v>
      </c>
      <c r="AD268" s="57" t="n">
        <f aca="false">IF(E268-F268&lt;0,"达成",E268-F268)</f>
        <v>0.138740837037037</v>
      </c>
    </row>
    <row r="269" customFormat="false" ht="15" hidden="false" customHeight="false" outlineLevel="0" collapsed="false">
      <c r="A269" s="100" t="s">
        <v>894</v>
      </c>
      <c r="B269" s="2" t="n">
        <v>135</v>
      </c>
      <c r="C269" s="93" t="n">
        <v>126.79</v>
      </c>
      <c r="D269" s="94" t="n">
        <v>1.0642</v>
      </c>
      <c r="E269" s="49" t="n">
        <f aca="false">10%*Q269+13%</f>
        <v>0.22</v>
      </c>
      <c r="F269" s="39" t="n">
        <f aca="false">IF(G269="",($F$1*C269-B269)/B269,H269/B269)</f>
        <v>0.0848528074074074</v>
      </c>
      <c r="H269" s="95" t="n">
        <f aca="false">IF(G269="",$F$1*C269-B269,G269-B269)</f>
        <v>11.455129</v>
      </c>
      <c r="I269" s="2" t="s">
        <v>96</v>
      </c>
      <c r="J269" s="50" t="s">
        <v>563</v>
      </c>
      <c r="K269" s="96" t="n">
        <f aca="false">DATE(MID(J269,1,4),MID(J269,5,2),MID(J269,7,2))</f>
        <v>43872</v>
      </c>
      <c r="L269" s="97" t="str">
        <f aca="true">IF(LEN(J269) &gt; 15,DATE(MID(J269,12,4),MID(J269,16,2),MID(J269,18,2)),TEXT(TODAY(),"yyyy/m/d"))</f>
        <v>2020/2/24</v>
      </c>
      <c r="M269" s="79" t="n">
        <f aca="false">(L269-K269+1)*B269</f>
        <v>1890</v>
      </c>
      <c r="N269" s="98" t="n">
        <f aca="false">H269/M269*365</f>
        <v>2.21223390740741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99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Z269-AB269</f>
        <v>-0.0209059106963039</v>
      </c>
      <c r="AD269" s="57" t="n">
        <f aca="false">IF(E269-F269&lt;0,"达成",E269-F269)</f>
        <v>0.135147192592593</v>
      </c>
    </row>
    <row r="270" customFormat="false" ht="15" hidden="false" customHeight="false" outlineLevel="0" collapsed="false">
      <c r="A270" s="100" t="s">
        <v>895</v>
      </c>
      <c r="B270" s="2" t="n">
        <v>135</v>
      </c>
      <c r="C270" s="93" t="n">
        <v>124.64</v>
      </c>
      <c r="D270" s="94" t="n">
        <v>1.0826</v>
      </c>
      <c r="E270" s="49" t="n">
        <f aca="false">10%*Q270+13%</f>
        <v>0.22</v>
      </c>
      <c r="F270" s="39" t="n">
        <f aca="false">IF(G270="",($F$1*C270-B270)/B270,H270/B270)</f>
        <v>0.0664567703703704</v>
      </c>
      <c r="H270" s="95" t="n">
        <f aca="false">IF(G270="",$F$1*C270-B270,G270-B270)</f>
        <v>8.971664</v>
      </c>
      <c r="I270" s="2" t="s">
        <v>96</v>
      </c>
      <c r="J270" s="50" t="s">
        <v>565</v>
      </c>
      <c r="K270" s="96" t="n">
        <f aca="false">DATE(MID(J270,1,4),MID(J270,5,2),MID(J270,7,2))</f>
        <v>43873</v>
      </c>
      <c r="L270" s="97" t="str">
        <f aca="true">IF(LEN(J270) &gt; 15,DATE(MID(J270,12,4),MID(J270,16,2),MID(J270,18,2)),TEXT(TODAY(),"yyyy/m/d"))</f>
        <v>2020/2/24</v>
      </c>
      <c r="M270" s="79" t="n">
        <f aca="false">(L270-K270+1)*B270</f>
        <v>1755</v>
      </c>
      <c r="N270" s="98" t="n">
        <f aca="false">H270/M270*365</f>
        <v>1.86590162962963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99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Z270-AB270</f>
        <v>-0.0243557346878829</v>
      </c>
      <c r="AD270" s="57" t="n">
        <f aca="false">IF(E270-F270&lt;0,"达成",E270-F270)</f>
        <v>0.15354322962963</v>
      </c>
    </row>
    <row r="271" customFormat="false" ht="15" hidden="false" customHeight="false" outlineLevel="0" collapsed="false">
      <c r="A271" s="100" t="s">
        <v>896</v>
      </c>
      <c r="B271" s="2" t="n">
        <v>135</v>
      </c>
      <c r="C271" s="93" t="n">
        <v>125.53</v>
      </c>
      <c r="D271" s="94" t="n">
        <v>1.0749</v>
      </c>
      <c r="E271" s="49" t="n">
        <f aca="false">10%*Q271+13%</f>
        <v>0.22</v>
      </c>
      <c r="F271" s="39" t="n">
        <f aca="false">IF(G271="",($F$1*C271-B271)/B271,H271/B271)</f>
        <v>0.0740718740740742</v>
      </c>
      <c r="H271" s="95" t="n">
        <f aca="false">IF(G271="",$F$1*C271-B271,G271-B271)</f>
        <v>9.99970300000001</v>
      </c>
      <c r="I271" s="2" t="s">
        <v>96</v>
      </c>
      <c r="J271" s="50" t="s">
        <v>567</v>
      </c>
      <c r="K271" s="96" t="n">
        <f aca="false">DATE(MID(J271,1,4),MID(J271,5,2),MID(J271,7,2))</f>
        <v>43874</v>
      </c>
      <c r="L271" s="97" t="str">
        <f aca="true">IF(LEN(J271) &gt; 15,DATE(MID(J271,12,4),MID(J271,16,2),MID(J271,18,2)),TEXT(TODAY(),"yyyy/m/d"))</f>
        <v>2020/2/24</v>
      </c>
      <c r="M271" s="79" t="n">
        <f aca="false">(L271-K271+1)*B271</f>
        <v>1620</v>
      </c>
      <c r="N271" s="98" t="n">
        <f aca="false">H271/M271*365</f>
        <v>2.25301950308642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99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4466.178613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Z271-AB271</f>
        <v>-0.0228077714529706</v>
      </c>
      <c r="AD271" s="57" t="n">
        <f aca="false">IF(E271-F271&lt;0,"达成",E271-F271)</f>
        <v>0.145928125925926</v>
      </c>
    </row>
    <row r="272" customFormat="false" ht="15" hidden="false" customHeight="false" outlineLevel="0" collapsed="false">
      <c r="A272" s="100" t="s">
        <v>897</v>
      </c>
      <c r="B272" s="2" t="n">
        <v>135</v>
      </c>
      <c r="C272" s="93" t="n">
        <v>125.39</v>
      </c>
      <c r="D272" s="94" t="n">
        <v>1.0761</v>
      </c>
      <c r="E272" s="49" t="n">
        <f aca="false">10%*Q272+13%</f>
        <v>0.22</v>
      </c>
      <c r="F272" s="39" t="n">
        <f aca="false">IF(G272="",($F$1*C272-B272)/B272,H272/B272)</f>
        <v>0.0728739925925925</v>
      </c>
      <c r="H272" s="95" t="n">
        <f aca="false">IF(G272="",$F$1*C272-B272,G272-B272)</f>
        <v>9.83798899999999</v>
      </c>
      <c r="I272" s="2" t="s">
        <v>96</v>
      </c>
      <c r="J272" s="50" t="s">
        <v>569</v>
      </c>
      <c r="K272" s="96" t="n">
        <f aca="false">DATE(MID(J272,1,4),MID(J272,5,2),MID(J272,7,2))</f>
        <v>43875</v>
      </c>
      <c r="L272" s="97" t="str">
        <f aca="true">IF(LEN(J272) &gt; 15,DATE(MID(J272,12,4),MID(J272,16,2),MID(J272,18,2)),TEXT(TODAY(),"yyyy/m/d"))</f>
        <v>2020/2/24</v>
      </c>
      <c r="M272" s="79" t="n">
        <f aca="false">(L272-K272+1)*B272</f>
        <v>1485</v>
      </c>
      <c r="N272" s="98" t="n">
        <f aca="false">H272/M272*365</f>
        <v>2.41809157239057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99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4508.520436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Z272-AB272</f>
        <v>-0.0229608793044751</v>
      </c>
      <c r="AD272" s="57" t="n">
        <f aca="false">IF(E272-F272&lt;0,"达成",E272-F272)</f>
        <v>0.147126007407408</v>
      </c>
    </row>
    <row r="273" customFormat="false" ht="15" hidden="false" customHeight="false" outlineLevel="0" collapsed="false">
      <c r="A273" s="100" t="s">
        <v>898</v>
      </c>
      <c r="B273" s="2" t="n">
        <v>135</v>
      </c>
      <c r="C273" s="93" t="n">
        <v>121.68</v>
      </c>
      <c r="D273" s="94" t="n">
        <v>1.1089</v>
      </c>
      <c r="E273" s="49" t="n">
        <f aca="false">10%*Q273+13%</f>
        <v>0.22</v>
      </c>
      <c r="F273" s="39" t="n">
        <f aca="false">IF(G273="",($F$1*C273-B273)/B273,H273/B273)</f>
        <v>0.0411301333333334</v>
      </c>
      <c r="H273" s="95" t="n">
        <f aca="false">IF(G273="",$F$1*C273-B273,G273-B273)</f>
        <v>5.55256800000001</v>
      </c>
      <c r="I273" s="2" t="s">
        <v>96</v>
      </c>
      <c r="J273" s="50" t="s">
        <v>571</v>
      </c>
      <c r="K273" s="96" t="n">
        <f aca="false">DATE(MID(J273,1,4),MID(J273,5,2),MID(J273,7,2))</f>
        <v>43878</v>
      </c>
      <c r="L273" s="97" t="str">
        <f aca="true">IF(LEN(J273) &gt; 15,DATE(MID(J273,12,4),MID(J273,16,2),MID(J273,18,2)),TEXT(TODAY(),"yyyy/m/d"))</f>
        <v>2020/2/24</v>
      </c>
      <c r="M273" s="79" t="n">
        <f aca="false">(L273-K273+1)*B273</f>
        <v>1080</v>
      </c>
      <c r="N273" s="98" t="n">
        <f aca="false">H273/M273*365</f>
        <v>1.87656233333334</v>
      </c>
      <c r="O273" s="52" t="n">
        <f aca="false">D273*C273</f>
        <v>134.930952</v>
      </c>
      <c r="P273" s="52" t="n">
        <f aca="false">O273-B273</f>
        <v>-0.0690479999999809</v>
      </c>
      <c r="Q273" s="53" t="n">
        <f aca="false">B273/150</f>
        <v>0.9</v>
      </c>
      <c r="R273" s="54" t="n">
        <f aca="false">R272+C273-T273</f>
        <v>35588.44</v>
      </c>
      <c r="S273" s="55" t="n">
        <f aca="false">R273*D273</f>
        <v>39464.021116</v>
      </c>
      <c r="T273" s="55"/>
      <c r="U273" s="99"/>
      <c r="V273" s="56" t="n">
        <f aca="false">U273+V272</f>
        <v>7462.74</v>
      </c>
      <c r="W273" s="56" t="n">
        <f aca="false">S273+V273</f>
        <v>46926.761116</v>
      </c>
      <c r="X273" s="1" t="n">
        <f aca="false">X272+B273</f>
        <v>41255</v>
      </c>
      <c r="Y273" s="54" t="n">
        <f aca="false">W273-X273</f>
        <v>5671.761116</v>
      </c>
      <c r="Z273" s="40" t="n">
        <f aca="false">W273/X273-1</f>
        <v>0.137480574863653</v>
      </c>
      <c r="AA273" s="40" t="n">
        <f aca="false">S273/(X273-V273)-1</f>
        <v>0.167842018142616</v>
      </c>
      <c r="AB273" s="40" t="n">
        <f aca="false">SUM($C$2:C273)*D273/SUM($B$2:B273)-1</f>
        <v>0.166577583541389</v>
      </c>
      <c r="AC273" s="40" t="n">
        <f aca="false">Z273-AB273</f>
        <v>-0.0290970086777362</v>
      </c>
      <c r="AD273" s="57" t="n">
        <f aca="false">IF(E273-F273&lt;0,"达成",E273-F273)</f>
        <v>0.178869866666667</v>
      </c>
    </row>
    <row r="274" customFormat="false" ht="15" hidden="false" customHeight="false" outlineLevel="0" collapsed="false">
      <c r="A274" s="100" t="s">
        <v>899</v>
      </c>
      <c r="B274" s="2" t="n">
        <v>135</v>
      </c>
      <c r="C274" s="93" t="n">
        <v>120.28</v>
      </c>
      <c r="D274" s="94" t="n">
        <v>1.1218</v>
      </c>
      <c r="E274" s="49" t="n">
        <f aca="false">10%*Q274+13%</f>
        <v>0.22</v>
      </c>
      <c r="F274" s="39" t="n">
        <f aca="false">IF(G274="",($F$1*C274-B274)/B274,H274/B274)</f>
        <v>0.0291513185185185</v>
      </c>
      <c r="H274" s="95" t="n">
        <f aca="false">IF(G274="",$F$1*C274-B274,G274-B274)</f>
        <v>3.935428</v>
      </c>
      <c r="I274" s="2" t="s">
        <v>96</v>
      </c>
      <c r="J274" s="50" t="s">
        <v>573</v>
      </c>
      <c r="K274" s="96" t="n">
        <f aca="false">DATE(MID(J274,1,4),MID(J274,5,2),MID(J274,7,2))</f>
        <v>43879</v>
      </c>
      <c r="L274" s="97" t="str">
        <f aca="true">IF(LEN(J274) &gt; 15,DATE(MID(J274,12,4),MID(J274,16,2),MID(J274,18,2)),TEXT(TODAY(),"yyyy/m/d"))</f>
        <v>2020/2/24</v>
      </c>
      <c r="M274" s="79" t="n">
        <f aca="false">(L274-K274+1)*B274</f>
        <v>945</v>
      </c>
      <c r="N274" s="98" t="n">
        <f aca="false">H274/M274*365</f>
        <v>1.52003303703704</v>
      </c>
      <c r="O274" s="52" t="n">
        <f aca="false">D274*C274</f>
        <v>134.930104</v>
      </c>
      <c r="P274" s="52" t="n">
        <f aca="false">O274-B274</f>
        <v>-0.069896</v>
      </c>
      <c r="Q274" s="53" t="n">
        <f aca="false">B274/150</f>
        <v>0.9</v>
      </c>
      <c r="R274" s="54" t="n">
        <f aca="false">R273+C274-T274</f>
        <v>35708.72</v>
      </c>
      <c r="S274" s="55" t="n">
        <f aca="false">R274*D274</f>
        <v>40058.042096</v>
      </c>
      <c r="T274" s="55"/>
      <c r="U274" s="99"/>
      <c r="V274" s="56" t="n">
        <f aca="false">U274+V273</f>
        <v>7462.74</v>
      </c>
      <c r="W274" s="56" t="n">
        <f aca="false">S274+V274</f>
        <v>47520.782096</v>
      </c>
      <c r="X274" s="1" t="n">
        <f aca="false">X273+B274</f>
        <v>41390</v>
      </c>
      <c r="Y274" s="54" t="n">
        <f aca="false">W274-X274</f>
        <v>6130.782096</v>
      </c>
      <c r="Z274" s="40" t="n">
        <f aca="false">W274/X274-1</f>
        <v>0.148122302391882</v>
      </c>
      <c r="AA274" s="40" t="n">
        <f aca="false">S274/(X274-V274)-1</f>
        <v>0.180703720135372</v>
      </c>
      <c r="AB274" s="40" t="n">
        <f aca="false">SUM($C$2:C274)*D274/SUM($B$2:B274)-1</f>
        <v>0.179559283933317</v>
      </c>
      <c r="AC274" s="40" t="n">
        <f aca="false">Z274-AB274</f>
        <v>-0.0314369815414353</v>
      </c>
      <c r="AD274" s="57" t="n">
        <f aca="false">IF(E274-F274&lt;0,"达成",E274-F274)</f>
        <v>0.190848681481481</v>
      </c>
    </row>
    <row r="275" customFormat="false" ht="15" hidden="false" customHeight="false" outlineLevel="0" collapsed="false">
      <c r="A275" s="100" t="s">
        <v>900</v>
      </c>
      <c r="B275" s="2" t="n">
        <v>135</v>
      </c>
      <c r="C275" s="93" t="n">
        <v>121.38</v>
      </c>
      <c r="D275" s="94" t="n">
        <v>1.1116</v>
      </c>
      <c r="E275" s="49" t="n">
        <f aca="false">10%*Q275+13%</f>
        <v>0.22</v>
      </c>
      <c r="F275" s="39" t="n">
        <f aca="false">IF(G275="",($F$1*C275-B275)/B275,H275/B275)</f>
        <v>0.0385632444444445</v>
      </c>
      <c r="H275" s="95" t="n">
        <f aca="false">IF(G275="",$F$1*C275-B275,G275-B275)</f>
        <v>5.20603800000001</v>
      </c>
      <c r="I275" s="2" t="s">
        <v>96</v>
      </c>
      <c r="J275" s="50" t="s">
        <v>575</v>
      </c>
      <c r="K275" s="96" t="n">
        <f aca="false">DATE(MID(J275,1,4),MID(J275,5,2),MID(J275,7,2))</f>
        <v>43880</v>
      </c>
      <c r="L275" s="97" t="str">
        <f aca="true">IF(LEN(J275) &gt; 15,DATE(MID(J275,12,4),MID(J275,16,2),MID(J275,18,2)),TEXT(TODAY(),"yyyy/m/d"))</f>
        <v>2020/2/24</v>
      </c>
      <c r="M275" s="79" t="n">
        <f aca="false">(L275-K275+1)*B275</f>
        <v>810</v>
      </c>
      <c r="N275" s="98" t="n">
        <f aca="false">H275/M275*365</f>
        <v>2.34593070370371</v>
      </c>
      <c r="O275" s="52" t="n">
        <f aca="false">D275*C275</f>
        <v>134.926008</v>
      </c>
      <c r="P275" s="52" t="n">
        <f aca="false">O275-B275</f>
        <v>-0.0739920000000041</v>
      </c>
      <c r="Q275" s="53" t="n">
        <f aca="false">B275/150</f>
        <v>0.9</v>
      </c>
      <c r="R275" s="54" t="n">
        <f aca="false">R274+C275-T275</f>
        <v>35830.1</v>
      </c>
      <c r="S275" s="55" t="n">
        <f aca="false">R275*D275</f>
        <v>39828.73916</v>
      </c>
      <c r="T275" s="55"/>
      <c r="U275" s="99"/>
      <c r="V275" s="56" t="n">
        <f aca="false">U275+V274</f>
        <v>7462.74</v>
      </c>
      <c r="W275" s="56" t="n">
        <f aca="false">S275+V275</f>
        <v>47291.47916</v>
      </c>
      <c r="X275" s="1" t="n">
        <f aca="false">X274+B275</f>
        <v>41525</v>
      </c>
      <c r="Y275" s="54" t="n">
        <f aca="false">W275-X275</f>
        <v>5766.47916</v>
      </c>
      <c r="Z275" s="40" t="n">
        <f aca="false">W275/X275-1</f>
        <v>0.138867649849488</v>
      </c>
      <c r="AA275" s="40" t="n">
        <f aca="false">S275/(X275-V275)-1</f>
        <v>0.169292324114724</v>
      </c>
      <c r="AB275" s="40" t="n">
        <f aca="false">SUM($C$2:C275)*D275/SUM($B$2:B275)-1</f>
        <v>0.168283435328116</v>
      </c>
      <c r="AC275" s="40" t="n">
        <f aca="false">Z275-AB275</f>
        <v>-0.0294157854786277</v>
      </c>
      <c r="AD275" s="57" t="n">
        <f aca="false">IF(E275-F275&lt;0,"达成",E275-F275)</f>
        <v>0.181436755555556</v>
      </c>
    </row>
    <row r="276" customFormat="false" ht="15" hidden="false" customHeight="false" outlineLevel="0" collapsed="false">
      <c r="A276" s="100" t="s">
        <v>901</v>
      </c>
      <c r="B276" s="2" t="n">
        <v>135</v>
      </c>
      <c r="C276" s="93" t="n">
        <v>119.32</v>
      </c>
      <c r="D276" s="94" t="n">
        <v>1.1308</v>
      </c>
      <c r="E276" s="49" t="n">
        <f aca="false">10%*Q276+13%</f>
        <v>0.22</v>
      </c>
      <c r="F276" s="39" t="n">
        <f aca="false">IF(G276="",($F$1*C276-B276)/B276,H276/B276)</f>
        <v>0.020937274074074</v>
      </c>
      <c r="H276" s="95" t="n">
        <f aca="false">IF(G276="",$F$1*C276-B276,G276-B276)</f>
        <v>2.82653199999999</v>
      </c>
      <c r="I276" s="2" t="s">
        <v>96</v>
      </c>
      <c r="J276" s="50" t="s">
        <v>577</v>
      </c>
      <c r="K276" s="96" t="n">
        <f aca="false">DATE(MID(J276,1,4),MID(J276,5,2),MID(J276,7,2))</f>
        <v>43881</v>
      </c>
      <c r="L276" s="97" t="str">
        <f aca="true">IF(LEN(J276) &gt; 15,DATE(MID(J276,12,4),MID(J276,16,2),MID(J276,18,2)),TEXT(TODAY(),"yyyy/m/d"))</f>
        <v>2020/2/24</v>
      </c>
      <c r="M276" s="79" t="n">
        <f aca="false">(L276-K276+1)*B276</f>
        <v>675</v>
      </c>
      <c r="N276" s="98" t="n">
        <f aca="false">H276/M276*365</f>
        <v>1.5284210074074</v>
      </c>
      <c r="O276" s="52" t="n">
        <f aca="false">D276*C276</f>
        <v>134.927056</v>
      </c>
      <c r="P276" s="52" t="n">
        <f aca="false">O276-B276</f>
        <v>-0.0729440000000068</v>
      </c>
      <c r="Q276" s="53" t="n">
        <f aca="false">B276/150</f>
        <v>0.9</v>
      </c>
      <c r="R276" s="54" t="n">
        <f aca="false">R275+C276-T276</f>
        <v>35758.86</v>
      </c>
      <c r="S276" s="55" t="n">
        <f aca="false">R276*D276</f>
        <v>40436.118888</v>
      </c>
      <c r="T276" s="55" t="n">
        <v>190.56</v>
      </c>
      <c r="U276" s="99" t="n">
        <v>215.49</v>
      </c>
      <c r="V276" s="56" t="n">
        <f aca="false">U276+V275</f>
        <v>7678.23</v>
      </c>
      <c r="W276" s="56" t="n">
        <f aca="false">S276+V276</f>
        <v>48114.348888</v>
      </c>
      <c r="X276" s="1" t="n">
        <f aca="false">X275+B276</f>
        <v>41660</v>
      </c>
      <c r="Y276" s="54" t="n">
        <f aca="false">W276-X276</f>
        <v>6454.34888800001</v>
      </c>
      <c r="Z276" s="40" t="n">
        <f aca="false">W276/X276-1</f>
        <v>0.154929161977917</v>
      </c>
      <c r="AA276" s="40" t="n">
        <f aca="false">S276/(X276-V276)-1</f>
        <v>0.189935629839175</v>
      </c>
      <c r="AB276" s="40" t="n">
        <f aca="false">SUM($C$2:C276)*D276/SUM($B$2:B276)-1</f>
        <v>0.187850027172348</v>
      </c>
      <c r="AC276" s="40" t="n">
        <f aca="false">Z276-AB276</f>
        <v>-0.032920865194431</v>
      </c>
      <c r="AD276" s="57" t="n">
        <f aca="false">IF(E276-F276&lt;0,"达成",E276-F276)</f>
        <v>0.199062725925926</v>
      </c>
    </row>
    <row r="277" customFormat="false" ht="15" hidden="false" customHeight="false" outlineLevel="0" collapsed="false">
      <c r="A277" s="100" t="s">
        <v>902</v>
      </c>
      <c r="B277" s="2" t="n">
        <v>135</v>
      </c>
      <c r="C277" s="93" t="n">
        <v>117.7</v>
      </c>
      <c r="D277" s="94" t="n">
        <v>1.1464</v>
      </c>
      <c r="E277" s="49" t="n">
        <f aca="false">10%*Q277+13%</f>
        <v>0.22</v>
      </c>
      <c r="F277" s="39" t="n">
        <f aca="false">IF(G277="",($F$1*C277-B277)/B277,H277/B277)</f>
        <v>0.00707607407407417</v>
      </c>
      <c r="H277" s="95" t="n">
        <f aca="false">IF(G277="",$F$1*C277-B277,G277-B277)</f>
        <v>0.955270000000013</v>
      </c>
      <c r="I277" s="2" t="s">
        <v>96</v>
      </c>
      <c r="J277" s="50" t="s">
        <v>579</v>
      </c>
      <c r="K277" s="96" t="n">
        <f aca="false">DATE(MID(J277,1,4),MID(J277,5,2),MID(J277,7,2))</f>
        <v>43882</v>
      </c>
      <c r="L277" s="97" t="str">
        <f aca="true">IF(LEN(J277) &gt; 15,DATE(MID(J277,12,4),MID(J277,16,2),MID(J277,18,2)),TEXT(TODAY(),"yyyy/m/d"))</f>
        <v>2020/2/24</v>
      </c>
      <c r="M277" s="79" t="n">
        <f aca="false">(L277-K277+1)*B277</f>
        <v>540</v>
      </c>
      <c r="N277" s="98" t="n">
        <f aca="false">H277/M277*365</f>
        <v>0.645691759259268</v>
      </c>
      <c r="O277" s="52" t="n">
        <f aca="false">D277*C277</f>
        <v>134.93128</v>
      </c>
      <c r="P277" s="52" t="n">
        <f aca="false">O277-B277</f>
        <v>-0.0687199999999848</v>
      </c>
      <c r="Q277" s="53" t="n">
        <f aca="false">B277/150</f>
        <v>0.9</v>
      </c>
      <c r="R277" s="54" t="n">
        <f aca="false">R276+C277-T277</f>
        <v>35338.23</v>
      </c>
      <c r="S277" s="55" t="n">
        <f aca="false">R277*D277</f>
        <v>40511.746872</v>
      </c>
      <c r="T277" s="55" t="n">
        <v>538.33</v>
      </c>
      <c r="U277" s="99" t="n">
        <v>617.14</v>
      </c>
      <c r="V277" s="56" t="n">
        <f aca="false">U277+V276</f>
        <v>8295.37</v>
      </c>
      <c r="W277" s="56" t="n">
        <f aca="false">S277+V277</f>
        <v>48807.116872</v>
      </c>
      <c r="X277" s="1" t="n">
        <f aca="false">X276+B277</f>
        <v>41795</v>
      </c>
      <c r="Y277" s="54" t="n">
        <f aca="false">W277-X277</f>
        <v>7012.116872</v>
      </c>
      <c r="Z277" s="40" t="n">
        <f aca="false">W277/X277-1</f>
        <v>0.167774060820672</v>
      </c>
      <c r="AA277" s="40" t="n">
        <f aca="false">S277/(X277-V277)-1</f>
        <v>0.209319233436309</v>
      </c>
      <c r="AB277" s="40" t="n">
        <f aca="false">SUM($C$2:C277)*D277/SUM($B$2:B277)-1</f>
        <v>0.20357572283766</v>
      </c>
      <c r="AC277" s="40" t="n">
        <f aca="false">Z277-AB277</f>
        <v>-0.0358016620169881</v>
      </c>
      <c r="AD277" s="57" t="n">
        <f aca="false">IF(E277-F277&lt;0,"达成",E277-F277)</f>
        <v>0.212923925925926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{D8E91EF8-5AB2-4182-8983-4147F733E4F6}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{3E6410C3-4020-4C2A-9DA8-90B6A48D68C3}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{80C064D6-83AA-44DD-9072-E17037E8C370}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{8BE6DAF5-47B7-4A34-92A0-FCF654D6461D}</x14:id>
        </ext>
      </extLst>
    </cfRule>
  </conditionalFormatting>
  <conditionalFormatting sqref="F2:F277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77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77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E91EF8-5AB2-4182-8983-4147F733E4F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E6410C3-4020-4C2A-9DA8-90B6A48D68C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80C064D6-83AA-44DD-9072-E17037E8C37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8BE6DAF5-47B7-4A34-92A0-FCF654D6461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903</v>
      </c>
      <c r="C2" s="2" t="s">
        <v>904</v>
      </c>
      <c r="D2" s="2" t="s">
        <v>905</v>
      </c>
      <c r="E2" s="2" t="s">
        <v>906</v>
      </c>
      <c r="F2" s="2" t="s">
        <v>907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580</v>
      </c>
      <c r="H1" s="109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908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909</v>
      </c>
    </row>
    <row r="2" customFormat="false" ht="17.35" hidden="false" customHeight="false" outlineLevel="0" collapsed="false">
      <c r="A2" s="110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1" t="s">
        <v>910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0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1" t="s">
        <v>911</v>
      </c>
      <c r="K3" s="93" t="n">
        <f aca="false">D3*C3</f>
        <v>149.850359</v>
      </c>
      <c r="L3" s="93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0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1" t="s">
        <v>912</v>
      </c>
      <c r="K4" s="93" t="n">
        <f aca="false">D4*C4</f>
        <v>149.8459</v>
      </c>
      <c r="L4" s="93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1" t="s">
        <v>913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0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2" t="s">
        <v>914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0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1" t="s">
        <v>915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0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1" t="s">
        <v>916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0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1" t="s">
        <v>917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1" t="s">
        <v>918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1" t="s">
        <v>919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1" t="s">
        <v>920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1" t="s">
        <v>921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1" t="s">
        <v>922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1" t="s">
        <v>923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1" t="s">
        <v>924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1" t="s">
        <v>925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1" t="s">
        <v>926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1" t="s">
        <v>927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1" t="s">
        <v>928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1" t="s">
        <v>929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1" t="s">
        <v>930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4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5" t="s">
        <v>931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3600.00570303049</v>
      </c>
      <c r="P23" s="93"/>
      <c r="Q23" s="93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5" t="s">
        <v>932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93" t="n">
        <f aca="false">N24*D24</f>
        <v>3880.84922728585</v>
      </c>
      <c r="P24" s="93"/>
      <c r="Q24" s="93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5" t="s">
        <v>933</v>
      </c>
      <c r="K25" s="93" t="n">
        <f aca="false">D25*C25</f>
        <v>254.647905156081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4106.46349845013</v>
      </c>
      <c r="P25" s="93"/>
      <c r="Q25" s="93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5" t="s">
        <v>934</v>
      </c>
      <c r="K26" s="93" t="n">
        <f aca="false">D26*C26</f>
        <v>269.630825632393</v>
      </c>
      <c r="L26" s="93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93" t="n">
        <f aca="false">N26*D26</f>
        <v>4416.54957434013</v>
      </c>
      <c r="P26" s="93"/>
      <c r="Q26" s="93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5" t="s">
        <v>935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93" t="n">
        <f aca="false">N27*D27</f>
        <v>4729.64783703255</v>
      </c>
      <c r="P27" s="93"/>
      <c r="Q27" s="93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5" t="s">
        <v>936</v>
      </c>
      <c r="K28" s="93" t="n">
        <f aca="false">D28*C28</f>
        <v>254.661624339713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93" t="n">
        <f aca="false">N28*D28</f>
        <v>5064.67232399314</v>
      </c>
      <c r="P28" s="93"/>
      <c r="Q28" s="93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5" t="s">
        <v>937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93" t="n">
        <f aca="false">N29*D29</f>
        <v>5299.78175912535</v>
      </c>
      <c r="P29" s="93"/>
      <c r="Q29" s="93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5" t="s">
        <v>938</v>
      </c>
      <c r="K30" s="93" t="n">
        <f aca="false">D30*C30</f>
        <v>89.8850869536981</v>
      </c>
      <c r="L30" s="93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93" t="n">
        <f aca="false">N30*D30</f>
        <v>5460.01251917977</v>
      </c>
      <c r="P30" s="93"/>
      <c r="Q30" s="93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5" t="s">
        <v>939</v>
      </c>
      <c r="K31" s="93" t="n">
        <f aca="false">D31*C31</f>
        <v>89.8848752787337</v>
      </c>
      <c r="L31" s="93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93" t="n">
        <f aca="false">N31*D31</f>
        <v>5539.8454655425</v>
      </c>
      <c r="P31" s="93"/>
      <c r="Q31" s="93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5" t="s">
        <v>940</v>
      </c>
      <c r="K32" s="93" t="n">
        <f aca="false">D32*C32</f>
        <v>89.8852457099211</v>
      </c>
      <c r="L32" s="93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93" t="n">
        <f aca="false">N32*D32</f>
        <v>5647.63644626368</v>
      </c>
      <c r="P32" s="93"/>
      <c r="Q32" s="93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5" t="s">
        <v>941</v>
      </c>
      <c r="K33" s="93" t="n">
        <f aca="false">D33*C33</f>
        <v>89.8849678865309</v>
      </c>
      <c r="L33" s="93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93" t="n">
        <f aca="false">N33*D33</f>
        <v>5723.86393519095</v>
      </c>
      <c r="P33" s="93"/>
      <c r="Q33" s="93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5" t="s">
        <v>942</v>
      </c>
      <c r="K34" s="93" t="n">
        <f aca="false">D34*C34</f>
        <v>89.8873492298801</v>
      </c>
      <c r="L34" s="93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93" t="n">
        <f aca="false">N34*D34</f>
        <v>5934.90384460158</v>
      </c>
      <c r="P34" s="93"/>
      <c r="Q34" s="93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5" t="s">
        <v>943</v>
      </c>
      <c r="K35" s="93" t="n">
        <f aca="false">D35*C35</f>
        <v>134.840039875335</v>
      </c>
      <c r="L35" s="93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3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5" t="s">
        <v>944</v>
      </c>
      <c r="K36" s="93" t="n">
        <f aca="false">D36*C36</f>
        <v>134.838214178767</v>
      </c>
      <c r="L36" s="93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3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5" t="s">
        <v>945</v>
      </c>
      <c r="K37" s="93" t="n">
        <f aca="false">D37*C37</f>
        <v>134.837923125691</v>
      </c>
      <c r="L37" s="93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3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5" t="s">
        <v>946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93" t="n">
        <f aca="false">N38*D38</f>
        <v>6308.51775757865</v>
      </c>
      <c r="P38" s="93"/>
      <c r="Q38" s="93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3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5" t="s">
        <v>947</v>
      </c>
      <c r="K39" s="93" t="n">
        <f aca="false">D39*C39</f>
        <v>134.840833656453</v>
      </c>
      <c r="L39" s="93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93" t="n">
        <f aca="false">N39*D39</f>
        <v>6574.60535514281</v>
      </c>
      <c r="P39" s="93"/>
      <c r="Q39" s="93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3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5" t="s">
        <v>948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6580.1039849133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3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5" t="s">
        <v>949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93" t="n">
        <f aca="false">N41*D41</f>
        <v>6346.56258701826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3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5" t="s">
        <v>950</v>
      </c>
      <c r="K42" s="93" t="n">
        <f aca="false">D42*C42</f>
        <v>134.844723183924</v>
      </c>
      <c r="L42" s="93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93" t="n">
        <f aca="false">N42*D42</f>
        <v>5924.91818010396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3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5" t="s">
        <v>951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93" t="n">
        <f aca="false">N43*D43</f>
        <v>6002.70136151325</v>
      </c>
      <c r="P43" s="93"/>
      <c r="Q43" s="93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3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5" t="s">
        <v>952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93" t="n">
        <f aca="false">N44*D44</f>
        <v>5909.23002988368</v>
      </c>
      <c r="P44" s="93"/>
      <c r="Q44" s="93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3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5" t="s">
        <v>953</v>
      </c>
      <c r="K45" s="93" t="n">
        <f aca="false">D45*C45</f>
        <v>134.840079564392</v>
      </c>
      <c r="L45" s="93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93" t="n">
        <f aca="false">N45*D45</f>
        <v>6157.13116511879</v>
      </c>
      <c r="P45" s="93"/>
      <c r="Q45" s="93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3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5" t="s">
        <v>954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93" t="n">
        <f aca="false">N46*D46</f>
        <v>6331.49115285376</v>
      </c>
      <c r="P46" s="93"/>
      <c r="Q46" s="93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3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5" t="s">
        <v>955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3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5" t="s">
        <v>956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3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5" t="s">
        <v>957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93" t="n">
        <f aca="false">N49*D49</f>
        <v>6722.04618681556</v>
      </c>
      <c r="P49" s="93"/>
      <c r="Q49" s="93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3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5" t="s">
        <v>958</v>
      </c>
      <c r="K50" s="93" t="n">
        <f aca="false">D50*C50</f>
        <v>134.844895169833</v>
      </c>
      <c r="L50" s="93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93" t="n">
        <f aca="false">N50*D50</f>
        <v>7039.43426147546</v>
      </c>
      <c r="P50" s="93"/>
      <c r="Q50" s="93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3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5" t="s">
        <v>959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93" t="n">
        <f aca="false">N51*D51</f>
        <v>7141.96678554496</v>
      </c>
      <c r="P51" s="93"/>
      <c r="Q51" s="93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3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5" t="s">
        <v>960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3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5" t="s">
        <v>961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93" t="n">
        <f aca="false">N53*D53</f>
        <v>7416.56114759349</v>
      </c>
      <c r="P53" s="93"/>
      <c r="Q53" s="93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3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5" t="s">
        <v>962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93" t="n">
        <f aca="false">N54*D54</f>
        <v>7546.36194202703</v>
      </c>
      <c r="P54" s="93"/>
      <c r="Q54" s="93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3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5" t="s">
        <v>963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93" t="n">
        <f aca="false">N55*D55</f>
        <v>7511.27745989108</v>
      </c>
      <c r="P55" s="93"/>
      <c r="Q55" s="93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3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5" t="s">
        <v>964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93" t="n">
        <f aca="false">N56*D56</f>
        <v>7565.23450167293</v>
      </c>
      <c r="P56" s="93"/>
      <c r="Q56" s="93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3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5" t="s">
        <v>965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93" t="n">
        <f aca="false">N57*D57</f>
        <v>7781.15394440099</v>
      </c>
      <c r="P57" s="93"/>
      <c r="Q57" s="93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3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5" t="s">
        <v>966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93" t="n">
        <f aca="false">N58*D58</f>
        <v>7888.29548030075</v>
      </c>
      <c r="P58" s="93"/>
      <c r="Q58" s="93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3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5" t="s">
        <v>967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3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5" t="s">
        <v>968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93" t="n">
        <f aca="false">N60*D60</f>
        <v>6609.35394145082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3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5" t="s">
        <v>969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93" t="n">
        <f aca="false">N61*D61</f>
        <v>6740.71653519374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3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5" t="s">
        <v>970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3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5" t="s">
        <v>971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93" t="n">
        <f aca="false">N63*D63</f>
        <v>7025.89449924996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3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5" t="s">
        <v>972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93" t="n">
        <f aca="false">N64*D64</f>
        <v>7001.47797498012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3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5" t="s">
        <v>973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3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5" t="s">
        <v>974</v>
      </c>
      <c r="K66" s="93" t="n">
        <f aca="false">D66*C66</f>
        <v>119.869727289093</v>
      </c>
      <c r="L66" s="93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93" t="n">
        <f aca="false">N66*D66</f>
        <v>7287.77686919663</v>
      </c>
      <c r="P66" s="93"/>
      <c r="Q66" s="93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3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5" t="s">
        <v>975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93" t="n">
        <f aca="false">N67*D67</f>
        <v>7258.85579149847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3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5" t="s">
        <v>976</v>
      </c>
      <c r="K68" s="93" t="n">
        <f aca="false">D68*C68</f>
        <v>119.866724150537</v>
      </c>
      <c r="L68" s="93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93" t="n">
        <f aca="false">N68*D68</f>
        <v>7362.8527520375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3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5" t="s">
        <v>977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93" t="n">
        <f aca="false">N69*D69</f>
        <v>7460.10627861547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3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5" t="s">
        <v>978</v>
      </c>
      <c r="K70" s="93" t="n">
        <f aca="false">D70*C70</f>
        <v>134.853401857463</v>
      </c>
      <c r="L70" s="93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93" t="n">
        <f aca="false">N70*D70</f>
        <v>7788.47758971209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3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5" t="s">
        <v>979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93" t="n">
        <f aca="false">N71*D71</f>
        <v>7911.33891292823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3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5" t="s">
        <v>980</v>
      </c>
      <c r="K72" s="93" t="n">
        <f aca="false">D72*C72</f>
        <v>119.86929070948</v>
      </c>
      <c r="L72" s="93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3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5" t="s">
        <v>981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3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5" t="s">
        <v>982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93" t="n">
        <f aca="false">N74*D74</f>
        <v>8038.87551235686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3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5" t="s">
        <v>983</v>
      </c>
      <c r="K75" s="93" t="n">
        <f aca="false">D75*C75</f>
        <v>119.86766345819</v>
      </c>
      <c r="L75" s="93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93" t="n">
        <f aca="false">N75*D75</f>
        <v>8146.67519028356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3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5" t="s">
        <v>984</v>
      </c>
      <c r="K76" s="93" t="n">
        <f aca="false">D76*C76</f>
        <v>119.867994200323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3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5" t="s">
        <v>985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8235.04176737049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3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5" t="s">
        <v>986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93" t="n">
        <f aca="false">N78*D78</f>
        <v>8266.63910155907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3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5" t="s">
        <v>987</v>
      </c>
      <c r="K79" s="93" t="n">
        <f aca="false">D79*C79</f>
        <v>134.846839933568</v>
      </c>
      <c r="L79" s="93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3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5" t="s">
        <v>988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93" t="n">
        <f aca="false">N80*D80</f>
        <v>8584.80007947034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3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5" t="s">
        <v>989</v>
      </c>
      <c r="K81" s="93" t="n">
        <f aca="false">D81*C81</f>
        <v>134.838425853733</v>
      </c>
      <c r="L81" s="93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93" t="n">
        <f aca="false">N81*D81</f>
        <v>8246.73932309993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3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5" t="s">
        <v>990</v>
      </c>
      <c r="K82" s="93" t="n">
        <f aca="false">D82*C82</f>
        <v>134.839907578482</v>
      </c>
      <c r="L82" s="93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93" t="n">
        <f aca="false">N82*D82</f>
        <v>8457.9978388106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3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5" t="s">
        <v>991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93" t="n">
        <f aca="false">N83*D83</f>
        <v>8480.28744150608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3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5" t="s">
        <v>992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93" t="n">
        <f aca="false">N84*D84</f>
        <v>8467.5030048259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3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5" t="s">
        <v>993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8891.75284895267</v>
      </c>
      <c r="P85" s="93"/>
      <c r="Q85" s="93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3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5" t="s">
        <v>994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93" t="n">
        <f aca="false">N86*D86</f>
        <v>8887.90094347399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3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5" t="s">
        <v>995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93" t="n">
        <f aca="false">N87*D87</f>
        <v>8970.06631266749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3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5" t="s">
        <v>996</v>
      </c>
      <c r="K88" s="93" t="n">
        <f aca="false">D88*C88</f>
        <v>134.840264779986</v>
      </c>
      <c r="L88" s="93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93" t="n">
        <f aca="false">N88*D88</f>
        <v>9297.55677302851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3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5" t="s">
        <v>997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93" t="n">
        <f aca="false">N89*D89</f>
        <v>9470.32866102445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3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5" t="s">
        <v>998</v>
      </c>
      <c r="K90" s="93" t="n">
        <f aca="false">D90*C90</f>
        <v>134.836957358666</v>
      </c>
      <c r="L90" s="93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93" t="n">
        <f aca="false">N90*D90</f>
        <v>9375.12918058211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3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5" t="s">
        <v>999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93" t="n">
        <f aca="false">N91*D91</f>
        <v>9435.91286812108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3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5" t="s">
        <v>1000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93" t="n">
        <f aca="false">N92*D92</f>
        <v>9691.68366051292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3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5" t="s">
        <v>1001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93" t="n">
        <f aca="false">N93*D93</f>
        <v>9783.98632962585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3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5" t="s">
        <v>1002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9765.40652252977</v>
      </c>
      <c r="P94" s="93"/>
      <c r="Q94" s="93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3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5" t="s">
        <v>1003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93" t="n">
        <f aca="false">N95*D95</f>
        <v>9927.66200317991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3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5" t="s">
        <v>1004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3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5" t="s">
        <v>1005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3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5" t="s">
        <v>1006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10525.3290047732</v>
      </c>
      <c r="P98" s="93"/>
      <c r="Q98" s="93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3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5" t="s">
        <v>1007</v>
      </c>
      <c r="K99" s="93" t="n">
        <f aca="false">D99*C99</f>
        <v>134.837169033632</v>
      </c>
      <c r="L99" s="93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93" t="n">
        <f aca="false">N99*D99</f>
        <v>10604.5138988479</v>
      </c>
      <c r="P99" s="93"/>
      <c r="Q99" s="93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3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5" t="s">
        <v>1008</v>
      </c>
      <c r="K100" s="93" t="n">
        <f aca="false">D100*C100</f>
        <v>134.836785372759</v>
      </c>
      <c r="L100" s="93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3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5" t="s">
        <v>1009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3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5" t="s">
        <v>1010</v>
      </c>
      <c r="K102" s="93" t="n">
        <f aca="false">D102*C102</f>
        <v>134.835528552656</v>
      </c>
      <c r="L102" s="93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3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5" t="s">
        <v>1011</v>
      </c>
      <c r="K103" s="93" t="n">
        <f aca="false">D103*C103</f>
        <v>134.835515322972</v>
      </c>
      <c r="L103" s="93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93" t="n">
        <f aca="false">N103*D103</f>
        <v>11034.8873857724</v>
      </c>
      <c r="P103" s="93"/>
      <c r="Q103" s="93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3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5" t="s">
        <v>1012</v>
      </c>
      <c r="K104" s="93" t="n">
        <f aca="false">D104*C104</f>
        <v>134.834139435702</v>
      </c>
      <c r="L104" s="93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3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5" t="s">
        <v>1013</v>
      </c>
      <c r="K105" s="93" t="n">
        <f aca="false">D105*C105</f>
        <v>134.836110658808</v>
      </c>
      <c r="L105" s="93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3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5" t="s">
        <v>1014</v>
      </c>
      <c r="K106" s="93" t="n">
        <f aca="false">D106*C106</f>
        <v>134.840793967397</v>
      </c>
      <c r="L106" s="93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3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5" t="s">
        <v>1015</v>
      </c>
      <c r="K107" s="93" t="n">
        <f aca="false">D107*C107</f>
        <v>134.839669444149</v>
      </c>
      <c r="L107" s="93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3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5" t="s">
        <v>1016</v>
      </c>
      <c r="K108" s="93" t="n">
        <f aca="false">D108*C108</f>
        <v>134.839444539499</v>
      </c>
      <c r="L108" s="93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3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5" t="s">
        <v>1017</v>
      </c>
      <c r="K109" s="93" t="n">
        <f aca="false">D109*C109</f>
        <v>134.83829355688</v>
      </c>
      <c r="L109" s="93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3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5" t="s">
        <v>1018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3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5" t="s">
        <v>1019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93" t="n">
        <f aca="false">N111*D111</f>
        <v>12341.5218339476</v>
      </c>
      <c r="P111" s="93"/>
      <c r="Q111" s="93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3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5" t="s">
        <v>1020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3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5" t="s">
        <v>1021</v>
      </c>
      <c r="K113" s="93" t="n">
        <f aca="false">D113*C113</f>
        <v>134.845490505668</v>
      </c>
      <c r="L113" s="93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93" t="n">
        <f aca="false">N113*D113</f>
        <v>13151.4937359743</v>
      </c>
      <c r="P113" s="93"/>
      <c r="Q113" s="93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3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5" t="s">
        <v>1022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93" t="n">
        <f aca="false">N114*D114</f>
        <v>13304.4021157672</v>
      </c>
      <c r="P114" s="93"/>
      <c r="Q114" s="93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3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5" t="s">
        <v>1023</v>
      </c>
      <c r="K115" s="93" t="n">
        <f aca="false">D115*C115</f>
        <v>134.845993233709</v>
      </c>
      <c r="L115" s="93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93" t="n">
        <f aca="false">N115*D115</f>
        <v>13464.4204967913</v>
      </c>
      <c r="P115" s="93"/>
      <c r="Q115" s="93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3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5" t="s">
        <v>1024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3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5" t="s">
        <v>1025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3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5" t="s">
        <v>1026</v>
      </c>
      <c r="K118" s="93" t="n">
        <f aca="false">D118*C118</f>
        <v>134.845874166543</v>
      </c>
      <c r="L118" s="93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3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5" t="s">
        <v>1027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3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5" t="s">
        <v>1028</v>
      </c>
      <c r="K120" s="93" t="n">
        <f aca="false">D120*C120</f>
        <v>134.849737234643</v>
      </c>
      <c r="L120" s="93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3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5" t="s">
        <v>1029</v>
      </c>
      <c r="K121" s="93" t="n">
        <f aca="false">D121*C121</f>
        <v>134.849776923699</v>
      </c>
      <c r="L121" s="93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3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5" t="s">
        <v>1030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3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5" t="s">
        <v>1031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93" t="n">
        <f aca="false">N123*D123</f>
        <v>14681.7542207928</v>
      </c>
      <c r="P123" s="93"/>
      <c r="Q123" s="93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3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5" t="s">
        <v>1032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93" t="n">
        <f aca="false">N124*D124</f>
        <v>14892.2284881873</v>
      </c>
      <c r="P124" s="93"/>
      <c r="Q124" s="93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3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5" t="s">
        <v>1033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3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5" t="s">
        <v>1034</v>
      </c>
      <c r="K126" s="93" t="n">
        <f aca="false">D126*C126</f>
        <v>134.844723183924</v>
      </c>
      <c r="L126" s="93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93" t="n">
        <f aca="false">N126*D126</f>
        <v>14818.7422997921</v>
      </c>
      <c r="P126" s="93"/>
      <c r="Q126" s="93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3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5" t="s">
        <v>1035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93" t="n">
        <f aca="false">N127*D127</f>
        <v>14935.9116365061</v>
      </c>
      <c r="P127" s="93"/>
      <c r="Q127" s="93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3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5" t="s">
        <v>1036</v>
      </c>
      <c r="K128" s="93" t="n">
        <f aca="false">D128*C128</f>
        <v>134.844617346442</v>
      </c>
      <c r="L128" s="93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3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5" t="s">
        <v>1037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3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5" t="s">
        <v>1038</v>
      </c>
      <c r="K130" s="93" t="n">
        <f aca="false">D130*C130</f>
        <v>134.846337205526</v>
      </c>
      <c r="L130" s="93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3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5" t="s">
        <v>1039</v>
      </c>
      <c r="K131" s="93" t="n">
        <f aca="false">D131*C131</f>
        <v>134.845688950949</v>
      </c>
      <c r="L131" s="93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3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5" t="s">
        <v>1040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93" t="n">
        <f aca="false">N132*D132</f>
        <v>15716.6356337306</v>
      </c>
      <c r="P132" s="93"/>
      <c r="Q132" s="93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3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5" t="s">
        <v>1041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15716.4474460352</v>
      </c>
      <c r="P133" s="93"/>
      <c r="Q133" s="93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3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5" t="s">
        <v>1042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93" t="n">
        <f aca="false">N134*D134</f>
        <v>16010.6514886181</v>
      </c>
      <c r="P134" s="93"/>
      <c r="Q134" s="93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{D9F3D5D9-8341-492B-B398-374E59952BB4}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{59934916-CD64-4C15-BA77-9C9B88BE6F31}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{35853EB4-A5CD-4FDF-8DC3-DDB0B05E8195}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{CDDC83D0-87A3-40BA-B476-1B9241209FA0}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3D5D9-8341-492B-B398-374E59952BB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9934916-CD64-4C15-BA77-9C9B88BE6F3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35853EB4-A5CD-4FDF-8DC3-DDB0B05E819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CDDC83D0-87A3-40BA-B476-1B9241209FA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6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580</v>
      </c>
      <c r="H1" s="117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908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1043</v>
      </c>
      <c r="U1" s="10" t="s">
        <v>582</v>
      </c>
      <c r="V1" s="2" t="s">
        <v>22</v>
      </c>
      <c r="W1" s="19" t="s">
        <v>23</v>
      </c>
      <c r="X1" s="2" t="s">
        <v>909</v>
      </c>
    </row>
    <row r="2" customFormat="false" ht="17.35" hidden="false" customHeight="false" outlineLevel="0" collapsed="false">
      <c r="A2" s="110" t="s">
        <v>583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1" t="s">
        <v>1044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8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0" t="s">
        <v>585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1" t="s">
        <v>1045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8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0" t="s">
        <v>587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1" t="s">
        <v>1046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8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589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1" t="s">
        <v>913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8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0" t="s">
        <v>590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1" t="s">
        <v>1047</v>
      </c>
      <c r="K6" s="93" t="n">
        <f aca="false">D6*C6</f>
        <v>149.999904</v>
      </c>
      <c r="L6" s="93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8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0" t="s">
        <v>592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1" t="s">
        <v>1048</v>
      </c>
      <c r="K7" s="93" t="n">
        <f aca="false">D7*C7</f>
        <v>150.001982</v>
      </c>
      <c r="L7" s="93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8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0" t="s">
        <v>594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1" t="s">
        <v>916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8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0" t="s">
        <v>595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1" t="s">
        <v>1049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8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597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1" t="s">
        <v>918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8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598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1" t="s">
        <v>1050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8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600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1" t="s">
        <v>1051</v>
      </c>
      <c r="K12" s="93" t="n">
        <f aca="false">D12*C12</f>
        <v>150.002736</v>
      </c>
      <c r="L12" s="93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8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602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1" t="s">
        <v>1052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8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604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1" t="s">
        <v>1053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8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606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1" t="s">
        <v>1054</v>
      </c>
      <c r="K15" s="93" t="n">
        <f aca="false">D15*C15</f>
        <v>150.003092</v>
      </c>
      <c r="L15" s="93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8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608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1" t="s">
        <v>1055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8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610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1" t="s">
        <v>1056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8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1" t="s">
        <v>1057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8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614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1" t="s">
        <v>1058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8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616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1" t="s">
        <v>1059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8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618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1" t="s">
        <v>1060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8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620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1" t="s">
        <v>1061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8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0" t="s">
        <v>622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1" t="s">
        <v>1062</v>
      </c>
      <c r="K23" s="93" t="n">
        <f aca="false">D23*C23</f>
        <v>270.00106</v>
      </c>
      <c r="L23" s="93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8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0" t="s">
        <v>624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1" t="s">
        <v>1063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8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0" t="s">
        <v>626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1" t="s">
        <v>1064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8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0" t="s">
        <v>628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1" t="s">
        <v>1065</v>
      </c>
      <c r="K26" s="93" t="n">
        <f aca="false">D26*C26</f>
        <v>120.000454</v>
      </c>
      <c r="L26" s="93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8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0" t="s">
        <v>630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1" t="s">
        <v>1066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8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0" t="s">
        <v>632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1" t="s">
        <v>1067</v>
      </c>
      <c r="K28" s="93" t="n">
        <f aca="false">D28*C28</f>
        <v>119.998644</v>
      </c>
      <c r="L28" s="93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8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0" t="s">
        <v>634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1" t="s">
        <v>1068</v>
      </c>
      <c r="K29" s="93" t="n">
        <f aca="false">D29*C29</f>
        <v>120.003696</v>
      </c>
      <c r="L29" s="93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8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0" t="s">
        <v>636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1" t="s">
        <v>1069</v>
      </c>
      <c r="K30" s="93" t="n">
        <f aca="false">D30*C30</f>
        <v>120.001792</v>
      </c>
      <c r="L30" s="93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93" t="n">
        <f aca="false">N30*D30</f>
        <v>5296.115392</v>
      </c>
      <c r="P30" s="93"/>
      <c r="Q30" s="118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0" t="s">
        <v>638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1" t="s">
        <v>1070</v>
      </c>
      <c r="K31" s="93" t="n">
        <f aca="false">D31*C31</f>
        <v>105.003216</v>
      </c>
      <c r="L31" s="93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8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0" t="s">
        <v>640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1" t="s">
        <v>1071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8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0" t="s">
        <v>642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1" t="s">
        <v>1072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8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0" t="s">
        <v>644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1" t="s">
        <v>1073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8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0" t="s">
        <v>646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1" t="s">
        <v>1074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8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3" t="s">
        <v>648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5" t="s">
        <v>943</v>
      </c>
      <c r="K36" s="93" t="n">
        <f aca="false">D36*C36</f>
        <v>104.998715</v>
      </c>
      <c r="L36" s="93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93" t="n">
        <f aca="false">N36*D36</f>
        <v>6259.33472</v>
      </c>
      <c r="P36" s="93"/>
      <c r="Q36" s="118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3" t="s">
        <v>649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5" t="s">
        <v>944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8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3" t="s">
        <v>650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5" t="s">
        <v>945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8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3" t="s">
        <v>651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5" t="s">
        <v>946</v>
      </c>
      <c r="K39" s="93" t="n">
        <f aca="false">D39*C39</f>
        <v>90.00072</v>
      </c>
      <c r="L39" s="93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8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3" t="s">
        <v>652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5" t="s">
        <v>947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8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3" t="s">
        <v>653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5" t="s">
        <v>948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8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3" t="s">
        <v>654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5" t="s">
        <v>949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8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9" t="s">
        <v>655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5" t="s">
        <v>950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8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9" t="s">
        <v>656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5" t="s">
        <v>951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8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9" t="s">
        <v>657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5" t="s">
        <v>952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8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9" t="s">
        <v>658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5" t="s">
        <v>953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8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9" t="s">
        <v>659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5" t="s">
        <v>954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8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9" t="s">
        <v>660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5" t="s">
        <v>955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8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9" t="s">
        <v>661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5" t="s">
        <v>956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8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9" t="s">
        <v>662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5" t="s">
        <v>957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8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9" t="s">
        <v>663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5" t="s">
        <v>958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8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9" t="s">
        <v>664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5" t="s">
        <v>959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8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9" t="s">
        <v>665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5" t="s">
        <v>960</v>
      </c>
      <c r="K53" s="93" t="n">
        <f aca="false">D53*C53</f>
        <v>134.99759</v>
      </c>
      <c r="L53" s="93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</v>
      </c>
      <c r="P53" s="93"/>
      <c r="Q53" s="118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9" t="s">
        <v>666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5" t="s">
        <v>961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8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9" t="s">
        <v>667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5" t="s">
        <v>962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8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9" t="s">
        <v>668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5" t="s">
        <v>963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8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9" t="s">
        <v>669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5" t="s">
        <v>964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8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9" t="s">
        <v>670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5" t="s">
        <v>965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8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9" t="s">
        <v>671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5" t="s">
        <v>966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8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9" t="s">
        <v>672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5" t="s">
        <v>967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8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9" t="s">
        <v>673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5" t="s">
        <v>968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8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9" t="s">
        <v>674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5" t="s">
        <v>969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8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9" t="s">
        <v>675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5" t="s">
        <v>970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8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9" t="s">
        <v>676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5" t="s">
        <v>971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8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9" t="s">
        <v>677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5" t="s">
        <v>972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8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9" t="s">
        <v>678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5" t="s">
        <v>973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8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9" t="s">
        <v>679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5" t="s">
        <v>974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8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9" t="s">
        <v>680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5" t="s">
        <v>975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8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9" t="s">
        <v>681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5" t="s">
        <v>976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8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9" t="s">
        <v>682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5" t="s">
        <v>977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8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9" t="s">
        <v>683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5" t="s">
        <v>978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8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9" t="s">
        <v>684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5" t="s">
        <v>979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8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9" t="s">
        <v>685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5" t="s">
        <v>980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8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9" t="s">
        <v>686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5" t="s">
        <v>981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8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9" t="s">
        <v>687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5" t="s">
        <v>982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8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9" t="s">
        <v>688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5" t="s">
        <v>983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8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9" t="s">
        <v>689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5" t="s">
        <v>984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8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9" t="s">
        <v>690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5" t="s">
        <v>985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8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9" t="s">
        <v>691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5" t="s">
        <v>986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8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9" t="s">
        <v>692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5" t="s">
        <v>987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8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9" t="s">
        <v>693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5" t="s">
        <v>988</v>
      </c>
      <c r="K81" s="93" t="n">
        <f aca="false">D81*C81</f>
        <v>134.999283</v>
      </c>
      <c r="L81" s="93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8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9" t="s">
        <v>694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5" t="s">
        <v>989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8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9" t="s">
        <v>695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5" t="s">
        <v>990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8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9" t="s">
        <v>698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5" t="s">
        <v>991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8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9" t="s">
        <v>700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5" t="s">
        <v>992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8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9" t="s">
        <v>702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5" t="s">
        <v>993</v>
      </c>
      <c r="K86" s="93" t="n">
        <f aca="false">D86*C86</f>
        <v>89.996355</v>
      </c>
      <c r="L86" s="93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9" t="s">
        <v>703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5" t="s">
        <v>994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8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9" t="s">
        <v>704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5" t="s">
        <v>995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8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9" t="s">
        <v>705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5" t="s">
        <v>996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8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9" t="s">
        <v>706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5" t="s">
        <v>997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8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9" t="s">
        <v>707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5" t="s">
        <v>998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8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9" t="s">
        <v>708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5" t="s">
        <v>999</v>
      </c>
      <c r="K92" s="93" t="n">
        <f aca="false">D92*C92</f>
        <v>239.996571</v>
      </c>
      <c r="L92" s="93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8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19" t="s">
        <v>709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5" t="s">
        <v>1000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8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9" t="s">
        <v>710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5" t="s">
        <v>1001</v>
      </c>
      <c r="K94" s="93" t="n">
        <f aca="false">D94*C94</f>
        <v>135.002448</v>
      </c>
      <c r="L94" s="93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8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9" t="s">
        <v>711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5" t="s">
        <v>1002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8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9" t="s">
        <v>713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5" t="s">
        <v>1003</v>
      </c>
      <c r="K96" s="93" t="n">
        <f aca="false">D96*C96</f>
        <v>239.9969</v>
      </c>
      <c r="L96" s="93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8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9" t="s">
        <v>715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5" t="s">
        <v>1004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8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9" t="s">
        <v>717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5" t="s">
        <v>1005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8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9" t="s">
        <v>718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5" t="s">
        <v>1006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8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9" t="s">
        <v>719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5" t="s">
        <v>1007</v>
      </c>
      <c r="K100" s="93" t="n">
        <f aca="false">D100*C100</f>
        <v>134.997504</v>
      </c>
      <c r="L100" s="93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7925.14051200001</v>
      </c>
      <c r="P100" s="93"/>
      <c r="Q100" s="118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9" t="s">
        <v>720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5" t="s">
        <v>1008</v>
      </c>
      <c r="K101" s="93" t="n">
        <f aca="false">D101*C101</f>
        <v>135.00321</v>
      </c>
      <c r="L101" s="93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</v>
      </c>
      <c r="P101" s="93"/>
      <c r="Q101" s="118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19" t="s">
        <v>721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5" t="s">
        <v>1009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8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9" t="s">
        <v>722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5" t="s">
        <v>1010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8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9" t="s">
        <v>723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5" t="s">
        <v>1011</v>
      </c>
      <c r="K104" s="93" t="n">
        <f aca="false">D104*C104</f>
        <v>240.002608</v>
      </c>
      <c r="L104" s="93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</v>
      </c>
      <c r="P104" s="93"/>
      <c r="Q104" s="118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9" t="s">
        <v>724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5" t="s">
        <v>1012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8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9" t="s">
        <v>726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5" t="s">
        <v>1013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8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9" t="s">
        <v>727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5" t="s">
        <v>1014</v>
      </c>
      <c r="K107" s="93" t="n">
        <f aca="false">D107*C107</f>
        <v>90.00214</v>
      </c>
      <c r="L107" s="93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</v>
      </c>
      <c r="P107" s="93"/>
      <c r="Q107" s="118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9" t="s">
        <v>729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5" t="s">
        <v>1015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8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9" t="s">
        <v>730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5" t="s">
        <v>1016</v>
      </c>
      <c r="K109" s="93" t="n">
        <f aca="false">D109*C109</f>
        <v>90.00003</v>
      </c>
      <c r="L109" s="93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8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9" t="s">
        <v>732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5" t="s">
        <v>1017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8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9" t="s">
        <v>733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5" t="s">
        <v>1018</v>
      </c>
      <c r="K111" s="93" t="n">
        <f aca="false">D111*C111</f>
        <v>240.001806</v>
      </c>
      <c r="L111" s="93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8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9" t="s">
        <v>734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5" t="s">
        <v>1019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8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9" t="s">
        <v>735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5" t="s">
        <v>1020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8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9" t="s">
        <v>736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5" t="s">
        <v>1021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8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9" t="s">
        <v>737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5" t="s">
        <v>1022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8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9" t="s">
        <v>738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5" t="s">
        <v>1023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8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9" t="s">
        <v>739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5" t="s">
        <v>1024</v>
      </c>
      <c r="K117" s="93" t="n">
        <f aca="false">D117*C117</f>
        <v>135.003918</v>
      </c>
      <c r="L117" s="93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8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9" t="s">
        <v>740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5" t="s">
        <v>1025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8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9" t="s">
        <v>741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5" t="s">
        <v>1026</v>
      </c>
      <c r="K119" s="93" t="n">
        <f aca="false">D119*C119</f>
        <v>135.001438</v>
      </c>
      <c r="L119" s="93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8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9" t="s">
        <v>742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5" t="s">
        <v>1027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8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9" t="s">
        <v>743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5" t="s">
        <v>1028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8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9" t="s">
        <v>744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5" t="s">
        <v>1029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8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9" t="s">
        <v>745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5" t="s">
        <v>1030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8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9" t="s">
        <v>746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5" t="s">
        <v>1031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8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9" t="s">
        <v>747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5" t="s">
        <v>1032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8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9" t="s">
        <v>748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5" t="s">
        <v>1033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8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9" t="s">
        <v>749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5" t="s">
        <v>1034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8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9" t="s">
        <v>750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5" t="s">
        <v>1035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8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9" t="s">
        <v>751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5" t="s">
        <v>1036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8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9" t="s">
        <v>752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5" t="s">
        <v>1037</v>
      </c>
      <c r="K130" s="93" t="n">
        <f aca="false">D130*C130</f>
        <v>135.00264</v>
      </c>
      <c r="L130" s="93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8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9" t="s">
        <v>753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5" t="s">
        <v>1038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8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9" t="s">
        <v>754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5" t="s">
        <v>1039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8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9" t="s">
        <v>755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5" t="s">
        <v>1040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8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9" t="s">
        <v>756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5" t="s">
        <v>1041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8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9" t="s">
        <v>757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5" t="s">
        <v>1042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8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9" t="s">
        <v>758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5" t="s">
        <v>1075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8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{71FFE7E7-BE5D-47D0-B314-FA4CB3CB11D0}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{C91C3DAB-4C31-4A6B-99B3-9085B848E5AF}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{5AC0C44B-E040-46B5-A34B-6FE871ABD510}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{FF3A7FEA-8692-4248-81E5-808799FAE5C5}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FE7E7-BE5D-47D0-B314-FA4CB3CB11D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91C3DAB-4C31-4A6B-99B3-9085B848E5A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5AC0C44B-E040-46B5-A34B-6FE871ABD51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FF3A7FEA-8692-4248-81E5-808799FAE5C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6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0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1" t="s">
        <v>1076</v>
      </c>
      <c r="E1" s="122" t="n">
        <f aca="false">G3</f>
        <v>3782.07</v>
      </c>
      <c r="F1" s="122"/>
      <c r="G1" s="123" t="s">
        <v>1077</v>
      </c>
      <c r="H1" s="124" t="n">
        <f aca="false">G3/I3*365</f>
        <v>2.32791829679595</v>
      </c>
      <c r="I1" s="124"/>
      <c r="J1" s="121" t="s">
        <v>1078</v>
      </c>
      <c r="K1" s="122" t="n">
        <f aca="false">M3</f>
        <v>3476.84</v>
      </c>
      <c r="L1" s="122"/>
      <c r="M1" s="123" t="s">
        <v>1077</v>
      </c>
      <c r="N1" s="124" t="n">
        <f aca="false">M3/O3*365</f>
        <v>2.20320590277778</v>
      </c>
      <c r="O1" s="124"/>
    </row>
    <row r="2" s="125" customFormat="true" ht="15" hidden="false" customHeight="false" outlineLevel="0" collapsed="false">
      <c r="A2" s="125" t="s">
        <v>1079</v>
      </c>
      <c r="B2" s="125" t="s">
        <v>1080</v>
      </c>
      <c r="C2" s="125" t="s">
        <v>1081</v>
      </c>
      <c r="D2" s="126" t="s">
        <v>1082</v>
      </c>
      <c r="E2" s="127" t="s">
        <v>1083</v>
      </c>
      <c r="F2" s="128" t="s">
        <v>1084</v>
      </c>
      <c r="G2" s="129" t="s">
        <v>1085</v>
      </c>
      <c r="H2" s="130" t="s">
        <v>1086</v>
      </c>
      <c r="I2" s="131" t="s">
        <v>1087</v>
      </c>
      <c r="J2" s="126" t="s">
        <v>1082</v>
      </c>
      <c r="K2" s="127" t="s">
        <v>1083</v>
      </c>
      <c r="L2" s="128" t="s">
        <v>1084</v>
      </c>
      <c r="M2" s="132" t="s">
        <v>1085</v>
      </c>
      <c r="N2" s="130" t="s">
        <v>1086</v>
      </c>
      <c r="O2" s="131" t="s">
        <v>1087</v>
      </c>
    </row>
    <row r="3" s="125" customFormat="true" ht="15" hidden="false" customHeight="false" outlineLevel="0" collapsed="false">
      <c r="A3" s="125" t="s">
        <v>1088</v>
      </c>
      <c r="B3" s="133" t="s">
        <v>1089</v>
      </c>
      <c r="C3" s="134" t="str">
        <f aca="true">TODAY()-C4&amp;" 天"</f>
        <v>251 天</v>
      </c>
      <c r="D3" s="135" t="n">
        <f aca="false">SUM(D4:D10094)</f>
        <v>27000</v>
      </c>
      <c r="E3" s="130"/>
      <c r="F3" s="136" t="n">
        <f aca="false">SUM(F4:F10094)</f>
        <v>30782.07</v>
      </c>
      <c r="G3" s="137" t="n">
        <f aca="false">SUM(G4:G10094)</f>
        <v>3782.07</v>
      </c>
      <c r="H3" s="138" t="str">
        <f aca="false">"当前 "&amp;COUNTIF(E4:E10008,"----")&amp;" 支"</f>
        <v>当前 0 支</v>
      </c>
      <c r="I3" s="139" t="n">
        <f aca="false">SUM(I4:I3008)</f>
        <v>593000</v>
      </c>
      <c r="J3" s="135" t="n">
        <f aca="false">SUM(J4:J10094)</f>
        <v>26000</v>
      </c>
      <c r="K3" s="130"/>
      <c r="L3" s="136" t="n">
        <f aca="false">SUM(L4:L10094)</f>
        <v>29476.84</v>
      </c>
      <c r="M3" s="137" t="n">
        <f aca="false">SUM(M4:M10094)</f>
        <v>3476.84</v>
      </c>
      <c r="N3" s="138" t="str">
        <f aca="false">"当前 "&amp;COUNTIF(K4:K10008,"----")&amp;" 支"</f>
        <v>当前 0 支</v>
      </c>
      <c r="O3" s="139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16" t="s">
        <v>1090</v>
      </c>
      <c r="C4" s="140" t="n">
        <v>43634</v>
      </c>
      <c r="D4" s="141" t="n">
        <v>1000</v>
      </c>
      <c r="E4" s="142" t="n">
        <v>43656</v>
      </c>
      <c r="F4" s="143" t="n">
        <v>1019.3</v>
      </c>
      <c r="G4" s="144" t="n">
        <f aca="false">F4-D4</f>
        <v>19.3</v>
      </c>
      <c r="H4" s="145" t="n">
        <f aca="false">E4-C4</f>
        <v>22</v>
      </c>
      <c r="I4" s="146" t="n">
        <f aca="false">H4*D4</f>
        <v>22000</v>
      </c>
      <c r="J4" s="147" t="s">
        <v>1091</v>
      </c>
      <c r="K4" s="148" t="s">
        <v>1091</v>
      </c>
      <c r="L4" s="149" t="s">
        <v>1091</v>
      </c>
      <c r="M4" s="149" t="s">
        <v>1091</v>
      </c>
      <c r="N4" s="148" t="s">
        <v>1091</v>
      </c>
      <c r="O4" s="150" t="s">
        <v>1091</v>
      </c>
    </row>
    <row r="5" customFormat="false" ht="15" hidden="false" customHeight="false" outlineLevel="0" collapsed="false">
      <c r="A5" s="2" t="n">
        <v>113028</v>
      </c>
      <c r="B5" s="116" t="s">
        <v>1092</v>
      </c>
      <c r="C5" s="140" t="n">
        <v>43636</v>
      </c>
      <c r="D5" s="141" t="n">
        <v>1000</v>
      </c>
      <c r="E5" s="142" t="n">
        <v>43654</v>
      </c>
      <c r="F5" s="151" t="n">
        <v>1201.76</v>
      </c>
      <c r="G5" s="144" t="n">
        <f aca="false">F5-D5</f>
        <v>201.76</v>
      </c>
      <c r="H5" s="145" t="n">
        <f aca="false">E5-C5</f>
        <v>18</v>
      </c>
      <c r="I5" s="146" t="n">
        <f aca="false">H5*D5</f>
        <v>18000</v>
      </c>
      <c r="J5" s="135" t="n">
        <v>1000</v>
      </c>
      <c r="K5" s="152" t="n">
        <v>43654</v>
      </c>
      <c r="L5" s="136" t="n">
        <v>1201.76</v>
      </c>
      <c r="M5" s="137" t="n">
        <f aca="false">L5-J5</f>
        <v>201.76</v>
      </c>
      <c r="N5" s="153" t="n">
        <f aca="false">K5-C5</f>
        <v>18</v>
      </c>
      <c r="O5" s="139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6" t="s">
        <v>1093</v>
      </c>
      <c r="C6" s="140" t="n">
        <v>43650</v>
      </c>
      <c r="D6" s="141" t="n">
        <v>2000</v>
      </c>
      <c r="E6" s="142" t="n">
        <v>43669</v>
      </c>
      <c r="F6" s="151" t="n">
        <v>1989.94</v>
      </c>
      <c r="G6" s="154" t="n">
        <v>-10.06</v>
      </c>
      <c r="H6" s="145" t="n">
        <f aca="false">E6-C6</f>
        <v>19</v>
      </c>
      <c r="I6" s="146" t="n">
        <f aca="false">H6*D6</f>
        <v>38000</v>
      </c>
      <c r="J6" s="135" t="n">
        <v>1000</v>
      </c>
      <c r="K6" s="152" t="n">
        <v>43675</v>
      </c>
      <c r="L6" s="136" t="n">
        <v>1000</v>
      </c>
      <c r="M6" s="136" t="n">
        <f aca="false">L6-J6</f>
        <v>0</v>
      </c>
      <c r="N6" s="153" t="n">
        <f aca="false">K6-C6</f>
        <v>25</v>
      </c>
      <c r="O6" s="139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6" t="s">
        <v>1094</v>
      </c>
      <c r="C7" s="140" t="n">
        <v>43663</v>
      </c>
      <c r="D7" s="155" t="s">
        <v>1091</v>
      </c>
      <c r="E7" s="156" t="s">
        <v>1091</v>
      </c>
      <c r="F7" s="157" t="s">
        <v>1091</v>
      </c>
      <c r="G7" s="157" t="s">
        <v>1091</v>
      </c>
      <c r="H7" s="156" t="s">
        <v>1091</v>
      </c>
      <c r="I7" s="156" t="s">
        <v>1091</v>
      </c>
      <c r="J7" s="135" t="n">
        <v>1000</v>
      </c>
      <c r="K7" s="152" t="n">
        <v>43682</v>
      </c>
      <c r="L7" s="136" t="n">
        <v>1004.6</v>
      </c>
      <c r="M7" s="137" t="n">
        <f aca="false">L7-J7</f>
        <v>4.60000000000002</v>
      </c>
      <c r="N7" s="153" t="n">
        <f aca="false">K7-C7</f>
        <v>19</v>
      </c>
      <c r="O7" s="139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6" t="s">
        <v>1095</v>
      </c>
      <c r="C8" s="140" t="n">
        <v>43671</v>
      </c>
      <c r="D8" s="155" t="s">
        <v>1091</v>
      </c>
      <c r="E8" s="156" t="s">
        <v>1091</v>
      </c>
      <c r="F8" s="157" t="s">
        <v>1091</v>
      </c>
      <c r="G8" s="157" t="s">
        <v>1091</v>
      </c>
      <c r="H8" s="156" t="s">
        <v>1091</v>
      </c>
      <c r="I8" s="156" t="s">
        <v>1091</v>
      </c>
      <c r="J8" s="135" t="n">
        <v>1000</v>
      </c>
      <c r="K8" s="152" t="n">
        <v>43696</v>
      </c>
      <c r="L8" s="136" t="n">
        <v>1002.2</v>
      </c>
      <c r="M8" s="137" t="n">
        <f aca="false">L8-J8</f>
        <v>2.20000000000005</v>
      </c>
      <c r="N8" s="153" t="n">
        <f aca="false">K8-C8</f>
        <v>25</v>
      </c>
      <c r="O8" s="139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6" t="s">
        <v>1096</v>
      </c>
      <c r="C9" s="140" t="n">
        <v>43682</v>
      </c>
      <c r="D9" s="155" t="s">
        <v>1091</v>
      </c>
      <c r="E9" s="156" t="s">
        <v>1091</v>
      </c>
      <c r="F9" s="157" t="s">
        <v>1091</v>
      </c>
      <c r="G9" s="157" t="s">
        <v>1091</v>
      </c>
      <c r="H9" s="156" t="s">
        <v>1091</v>
      </c>
      <c r="I9" s="156" t="s">
        <v>1091</v>
      </c>
      <c r="J9" s="135" t="n">
        <v>1000</v>
      </c>
      <c r="K9" s="152" t="n">
        <v>43700</v>
      </c>
      <c r="L9" s="136" t="n">
        <v>1039.79</v>
      </c>
      <c r="M9" s="137" t="n">
        <f aca="false">L9-J9</f>
        <v>39.79</v>
      </c>
      <c r="N9" s="153" t="n">
        <f aca="false">K9-C9</f>
        <v>18</v>
      </c>
      <c r="O9" s="139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6" t="s">
        <v>1097</v>
      </c>
      <c r="C10" s="140" t="n">
        <v>43697</v>
      </c>
      <c r="D10" s="158" t="n">
        <v>1000</v>
      </c>
      <c r="E10" s="159" t="n">
        <v>43718</v>
      </c>
      <c r="F10" s="143" t="n">
        <v>1188.76</v>
      </c>
      <c r="G10" s="160" t="n">
        <v>188.76</v>
      </c>
      <c r="H10" s="161" t="n">
        <f aca="false">E10-C10</f>
        <v>21</v>
      </c>
      <c r="I10" s="162" t="n">
        <f aca="false">H10*D10</f>
        <v>21000</v>
      </c>
      <c r="J10" s="147" t="s">
        <v>1091</v>
      </c>
      <c r="K10" s="148" t="s">
        <v>1091</v>
      </c>
      <c r="L10" s="149" t="s">
        <v>1091</v>
      </c>
      <c r="M10" s="149" t="s">
        <v>1091</v>
      </c>
      <c r="N10" s="148" t="s">
        <v>1091</v>
      </c>
      <c r="O10" s="150" t="s">
        <v>1091</v>
      </c>
    </row>
    <row r="11" customFormat="false" ht="15" hidden="false" customHeight="false" outlineLevel="0" collapsed="false">
      <c r="A11" s="2" t="n">
        <v>128073</v>
      </c>
      <c r="B11" s="116" t="s">
        <v>1098</v>
      </c>
      <c r="C11" s="140" t="n">
        <v>43703</v>
      </c>
      <c r="D11" s="155" t="s">
        <v>1091</v>
      </c>
      <c r="E11" s="156" t="s">
        <v>1091</v>
      </c>
      <c r="F11" s="157" t="s">
        <v>1091</v>
      </c>
      <c r="G11" s="157" t="s">
        <v>1091</v>
      </c>
      <c r="H11" s="156" t="s">
        <v>1091</v>
      </c>
      <c r="I11" s="156" t="s">
        <v>1091</v>
      </c>
      <c r="J11" s="135" t="n">
        <v>1000</v>
      </c>
      <c r="K11" s="152" t="n">
        <v>43719</v>
      </c>
      <c r="L11" s="136" t="n">
        <v>1116.03</v>
      </c>
      <c r="M11" s="137" t="n">
        <f aca="false">L11-J11</f>
        <v>116.03</v>
      </c>
      <c r="N11" s="153" t="n">
        <f aca="false">K11-C11</f>
        <v>16</v>
      </c>
      <c r="O11" s="139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6" t="s">
        <v>1099</v>
      </c>
      <c r="C12" s="140" t="n">
        <v>43732</v>
      </c>
      <c r="D12" s="158" t="n">
        <v>1000</v>
      </c>
      <c r="E12" s="159" t="n">
        <v>43752</v>
      </c>
      <c r="F12" s="143" t="n">
        <v>1139.87</v>
      </c>
      <c r="G12" s="160" t="n">
        <v>139.87</v>
      </c>
      <c r="H12" s="161" t="n">
        <f aca="false">E12-C12</f>
        <v>20</v>
      </c>
      <c r="I12" s="162" t="n">
        <f aca="false">H12*D12</f>
        <v>20000</v>
      </c>
      <c r="J12" s="135" t="n">
        <v>1000</v>
      </c>
      <c r="K12" s="152" t="n">
        <v>43752</v>
      </c>
      <c r="L12" s="136" t="n">
        <v>1146.37</v>
      </c>
      <c r="M12" s="137" t="n">
        <v>146.37</v>
      </c>
      <c r="N12" s="153" t="n">
        <f aca="false">K12-C12</f>
        <v>20</v>
      </c>
      <c r="O12" s="139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6" t="s">
        <v>1100</v>
      </c>
      <c r="C13" s="140" t="n">
        <v>43756</v>
      </c>
      <c r="D13" s="158" t="n">
        <v>1000</v>
      </c>
      <c r="E13" s="159" t="n">
        <v>43776</v>
      </c>
      <c r="F13" s="143" t="n">
        <v>1148.79</v>
      </c>
      <c r="G13" s="160" t="n">
        <f aca="false">F13-D13</f>
        <v>148.79</v>
      </c>
      <c r="H13" s="161" t="n">
        <f aca="false">E13-C13</f>
        <v>20</v>
      </c>
      <c r="I13" s="162" t="n">
        <f aca="false">H13*D13</f>
        <v>20000</v>
      </c>
      <c r="J13" s="147" t="s">
        <v>1091</v>
      </c>
      <c r="K13" s="148" t="s">
        <v>1091</v>
      </c>
      <c r="L13" s="149" t="s">
        <v>1091</v>
      </c>
      <c r="M13" s="149" t="s">
        <v>1091</v>
      </c>
      <c r="N13" s="148" t="s">
        <v>1091</v>
      </c>
      <c r="O13" s="150" t="s">
        <v>1091</v>
      </c>
    </row>
    <row r="14" customFormat="false" ht="15" hidden="false" customHeight="false" outlineLevel="0" collapsed="false">
      <c r="A14" s="2" t="n">
        <v>128079</v>
      </c>
      <c r="B14" s="116" t="s">
        <v>1101</v>
      </c>
      <c r="C14" s="140" t="n">
        <v>43761</v>
      </c>
      <c r="D14" s="158" t="n">
        <v>1000</v>
      </c>
      <c r="E14" s="159" t="n">
        <v>43790</v>
      </c>
      <c r="F14" s="143" t="n">
        <v>1058.79</v>
      </c>
      <c r="G14" s="160" t="n">
        <f aca="false">F14-D14</f>
        <v>58.79</v>
      </c>
      <c r="H14" s="161" t="n">
        <f aca="false">E14-C14</f>
        <v>29</v>
      </c>
      <c r="I14" s="162" t="n">
        <f aca="false">H14*D14</f>
        <v>29000</v>
      </c>
      <c r="J14" s="147" t="s">
        <v>1091</v>
      </c>
      <c r="K14" s="148" t="s">
        <v>1091</v>
      </c>
      <c r="L14" s="149" t="s">
        <v>1091</v>
      </c>
      <c r="M14" s="149" t="s">
        <v>1091</v>
      </c>
      <c r="N14" s="148" t="s">
        <v>1091</v>
      </c>
      <c r="O14" s="150" t="s">
        <v>1091</v>
      </c>
    </row>
    <row r="15" customFormat="false" ht="15" hidden="false" customHeight="false" outlineLevel="0" collapsed="false">
      <c r="A15" s="2" t="n">
        <v>127014</v>
      </c>
      <c r="B15" s="116" t="s">
        <v>1102</v>
      </c>
      <c r="C15" s="140" t="n">
        <v>43766</v>
      </c>
      <c r="D15" s="158" t="n">
        <v>1000</v>
      </c>
      <c r="E15" s="159" t="n">
        <v>43790</v>
      </c>
      <c r="F15" s="143" t="n">
        <v>1068.88</v>
      </c>
      <c r="G15" s="160" t="n">
        <f aca="false">F15-D15</f>
        <v>68.8800000000001</v>
      </c>
      <c r="H15" s="161" t="n">
        <f aca="false">E15-C15</f>
        <v>24</v>
      </c>
      <c r="I15" s="162" t="n">
        <f aca="false">H15*D15</f>
        <v>24000</v>
      </c>
      <c r="J15" s="147" t="s">
        <v>1091</v>
      </c>
      <c r="K15" s="148" t="s">
        <v>1091</v>
      </c>
      <c r="L15" s="149" t="s">
        <v>1091</v>
      </c>
      <c r="M15" s="149" t="s">
        <v>1091</v>
      </c>
      <c r="N15" s="148" t="s">
        <v>1091</v>
      </c>
      <c r="O15" s="150" t="s">
        <v>1091</v>
      </c>
    </row>
    <row r="16" customFormat="false" ht="15" hidden="false" customHeight="false" outlineLevel="0" collapsed="false">
      <c r="A16" s="2" t="n">
        <v>110059</v>
      </c>
      <c r="B16" s="116" t="s">
        <v>1103</v>
      </c>
      <c r="C16" s="140" t="n">
        <v>43768</v>
      </c>
      <c r="D16" s="158" t="n">
        <v>3000</v>
      </c>
      <c r="E16" s="159" t="n">
        <v>43784</v>
      </c>
      <c r="F16" s="143" t="n">
        <v>3104.38</v>
      </c>
      <c r="G16" s="160" t="n">
        <f aca="false">F16-D16</f>
        <v>104.38</v>
      </c>
      <c r="H16" s="161" t="n">
        <f aca="false">E16-C16</f>
        <v>16</v>
      </c>
      <c r="I16" s="162" t="n">
        <f aca="false">H16*D16</f>
        <v>48000</v>
      </c>
      <c r="J16" s="135" t="n">
        <v>3000</v>
      </c>
      <c r="K16" s="152" t="n">
        <v>43784</v>
      </c>
      <c r="L16" s="136" t="n">
        <v>3125.37</v>
      </c>
      <c r="M16" s="137" t="n">
        <f aca="false">L16-J16</f>
        <v>125.37</v>
      </c>
      <c r="N16" s="153" t="n">
        <f aca="false">K16-C16</f>
        <v>16</v>
      </c>
      <c r="O16" s="139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6" t="s">
        <v>1104</v>
      </c>
      <c r="C17" s="140" t="n">
        <v>43768</v>
      </c>
      <c r="D17" s="155" t="s">
        <v>1091</v>
      </c>
      <c r="E17" s="156" t="s">
        <v>1091</v>
      </c>
      <c r="F17" s="157" t="s">
        <v>1091</v>
      </c>
      <c r="G17" s="157" t="s">
        <v>1091</v>
      </c>
      <c r="H17" s="156" t="s">
        <v>1091</v>
      </c>
      <c r="I17" s="163" t="s">
        <v>1091</v>
      </c>
      <c r="J17" s="135" t="n">
        <v>1000</v>
      </c>
      <c r="K17" s="152" t="n">
        <v>43791</v>
      </c>
      <c r="L17" s="136" t="n">
        <v>1109.78</v>
      </c>
      <c r="M17" s="137" t="n">
        <f aca="false">L17-J17</f>
        <v>109.78</v>
      </c>
      <c r="N17" s="153" t="n">
        <f aca="false">K17-C17</f>
        <v>23</v>
      </c>
      <c r="O17" s="139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6" t="s">
        <v>1105</v>
      </c>
      <c r="C18" s="140" t="n">
        <v>43775</v>
      </c>
      <c r="D18" s="141" t="n">
        <v>1000</v>
      </c>
      <c r="E18" s="159" t="n">
        <v>43797</v>
      </c>
      <c r="F18" s="143" t="n">
        <v>1029.92</v>
      </c>
      <c r="G18" s="160" t="n">
        <f aca="false">F18-D18</f>
        <v>29.9200000000001</v>
      </c>
      <c r="H18" s="161" t="n">
        <f aca="false">E18-C18</f>
        <v>22</v>
      </c>
      <c r="I18" s="162" t="n">
        <f aca="false">H18*D18</f>
        <v>22000</v>
      </c>
      <c r="J18" s="147" t="s">
        <v>1091</v>
      </c>
      <c r="K18" s="148" t="s">
        <v>1091</v>
      </c>
      <c r="L18" s="149" t="s">
        <v>1091</v>
      </c>
      <c r="M18" s="149" t="s">
        <v>1091</v>
      </c>
      <c r="N18" s="148" t="s">
        <v>1091</v>
      </c>
      <c r="O18" s="150" t="s">
        <v>1091</v>
      </c>
    </row>
    <row r="19" customFormat="false" ht="15" hidden="false" customHeight="false" outlineLevel="0" collapsed="false">
      <c r="A19" s="2" t="n">
        <v>123035</v>
      </c>
      <c r="B19" s="116" t="s">
        <v>1106</v>
      </c>
      <c r="C19" s="140" t="n">
        <v>43787</v>
      </c>
      <c r="D19" s="141" t="n">
        <v>1000</v>
      </c>
      <c r="E19" s="159" t="n">
        <v>43808</v>
      </c>
      <c r="F19" s="143" t="n">
        <v>1088.86</v>
      </c>
      <c r="G19" s="160" t="n">
        <f aca="false">F19-D19</f>
        <v>88.8599999999999</v>
      </c>
      <c r="H19" s="161" t="n">
        <f aca="false">E19-C19</f>
        <v>21</v>
      </c>
      <c r="I19" s="162" t="n">
        <f aca="false">H19*D19</f>
        <v>21000</v>
      </c>
      <c r="J19" s="135" t="n">
        <v>1000</v>
      </c>
      <c r="K19" s="152" t="n">
        <v>43808</v>
      </c>
      <c r="L19" s="136" t="n">
        <v>1098.85</v>
      </c>
      <c r="M19" s="137" t="n">
        <f aca="false">L19-J19</f>
        <v>98.8499999999999</v>
      </c>
      <c r="N19" s="153" t="n">
        <f aca="false">K19-C19</f>
        <v>21</v>
      </c>
      <c r="O19" s="139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6" t="s">
        <v>1107</v>
      </c>
      <c r="C20" s="140" t="n">
        <v>43789</v>
      </c>
      <c r="D20" s="141" t="n">
        <v>1000</v>
      </c>
      <c r="E20" s="159" t="n">
        <v>43811</v>
      </c>
      <c r="F20" s="143" t="n">
        <v>1079.78</v>
      </c>
      <c r="G20" s="160" t="n">
        <f aca="false">F20-D20</f>
        <v>79.78</v>
      </c>
      <c r="H20" s="161" t="n">
        <f aca="false">E20-C20</f>
        <v>22</v>
      </c>
      <c r="I20" s="162" t="n">
        <f aca="false">H20*D20</f>
        <v>22000</v>
      </c>
      <c r="J20" s="147" t="s">
        <v>1091</v>
      </c>
      <c r="K20" s="148" t="s">
        <v>1091</v>
      </c>
      <c r="L20" s="149" t="s">
        <v>1091</v>
      </c>
      <c r="M20" s="149" t="s">
        <v>1091</v>
      </c>
      <c r="N20" s="148" t="s">
        <v>1091</v>
      </c>
      <c r="O20" s="150" t="s">
        <v>1091</v>
      </c>
    </row>
    <row r="21" customFormat="false" ht="15" hidden="false" customHeight="false" outlineLevel="0" collapsed="false">
      <c r="A21" s="2" t="n">
        <v>128081</v>
      </c>
      <c r="B21" s="116" t="s">
        <v>1108</v>
      </c>
      <c r="C21" s="140" t="n">
        <v>43794</v>
      </c>
      <c r="D21" s="155" t="s">
        <v>1091</v>
      </c>
      <c r="E21" s="156" t="s">
        <v>1091</v>
      </c>
      <c r="F21" s="157" t="s">
        <v>1091</v>
      </c>
      <c r="G21" s="157" t="s">
        <v>1091</v>
      </c>
      <c r="H21" s="156" t="s">
        <v>1091</v>
      </c>
      <c r="I21" s="163" t="s">
        <v>1091</v>
      </c>
      <c r="J21" s="135" t="n">
        <v>1000</v>
      </c>
      <c r="K21" s="152" t="n">
        <v>43815</v>
      </c>
      <c r="L21" s="136" t="n">
        <v>1076.87</v>
      </c>
      <c r="M21" s="137" t="n">
        <f aca="false">L21-J21</f>
        <v>76.8699999999999</v>
      </c>
      <c r="N21" s="153" t="n">
        <f aca="false">K21-C21</f>
        <v>21</v>
      </c>
      <c r="O21" s="139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6" t="s">
        <v>1109</v>
      </c>
      <c r="C22" s="140" t="n">
        <v>43803</v>
      </c>
      <c r="D22" s="141" t="n">
        <v>1000</v>
      </c>
      <c r="E22" s="159" t="n">
        <v>43824</v>
      </c>
      <c r="F22" s="143" t="n">
        <v>1203.26</v>
      </c>
      <c r="G22" s="160" t="n">
        <f aca="false">F22-D22</f>
        <v>203.26</v>
      </c>
      <c r="H22" s="161" t="n">
        <f aca="false">E22-C22</f>
        <v>21</v>
      </c>
      <c r="I22" s="162" t="n">
        <f aca="false">H22*D22</f>
        <v>21000</v>
      </c>
      <c r="J22" s="141" t="n">
        <v>1000</v>
      </c>
      <c r="K22" s="159" t="n">
        <v>43824</v>
      </c>
      <c r="L22" s="143" t="n">
        <v>1245.55</v>
      </c>
      <c r="M22" s="160" t="n">
        <f aca="false">L22-J22</f>
        <v>245.55</v>
      </c>
      <c r="N22" s="153" t="n">
        <f aca="false">K22-C22</f>
        <v>21</v>
      </c>
      <c r="O22" s="162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6" t="s">
        <v>1110</v>
      </c>
      <c r="C23" s="140" t="n">
        <v>43812</v>
      </c>
      <c r="D23" s="141" t="n">
        <v>1000</v>
      </c>
      <c r="E23" s="159" t="n">
        <v>43840</v>
      </c>
      <c r="F23" s="143" t="n">
        <v>1343.51</v>
      </c>
      <c r="G23" s="160" t="n">
        <f aca="false">F23-D23</f>
        <v>343.51</v>
      </c>
      <c r="H23" s="161" t="n">
        <f aca="false">E23-C23</f>
        <v>28</v>
      </c>
      <c r="I23" s="162" t="n">
        <f aca="false">H23*D23</f>
        <v>28000</v>
      </c>
      <c r="J23" s="147" t="s">
        <v>1091</v>
      </c>
      <c r="K23" s="148" t="s">
        <v>1091</v>
      </c>
      <c r="L23" s="149" t="s">
        <v>1091</v>
      </c>
      <c r="M23" s="149" t="s">
        <v>1091</v>
      </c>
      <c r="N23" s="148" t="s">
        <v>1091</v>
      </c>
      <c r="O23" s="150" t="s">
        <v>1091</v>
      </c>
    </row>
    <row r="24" customFormat="false" ht="19" hidden="false" customHeight="false" outlineLevel="0" collapsed="false">
      <c r="A24" s="2" t="n">
        <v>110063</v>
      </c>
      <c r="B24" s="164" t="s">
        <v>1111</v>
      </c>
      <c r="C24" s="140" t="n">
        <v>43816</v>
      </c>
      <c r="D24" s="155" t="s">
        <v>1091</v>
      </c>
      <c r="E24" s="156" t="s">
        <v>1091</v>
      </c>
      <c r="F24" s="157" t="s">
        <v>1091</v>
      </c>
      <c r="G24" s="157" t="s">
        <v>1091</v>
      </c>
      <c r="H24" s="156" t="s">
        <v>1091</v>
      </c>
      <c r="I24" s="163" t="s">
        <v>1091</v>
      </c>
      <c r="J24" s="141" t="n">
        <v>1000</v>
      </c>
      <c r="K24" s="159" t="n">
        <v>43833</v>
      </c>
      <c r="L24" s="143" t="n">
        <v>1224.56</v>
      </c>
      <c r="M24" s="160" t="n">
        <f aca="false">L24-J24</f>
        <v>224.56</v>
      </c>
      <c r="N24" s="153" t="n">
        <f aca="false">K24-C24</f>
        <v>17</v>
      </c>
      <c r="O24" s="162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6" t="s">
        <v>1112</v>
      </c>
      <c r="C25" s="140" t="n">
        <v>43817</v>
      </c>
      <c r="D25" s="141" t="n">
        <v>1000</v>
      </c>
      <c r="E25" s="159" t="n">
        <v>43837</v>
      </c>
      <c r="F25" s="143" t="n">
        <v>1204.56</v>
      </c>
      <c r="G25" s="160" t="n">
        <f aca="false">F25-D25</f>
        <v>204.56</v>
      </c>
      <c r="H25" s="161" t="n">
        <f aca="false">E25-C25</f>
        <v>20</v>
      </c>
      <c r="I25" s="162" t="n">
        <f aca="false">H25*D25</f>
        <v>20000</v>
      </c>
      <c r="J25" s="141" t="n">
        <v>1000</v>
      </c>
      <c r="K25" s="159" t="n">
        <v>43837</v>
      </c>
      <c r="L25" s="143" t="n">
        <v>1202.76</v>
      </c>
      <c r="M25" s="160" t="n">
        <f aca="false">L25-J25</f>
        <v>202.76</v>
      </c>
      <c r="N25" s="153" t="n">
        <f aca="false">K25-C25</f>
        <v>20</v>
      </c>
      <c r="O25" s="162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6" t="s">
        <v>1113</v>
      </c>
      <c r="C26" s="140" t="n">
        <v>43817</v>
      </c>
      <c r="D26" s="155" t="s">
        <v>1091</v>
      </c>
      <c r="E26" s="156" t="s">
        <v>1091</v>
      </c>
      <c r="F26" s="157" t="s">
        <v>1091</v>
      </c>
      <c r="G26" s="157" t="s">
        <v>1091</v>
      </c>
      <c r="H26" s="156" t="s">
        <v>1091</v>
      </c>
      <c r="I26" s="163" t="s">
        <v>1091</v>
      </c>
      <c r="J26" s="135" t="n">
        <v>1000</v>
      </c>
      <c r="K26" s="159" t="n">
        <v>43840</v>
      </c>
      <c r="L26" s="143" t="n">
        <v>1199.05</v>
      </c>
      <c r="M26" s="160" t="n">
        <f aca="false">L26-J26</f>
        <v>199.05</v>
      </c>
      <c r="N26" s="153" t="n">
        <f aca="false">K26-C26</f>
        <v>23</v>
      </c>
      <c r="O26" s="162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6" t="s">
        <v>1114</v>
      </c>
      <c r="C27" s="140" t="n">
        <v>43822</v>
      </c>
      <c r="D27" s="155" t="s">
        <v>1091</v>
      </c>
      <c r="E27" s="156" t="s">
        <v>1091</v>
      </c>
      <c r="F27" s="157" t="s">
        <v>1091</v>
      </c>
      <c r="G27" s="157" t="s">
        <v>1091</v>
      </c>
      <c r="H27" s="156" t="s">
        <v>1091</v>
      </c>
      <c r="I27" s="163" t="s">
        <v>1091</v>
      </c>
      <c r="J27" s="135" t="n">
        <v>1000</v>
      </c>
      <c r="K27" s="159" t="n">
        <v>43865</v>
      </c>
      <c r="L27" s="143" t="n">
        <v>1203.36</v>
      </c>
      <c r="M27" s="160" t="n">
        <f aca="false">L27-J27</f>
        <v>203.36</v>
      </c>
      <c r="N27" s="153" t="n">
        <f aca="false">K27-C27</f>
        <v>43</v>
      </c>
      <c r="O27" s="162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16" t="s">
        <v>1115</v>
      </c>
      <c r="C28" s="140" t="n">
        <v>43823</v>
      </c>
      <c r="D28" s="141" t="n">
        <v>1000</v>
      </c>
      <c r="E28" s="159" t="n">
        <v>43846</v>
      </c>
      <c r="F28" s="143" t="n">
        <v>1138.77</v>
      </c>
      <c r="G28" s="160" t="n">
        <f aca="false">F28-D28</f>
        <v>138.77</v>
      </c>
      <c r="H28" s="161" t="n">
        <f aca="false">E28-C28</f>
        <v>23</v>
      </c>
      <c r="I28" s="162" t="n">
        <f aca="false">H28*D28</f>
        <v>23000</v>
      </c>
      <c r="J28" s="141" t="n">
        <v>1000</v>
      </c>
      <c r="K28" s="159" t="n">
        <v>43844</v>
      </c>
      <c r="L28" s="143" t="n">
        <v>1074.78</v>
      </c>
      <c r="M28" s="160" t="n">
        <f aca="false">L28-J28</f>
        <v>74.78</v>
      </c>
      <c r="N28" s="153" t="n">
        <f aca="false">K28-C28</f>
        <v>21</v>
      </c>
      <c r="O28" s="162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16" t="s">
        <v>1116</v>
      </c>
      <c r="C29" s="140" t="n">
        <v>43824</v>
      </c>
      <c r="D29" s="141" t="n">
        <v>1000</v>
      </c>
      <c r="E29" s="159" t="n">
        <v>43844</v>
      </c>
      <c r="F29" s="143" t="n">
        <v>1244.75</v>
      </c>
      <c r="G29" s="160" t="n">
        <f aca="false">F29-D29</f>
        <v>244.75</v>
      </c>
      <c r="H29" s="161" t="n">
        <f aca="false">E29-C29</f>
        <v>20</v>
      </c>
      <c r="I29" s="162" t="n">
        <f aca="false">H29*D29</f>
        <v>20000</v>
      </c>
      <c r="J29" s="147" t="s">
        <v>1091</v>
      </c>
      <c r="K29" s="148" t="s">
        <v>1091</v>
      </c>
      <c r="L29" s="149" t="s">
        <v>1091</v>
      </c>
      <c r="M29" s="149" t="s">
        <v>1091</v>
      </c>
      <c r="N29" s="148" t="s">
        <v>1091</v>
      </c>
      <c r="O29" s="150" t="s">
        <v>1091</v>
      </c>
    </row>
    <row r="30" customFormat="false" ht="15" hidden="false" customHeight="false" outlineLevel="0" collapsed="false">
      <c r="A30" s="2" t="n">
        <v>128088</v>
      </c>
      <c r="B30" s="116" t="s">
        <v>1117</v>
      </c>
      <c r="C30" s="140" t="n">
        <v>43825</v>
      </c>
      <c r="D30" s="155" t="s">
        <v>1091</v>
      </c>
      <c r="E30" s="156" t="s">
        <v>1091</v>
      </c>
      <c r="F30" s="157" t="s">
        <v>1091</v>
      </c>
      <c r="G30" s="157" t="s">
        <v>1091</v>
      </c>
      <c r="H30" s="156" t="s">
        <v>1091</v>
      </c>
      <c r="I30" s="163" t="s">
        <v>1091</v>
      </c>
      <c r="J30" s="135" t="n">
        <v>1000</v>
      </c>
      <c r="K30" s="159" t="n">
        <v>43850</v>
      </c>
      <c r="L30" s="143" t="n">
        <v>1277.47</v>
      </c>
      <c r="M30" s="160" t="n">
        <f aca="false">L30-J30</f>
        <v>277.47</v>
      </c>
      <c r="N30" s="153" t="n">
        <f aca="false">K30-C30</f>
        <v>25</v>
      </c>
      <c r="O30" s="162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6" t="s">
        <v>1118</v>
      </c>
      <c r="C31" s="140" t="n">
        <v>43829</v>
      </c>
      <c r="D31" s="141" t="n">
        <v>1000</v>
      </c>
      <c r="E31" s="159" t="n">
        <v>43851</v>
      </c>
      <c r="F31" s="143" t="n">
        <v>1258.7</v>
      </c>
      <c r="G31" s="160" t="n">
        <f aca="false">F31-D31</f>
        <v>258.7</v>
      </c>
      <c r="H31" s="161" t="n">
        <f aca="false">E31-C31</f>
        <v>22</v>
      </c>
      <c r="I31" s="162" t="n">
        <f aca="false">H31*D31</f>
        <v>22000</v>
      </c>
      <c r="J31" s="147" t="s">
        <v>1091</v>
      </c>
      <c r="K31" s="148" t="s">
        <v>1091</v>
      </c>
      <c r="L31" s="149" t="s">
        <v>1091</v>
      </c>
      <c r="M31" s="149" t="s">
        <v>1091</v>
      </c>
      <c r="N31" s="148" t="s">
        <v>1091</v>
      </c>
      <c r="O31" s="150" t="s">
        <v>1091</v>
      </c>
    </row>
    <row r="32" customFormat="false" ht="17.35" hidden="false" customHeight="false" outlineLevel="0" collapsed="false">
      <c r="A32" s="2" t="n">
        <v>128090</v>
      </c>
      <c r="B32" s="164" t="s">
        <v>1119</v>
      </c>
      <c r="C32" s="140" t="n">
        <v>43830</v>
      </c>
      <c r="D32" s="141" t="n">
        <v>1000</v>
      </c>
      <c r="E32" s="159" t="n">
        <v>43853</v>
      </c>
      <c r="F32" s="143" t="n">
        <v>1324.18</v>
      </c>
      <c r="G32" s="160" t="n">
        <f aca="false">F32-D32</f>
        <v>324.18</v>
      </c>
      <c r="H32" s="161" t="n">
        <f aca="false">E32-C32</f>
        <v>23</v>
      </c>
      <c r="I32" s="162" t="n">
        <f aca="false">H32*D32</f>
        <v>23000</v>
      </c>
      <c r="J32" s="147" t="s">
        <v>1091</v>
      </c>
      <c r="K32" s="148" t="s">
        <v>1091</v>
      </c>
      <c r="L32" s="149" t="s">
        <v>1091</v>
      </c>
      <c r="M32" s="149" t="s">
        <v>1091</v>
      </c>
      <c r="N32" s="148" t="s">
        <v>1091</v>
      </c>
      <c r="O32" s="150" t="s">
        <v>1091</v>
      </c>
    </row>
    <row r="33" customFormat="false" ht="15" hidden="false" customHeight="false" outlineLevel="0" collapsed="false">
      <c r="A33" s="2" t="n">
        <v>128092</v>
      </c>
      <c r="B33" s="116" t="s">
        <v>1120</v>
      </c>
      <c r="C33" s="140" t="n">
        <v>43832</v>
      </c>
      <c r="D33" s="155" t="s">
        <v>1091</v>
      </c>
      <c r="E33" s="156" t="s">
        <v>1091</v>
      </c>
      <c r="F33" s="157" t="s">
        <v>1091</v>
      </c>
      <c r="G33" s="157" t="s">
        <v>1091</v>
      </c>
      <c r="H33" s="156" t="s">
        <v>1091</v>
      </c>
      <c r="I33" s="163" t="s">
        <v>1091</v>
      </c>
      <c r="J33" s="135" t="n">
        <v>1000</v>
      </c>
      <c r="K33" s="159" t="n">
        <v>43852</v>
      </c>
      <c r="L33" s="143" t="n">
        <v>1077.67</v>
      </c>
      <c r="M33" s="160" t="n">
        <f aca="false">L33-J33</f>
        <v>77.6700000000001</v>
      </c>
      <c r="N33" s="153" t="n">
        <f aca="false">K33-C33</f>
        <v>20</v>
      </c>
      <c r="O33" s="162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6" t="s">
        <v>1121</v>
      </c>
      <c r="C34" s="140" t="n">
        <v>43836</v>
      </c>
      <c r="D34" s="141" t="n">
        <v>1000</v>
      </c>
      <c r="E34" s="159" t="n">
        <v>43865</v>
      </c>
      <c r="F34" s="143" t="n">
        <v>1209.76</v>
      </c>
      <c r="G34" s="160" t="n">
        <f aca="false">F34-D34</f>
        <v>209.76</v>
      </c>
      <c r="H34" s="161" t="n">
        <f aca="false">E34-C34</f>
        <v>29</v>
      </c>
      <c r="I34" s="162" t="n">
        <f aca="false">H34*D34</f>
        <v>29000</v>
      </c>
      <c r="J34" s="147" t="s">
        <v>1091</v>
      </c>
      <c r="K34" s="148" t="s">
        <v>1091</v>
      </c>
      <c r="L34" s="149" t="s">
        <v>1091</v>
      </c>
      <c r="M34" s="149" t="s">
        <v>1091</v>
      </c>
      <c r="N34" s="148" t="s">
        <v>1091</v>
      </c>
      <c r="O34" s="150" t="s">
        <v>1091</v>
      </c>
    </row>
    <row r="35" customFormat="false" ht="15" hidden="false" customHeight="false" outlineLevel="0" collapsed="false">
      <c r="A35" s="2" t="n">
        <v>127015</v>
      </c>
      <c r="B35" s="116" t="s">
        <v>1122</v>
      </c>
      <c r="C35" s="140" t="n">
        <v>43837</v>
      </c>
      <c r="D35" s="141" t="n">
        <v>1000</v>
      </c>
      <c r="E35" s="159" t="n">
        <v>43865</v>
      </c>
      <c r="F35" s="143" t="n">
        <v>1073.87</v>
      </c>
      <c r="G35" s="160" t="n">
        <f aca="false">F35-D35</f>
        <v>73.8699999999999</v>
      </c>
      <c r="H35" s="161" t="n">
        <f aca="false">E35-C35</f>
        <v>28</v>
      </c>
      <c r="I35" s="162" t="n">
        <f aca="false">H35*D35</f>
        <v>28000</v>
      </c>
      <c r="J35" s="135" t="n">
        <v>1000</v>
      </c>
      <c r="K35" s="159" t="n">
        <v>43865</v>
      </c>
      <c r="L35" s="143" t="n">
        <v>1074.67</v>
      </c>
      <c r="M35" s="160" t="n">
        <f aca="false">L35-J35</f>
        <v>74.6700000000001</v>
      </c>
      <c r="N35" s="153" t="n">
        <f aca="false">K35-C35</f>
        <v>28</v>
      </c>
      <c r="O35" s="162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16" t="s">
        <v>1123</v>
      </c>
      <c r="C36" s="140" t="n">
        <v>43837</v>
      </c>
      <c r="D36" s="141" t="n">
        <v>1000</v>
      </c>
      <c r="E36" s="159" t="n">
        <v>43851</v>
      </c>
      <c r="F36" s="143" t="n">
        <v>1097.85</v>
      </c>
      <c r="G36" s="160" t="n">
        <f aca="false">F36-D36</f>
        <v>97.8499999999999</v>
      </c>
      <c r="H36" s="161" t="n">
        <f aca="false">E36-C36</f>
        <v>14</v>
      </c>
      <c r="I36" s="162" t="n">
        <f aca="false">H36*D36</f>
        <v>14000</v>
      </c>
      <c r="J36" s="135" t="n">
        <v>1000</v>
      </c>
      <c r="K36" s="159" t="n">
        <v>43851</v>
      </c>
      <c r="L36" s="143" t="n">
        <v>1079.15</v>
      </c>
      <c r="M36" s="160" t="n">
        <f aca="false">L36-J36</f>
        <v>79.1500000000001</v>
      </c>
      <c r="N36" s="153" t="n">
        <f aca="false">K36-C36</f>
        <v>14</v>
      </c>
      <c r="O36" s="162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6" t="s">
        <v>1124</v>
      </c>
      <c r="C37" s="165" t="n">
        <v>43845</v>
      </c>
      <c r="D37" s="141" t="n">
        <v>2000</v>
      </c>
      <c r="E37" s="159" t="n">
        <v>43875</v>
      </c>
      <c r="F37" s="143" t="n">
        <v>2563.83</v>
      </c>
      <c r="G37" s="160" t="n">
        <f aca="false">F37-D37</f>
        <v>563.83</v>
      </c>
      <c r="H37" s="161" t="n">
        <f aca="false">E37-C37</f>
        <v>30</v>
      </c>
      <c r="I37" s="162" t="n">
        <f aca="false">H37*D37</f>
        <v>60000</v>
      </c>
      <c r="J37" s="135" t="n">
        <v>3000</v>
      </c>
      <c r="K37" s="159" t="n">
        <v>43875</v>
      </c>
      <c r="L37" s="143" t="n">
        <v>3896.2</v>
      </c>
      <c r="M37" s="160" t="n">
        <f aca="false">L37-J37</f>
        <v>896.2</v>
      </c>
      <c r="N37" s="153" t="n">
        <f aca="false">K37-C37</f>
        <v>30</v>
      </c>
      <c r="O37" s="162" t="n">
        <f aca="false">N37*J37</f>
        <v>90000</v>
      </c>
    </row>
    <row r="38" customFormat="false" ht="15" hidden="false" customHeight="false" outlineLevel="0" collapsed="false">
      <c r="C38" s="140"/>
      <c r="D38" s="141"/>
      <c r="E38" s="166"/>
      <c r="F38" s="151"/>
      <c r="G38" s="151"/>
      <c r="H38" s="145"/>
      <c r="I38" s="146"/>
      <c r="J38" s="141"/>
      <c r="K38" s="145"/>
      <c r="L38" s="151"/>
      <c r="M38" s="145"/>
      <c r="N38" s="145"/>
      <c r="O38" s="146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1125</v>
      </c>
      <c r="B1" s="2" t="s">
        <v>1126</v>
      </c>
      <c r="C1" s="2" t="s">
        <v>1127</v>
      </c>
      <c r="D1" s="2" t="s">
        <v>1128</v>
      </c>
      <c r="E1" s="2" t="s">
        <v>1129</v>
      </c>
      <c r="F1" s="2" t="s">
        <v>1130</v>
      </c>
      <c r="G1" s="2" t="s">
        <v>1131</v>
      </c>
    </row>
    <row r="2" customFormat="false" ht="19" hidden="false" customHeight="false" outlineLevel="0" collapsed="false">
      <c r="A2" s="167" t="s">
        <v>1132</v>
      </c>
      <c r="B2" s="2" t="n">
        <v>10000</v>
      </c>
      <c r="C2" s="2" t="n">
        <v>10141.21</v>
      </c>
      <c r="D2" s="120" t="n">
        <v>43637</v>
      </c>
      <c r="E2" s="120" t="n">
        <v>43825</v>
      </c>
      <c r="F2" s="78" t="n">
        <f aca="true">E2-TODAY()</f>
        <v>-60</v>
      </c>
      <c r="G2" s="40" t="n">
        <f aca="true">(C2-B2)/B2/((TODAY()-D2)/365)</f>
        <v>0.0207829233870966</v>
      </c>
    </row>
    <row r="3" customFormat="false" ht="15" hidden="false" customHeight="false" outlineLevel="0" collapsed="false">
      <c r="A3" s="2" t="s">
        <v>1133</v>
      </c>
      <c r="B3" s="2" t="n">
        <v>10000</v>
      </c>
      <c r="C3" s="2" t="n">
        <v>10303</v>
      </c>
      <c r="D3" s="120" t="n">
        <v>43508</v>
      </c>
      <c r="E3" s="120" t="n">
        <v>43808</v>
      </c>
      <c r="F3" s="78" t="n">
        <f aca="true">E3-TODAY()</f>
        <v>-77</v>
      </c>
      <c r="G3" s="40" t="n">
        <f aca="true">(C3-B3)/B3/((TODAY()-D3)/365)</f>
        <v>0.0293355437665782</v>
      </c>
    </row>
    <row r="4" customFormat="false" ht="19" hidden="false" customHeight="false" outlineLevel="0" collapsed="false">
      <c r="A4" s="167" t="s">
        <v>1134</v>
      </c>
      <c r="B4" s="2" t="n">
        <v>10000</v>
      </c>
      <c r="C4" s="2" t="n">
        <v>10000</v>
      </c>
      <c r="D4" s="120" t="n">
        <v>43504</v>
      </c>
      <c r="E4" s="120" t="n">
        <v>43873</v>
      </c>
      <c r="F4" s="78" t="n">
        <f aca="true">E4-TODAY()</f>
        <v>-12</v>
      </c>
      <c r="G4" s="40" t="n">
        <f aca="true">(C4-B4)/B4/((TODAY()-D4)/365)</f>
        <v>0</v>
      </c>
    </row>
    <row r="5" customFormat="false" ht="19" hidden="false" customHeight="false" outlineLevel="0" collapsed="false">
      <c r="A5" s="167" t="s">
        <v>1135</v>
      </c>
      <c r="B5" s="2" t="n">
        <v>10000</v>
      </c>
      <c r="C5" s="2" t="n">
        <v>10499.06</v>
      </c>
      <c r="D5" s="120" t="n">
        <v>43455</v>
      </c>
      <c r="E5" s="120" t="n">
        <v>43822</v>
      </c>
      <c r="F5" s="78" t="n">
        <f aca="true">E5-TODAY()</f>
        <v>-63</v>
      </c>
      <c r="G5" s="40" t="n">
        <f aca="true">(C5-B5)/B5/((TODAY()-D5)/365)</f>
        <v>0.0423620697674418</v>
      </c>
    </row>
    <row r="6" customFormat="false" ht="15" hidden="false" customHeight="false" outlineLevel="0" collapsed="false">
      <c r="A6" s="2" t="s">
        <v>1133</v>
      </c>
      <c r="B6" s="2" t="n">
        <v>10000</v>
      </c>
      <c r="C6" s="2" t="n">
        <v>10587.82</v>
      </c>
      <c r="D6" s="120" t="n">
        <v>43277</v>
      </c>
      <c r="E6" s="120" t="n">
        <v>43816</v>
      </c>
      <c r="F6" s="78" t="n">
        <f aca="true">E6-TODAY()</f>
        <v>-69</v>
      </c>
      <c r="G6" s="40" t="n">
        <f aca="true">(C6-B6)/B6/((TODAY()-D6)/365)</f>
        <v>0.0352885361842105</v>
      </c>
    </row>
    <row r="7" customFormat="false" ht="15" hidden="false" customHeight="false" outlineLevel="0" collapsed="false">
      <c r="A7" s="2" t="s">
        <v>1133</v>
      </c>
      <c r="B7" s="2" t="n">
        <v>20000</v>
      </c>
      <c r="C7" s="2" t="n">
        <v>21409.5</v>
      </c>
      <c r="D7" s="120" t="n">
        <v>43193</v>
      </c>
      <c r="E7" s="120" t="n">
        <v>43822</v>
      </c>
      <c r="F7" s="78" t="n">
        <f aca="true">E7-TODAY()</f>
        <v>-63</v>
      </c>
      <c r="G7" s="40" t="n">
        <f aca="true">(C7-B7)/B7/((TODAY()-D7)/365)</f>
        <v>0.0371725072254335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1136</v>
      </c>
      <c r="D2" s="2" t="s">
        <v>1137</v>
      </c>
      <c r="F2" s="2" t="s">
        <v>1138</v>
      </c>
      <c r="H2" s="2" t="s">
        <v>1139</v>
      </c>
      <c r="J2" s="2" t="s">
        <v>1140</v>
      </c>
    </row>
    <row r="3" customFormat="false" ht="17.95" hidden="false" customHeight="false" outlineLevel="0" collapsed="false">
      <c r="B3" s="2" t="s">
        <v>1141</v>
      </c>
      <c r="C3" s="2" t="n">
        <v>1.5</v>
      </c>
      <c r="D3" s="168" t="s">
        <v>1142</v>
      </c>
      <c r="E3" s="9" t="n">
        <v>1.5</v>
      </c>
      <c r="F3" s="2" t="s">
        <v>1143</v>
      </c>
      <c r="G3" s="2" t="n">
        <v>1.5</v>
      </c>
      <c r="H3" s="2" t="s">
        <v>1144</v>
      </c>
      <c r="I3" s="2" t="n">
        <v>1.5</v>
      </c>
      <c r="J3" s="2" t="s">
        <v>1145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1146</v>
      </c>
      <c r="C4" s="2" t="n">
        <v>1.3</v>
      </c>
      <c r="D4" s="2" t="s">
        <v>1147</v>
      </c>
      <c r="E4" s="2" t="n">
        <v>1.2</v>
      </c>
      <c r="F4" s="2" t="s">
        <v>1148</v>
      </c>
      <c r="G4" s="2" t="n">
        <v>1.2</v>
      </c>
      <c r="H4" s="2" t="s">
        <v>1149</v>
      </c>
      <c r="I4" s="2" t="n">
        <v>1</v>
      </c>
      <c r="J4" s="2" t="s">
        <v>1150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1151</v>
      </c>
      <c r="C5" s="2" t="n">
        <v>1.1</v>
      </c>
      <c r="D5" s="2" t="s">
        <v>1152</v>
      </c>
      <c r="E5" s="2" t="n">
        <v>1</v>
      </c>
      <c r="F5" s="2" t="s">
        <v>1153</v>
      </c>
      <c r="G5" s="2" t="n">
        <v>1.1</v>
      </c>
      <c r="H5" s="168" t="s">
        <v>1154</v>
      </c>
      <c r="I5" s="2" t="n">
        <v>0</v>
      </c>
      <c r="J5" s="2" t="s">
        <v>1155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1156</v>
      </c>
      <c r="C6" s="2" t="n">
        <v>1</v>
      </c>
      <c r="D6" s="169" t="s">
        <v>1157</v>
      </c>
      <c r="E6" s="2" t="n">
        <v>0.8</v>
      </c>
      <c r="F6" s="2" t="s">
        <v>1158</v>
      </c>
      <c r="G6" s="2" t="n">
        <v>1</v>
      </c>
      <c r="J6" s="2" t="s">
        <v>1159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1160</v>
      </c>
      <c r="C7" s="2" t="n">
        <v>0.9</v>
      </c>
      <c r="D7" s="168" t="s">
        <v>1161</v>
      </c>
      <c r="E7" s="2" t="n">
        <v>0.5</v>
      </c>
      <c r="F7" s="2" t="s">
        <v>1162</v>
      </c>
      <c r="G7" s="2" t="n">
        <v>0.9</v>
      </c>
      <c r="J7" s="2" t="s">
        <v>1163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1164</v>
      </c>
      <c r="C8" s="2" t="n">
        <v>0.8</v>
      </c>
      <c r="F8" s="2" t="s">
        <v>1165</v>
      </c>
      <c r="G8" s="2" t="n">
        <v>0.8</v>
      </c>
      <c r="J8" s="2" t="s">
        <v>1166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1167</v>
      </c>
      <c r="C9" s="2" t="n">
        <v>0.5</v>
      </c>
      <c r="F9" s="2" t="s">
        <v>1168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1169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5" t="s">
        <v>1170</v>
      </c>
      <c r="B1" s="170" t="s">
        <v>1171</v>
      </c>
      <c r="C1" s="125" t="s">
        <v>1172</v>
      </c>
      <c r="D1" s="125" t="s">
        <v>1173</v>
      </c>
      <c r="E1" s="125" t="s">
        <v>1174</v>
      </c>
      <c r="F1" s="125" t="s">
        <v>1175</v>
      </c>
      <c r="G1" s="125" t="s">
        <v>1176</v>
      </c>
      <c r="H1" s="125" t="s">
        <v>1177</v>
      </c>
      <c r="I1" s="125" t="s">
        <v>1178</v>
      </c>
      <c r="J1" s="125" t="s">
        <v>1179</v>
      </c>
    </row>
    <row r="2" customFormat="false" ht="15" hidden="false" customHeight="false" outlineLevel="0" collapsed="false">
      <c r="A2" s="171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1" t="n">
        <v>43654</v>
      </c>
      <c r="B3" s="2" t="s">
        <v>1180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1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1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1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1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3353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2020-02-24T11:53:19Z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