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127515C2-D430-415E-9869-39B325DBA2F9}" xr6:coauthVersionLast="47" xr6:coauthVersionMax="47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2" i="2" l="1"/>
  <c r="H7" i="1"/>
  <c r="G3" i="1"/>
  <c r="G4" i="1"/>
  <c r="B5" i="1"/>
  <c r="B4" i="1"/>
  <c r="S31" i="2"/>
  <c r="S30" i="2"/>
  <c r="S29" i="2"/>
  <c r="S28" i="2"/>
  <c r="S27" i="2"/>
  <c r="S26" i="2"/>
  <c r="S25" i="2"/>
  <c r="S24" i="2" l="1"/>
  <c r="S23" i="2" l="1"/>
  <c r="S22" i="2" l="1"/>
  <c r="S21" i="2" l="1"/>
  <c r="G5" i="1"/>
  <c r="S20" i="2" l="1"/>
  <c r="S19" i="2" l="1"/>
  <c r="L2" i="1" l="1"/>
  <c r="G2" i="1"/>
  <c r="S18" i="2" l="1"/>
  <c r="S17" i="2" l="1"/>
  <c r="S16" i="2" l="1"/>
  <c r="S15" i="2" l="1"/>
  <c r="G12" i="1" l="1"/>
  <c r="S14" i="2"/>
  <c r="S13" i="2"/>
  <c r="S12" i="2"/>
  <c r="S11" i="2"/>
  <c r="S10" i="2"/>
  <c r="S9" i="2"/>
  <c r="S8" i="2"/>
  <c r="S7" i="2"/>
  <c r="Q2" i="2"/>
  <c r="G16" i="1"/>
  <c r="P2" i="2" s="1"/>
  <c r="G14" i="1"/>
  <c r="G13" i="1"/>
  <c r="N2" i="2" s="1"/>
  <c r="G11" i="1"/>
  <c r="L2" i="2" s="1"/>
  <c r="G10" i="1"/>
  <c r="K2" i="2" s="1"/>
  <c r="G9" i="1"/>
  <c r="G8" i="1"/>
  <c r="G7" i="1"/>
  <c r="G2" i="2"/>
  <c r="F2" i="2"/>
  <c r="E2" i="2"/>
  <c r="B3" i="1"/>
  <c r="B2" i="1" s="1"/>
  <c r="C2" i="2"/>
  <c r="J2" i="2" l="1"/>
  <c r="M2" i="1"/>
  <c r="I2" i="2"/>
  <c r="Q2" i="1"/>
  <c r="F17" i="1"/>
  <c r="O2" i="2"/>
  <c r="R2" i="1"/>
  <c r="M2" i="2"/>
  <c r="P2" i="1"/>
  <c r="H2" i="2"/>
  <c r="E8" i="1"/>
  <c r="E11" i="1"/>
  <c r="O2" i="1" s="1"/>
  <c r="E15" i="1"/>
  <c r="S2" i="1" s="1"/>
  <c r="D2" i="2" l="1"/>
  <c r="R2" i="2" s="1"/>
  <c r="E3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16" authorId="0" shapeId="0" xr:uid="{EC98A9B1-CF70-46E6-ABEA-1481FC8103D2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刑建豪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3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3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  <comment ref="S27" authorId="1" shapeId="0" xr:uid="{60F1407B-A9D2-4247-B020-ACFA84F3092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一月份工资 18889.81  H2绩效+年终奖  36819.3</t>
        </r>
      </text>
    </comment>
  </commentList>
</comments>
</file>

<file path=xl/sharedStrings.xml><?xml version="1.0" encoding="utf-8"?>
<sst xmlns="http://schemas.openxmlformats.org/spreadsheetml/2006/main" count="88" uniqueCount="68">
  <si>
    <t>余额宝</t>
  </si>
  <si>
    <t>总计</t>
  </si>
  <si>
    <t>明细</t>
  </si>
  <si>
    <t>剩余资金</t>
  </si>
  <si>
    <t>支付宝定期</t>
  </si>
  <si>
    <t>底线资金</t>
  </si>
  <si>
    <t>·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</si>
  <si>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</si>
  <si>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</si>
  <si>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</si>
  <si>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</si>
  <si>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</si>
  <si>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</si>
  <si>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</si>
  <si>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</si>
  <si>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</si>
  <si>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</si>
  <si>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</si>
  <si>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</si>
  <si>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</si>
  <si>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</si>
  <si>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</si>
  <si>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</si>
  <si>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</si>
  <si>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</si>
  <si>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</si>
  <si>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</si>
  <si>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</si>
  <si>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</si>
  <si>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</si>
  <si>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</si>
  <si>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</si>
  <si>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</si>
  <si>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</si>
  <si>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</si>
  <si>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</si>
  <si>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</si>
  <si>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</si>
  <si>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</si>
  <si>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</si>
  <si>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</si>
  <si>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</si>
  <si>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</si>
  <si>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</si>
  <si>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</si>
  <si>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</si>
  <si>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</si>
  <si>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</si>
  <si>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</si>
  <si>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2022年之前不买入任何含有债券的产品</t>
    <phoneticPr fontId="5" type="noConversion"/>
  </si>
  <si>
    <t>T1到账
(股票账户的余额)</t>
    <phoneticPr fontId="5" type="noConversion"/>
  </si>
  <si>
    <t>T0到账
(现金 活期 币基)</t>
    <phoneticPr fontId="5" type="noConversion"/>
  </si>
  <si>
    <r>
      <t>招商信用卡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</si>
  <si>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r>
      <t>广发信用卡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</si>
  <si>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t>支付宝理财</t>
    <phoneticPr fontId="5" type="noConversion"/>
  </si>
  <si>
    <t>招商银行理财</t>
    <phoneticPr fontId="5" type="noConversion"/>
  </si>
  <si>
    <t>邮储银行理财</t>
    <phoneticPr fontId="5" type="noConversion"/>
  </si>
  <si>
    <t>微信理财</t>
    <phoneticPr fontId="5" type="noConversion"/>
  </si>
  <si>
    <t>证券现金及可转债</t>
    <phoneticPr fontId="5" type="noConversion"/>
  </si>
  <si>
    <t>2021-03起</t>
    <phoneticPr fontId="5" type="noConversion"/>
  </si>
  <si>
    <t>邮储理财</t>
    <phoneticPr fontId="5" type="noConversion"/>
  </si>
  <si>
    <t>招商理财</t>
    <phoneticPr fontId="5" type="noConversion"/>
  </si>
  <si>
    <t>支付宝定额</t>
    <phoneticPr fontId="5" type="noConversion"/>
  </si>
  <si>
    <t>支付宝长期</t>
    <phoneticPr fontId="5" type="noConversion"/>
  </si>
  <si>
    <t>支付宝中期</t>
    <phoneticPr fontId="5" type="noConversion"/>
  </si>
  <si>
    <t>支付宝短期</t>
    <phoneticPr fontId="5" type="noConversion"/>
  </si>
  <si>
    <t>微信</t>
    <phoneticPr fontId="5" type="noConversion"/>
  </si>
  <si>
    <t>2021年7月10日更新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</si>
</sst>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4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36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6"/>
      <color rgb="FF000000"/>
      <name val="等线"/>
      <family val="2"/>
      <charset val="1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9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32-42F8-899C-5F554274E0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232-42F8-899C-5F554274E09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配置计划!$L$1:$S$1</c:f>
              <c:strCache>
                <c:ptCount val="8"/>
                <c:pt idx="0">
                  <c:v>T0到账
(现金 活期 币基)</c:v>
                </c:pt>
                <c:pt idx="1">
                  <c:v>T1到账
(股票账户的余额)</c:v>
                </c:pt>
                <c:pt idx="2">
                  <c:v>理财</c:v>
                </c:pt>
                <c:pt idx="3">
                  <c:v>基金</c:v>
                </c:pt>
                <c:pt idx="4">
                  <c:v>债券</c:v>
                </c:pt>
                <c:pt idx="5">
                  <c:v>股票</c:v>
                </c:pt>
                <c:pt idx="6">
                  <c:v>定期</c:v>
                </c:pt>
                <c:pt idx="7">
                  <c:v>债权</c:v>
                </c:pt>
              </c:strCache>
            </c:strRef>
          </c:cat>
          <c:val>
            <c:numRef>
              <c:f>配置计划!$L$2:$S$2</c:f>
              <c:numCache>
                <c:formatCode>0.00</c:formatCode>
                <c:ptCount val="8"/>
                <c:pt idx="0">
                  <c:v>8922.85</c:v>
                </c:pt>
                <c:pt idx="1">
                  <c:v>18485.3</c:v>
                </c:pt>
                <c:pt idx="2">
                  <c:v>68629.03</c:v>
                </c:pt>
                <c:pt idx="3">
                  <c:v>46365.130000000005</c:v>
                </c:pt>
                <c:pt idx="4">
                  <c:v>0</c:v>
                </c:pt>
                <c:pt idx="5">
                  <c:v>329919</c:v>
                </c:pt>
                <c:pt idx="6">
                  <c:v>0</c:v>
                </c:pt>
                <c:pt idx="7">
                  <c:v>307000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320197</xdr:colOff>
      <xdr:row>5</xdr:row>
      <xdr:rowOff>100192</xdr:rowOff>
    </xdr:from>
    <xdr:to>
      <xdr:col>18</xdr:col>
      <xdr:colOff>551432</xdr:colOff>
      <xdr:row>16</xdr:row>
      <xdr:rowOff>181814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9" name="AutoShape 6">
          <a:extLst>
            <a:ext uri="{FF2B5EF4-FFF2-40B4-BE49-F238E27FC236}">
              <a16:creationId xmlns:a16="http://schemas.microsoft.com/office/drawing/2014/main" id="{BFC9E579-1281-4BDE-AF3E-5856C6A74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0" name="AutoShape 6">
          <a:extLst>
            <a:ext uri="{FF2B5EF4-FFF2-40B4-BE49-F238E27FC236}">
              <a16:creationId xmlns:a16="http://schemas.microsoft.com/office/drawing/2014/main" id="{E841ACD5-B66B-4730-81FE-6B5A1F927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5DFD7429-D294-40BC-AC58-88887681FF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2" name="AutoShape 6">
          <a:extLst>
            <a:ext uri="{FF2B5EF4-FFF2-40B4-BE49-F238E27FC236}">
              <a16:creationId xmlns:a16="http://schemas.microsoft.com/office/drawing/2014/main" id="{F2E3248D-6D04-4028-BF00-183D2C60C7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3" name="AutoShape 6">
          <a:extLst>
            <a:ext uri="{FF2B5EF4-FFF2-40B4-BE49-F238E27FC236}">
              <a16:creationId xmlns:a16="http://schemas.microsoft.com/office/drawing/2014/main" id="{248C55FB-C43E-438C-A878-C151646774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4" name="AutoShape 6">
          <a:extLst>
            <a:ext uri="{FF2B5EF4-FFF2-40B4-BE49-F238E27FC236}">
              <a16:creationId xmlns:a16="http://schemas.microsoft.com/office/drawing/2014/main" id="{489280B6-23C7-49E0-93C7-0E5E64A983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9011B493-3C53-44A8-860C-8057E7445A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6" name="AutoShape 6">
          <a:extLst>
            <a:ext uri="{FF2B5EF4-FFF2-40B4-BE49-F238E27FC236}">
              <a16:creationId xmlns:a16="http://schemas.microsoft.com/office/drawing/2014/main" id="{A837751C-40BE-49B4-B854-5A9888D924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AE2902DE-291C-4093-BD07-344FA497F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36B97488-CA32-474A-90A0-915084811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3FA1503-A48B-4F68-BB7B-275EFD1BD3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40F9BBA1-5B2A-4C39-9E51-A4B6EC996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id="{FB89F696-765C-4537-B61F-31B21E7BC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EEB2CA1B-3FED-4667-9D3B-1AD30451B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0" name="AutoShape 4">
          <a:extLst>
            <a:ext uri="{FF2B5EF4-FFF2-40B4-BE49-F238E27FC236}">
              <a16:creationId xmlns:a16="http://schemas.microsoft.com/office/drawing/2014/main" id="{9E5721D6-26CA-4C77-A785-C77BCBD70B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E7855C90-C055-4861-B2BC-32D8F9A023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2" name="AutoShape 4">
          <a:extLst>
            <a:ext uri="{FF2B5EF4-FFF2-40B4-BE49-F238E27FC236}">
              <a16:creationId xmlns:a16="http://schemas.microsoft.com/office/drawing/2014/main" id="{6FA0CEF7-1AEF-4C73-AB69-881CFBA455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8EE6381A-2FC1-4F59-8305-98315044E0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4" name="AutoShape 4">
          <a:extLst>
            <a:ext uri="{FF2B5EF4-FFF2-40B4-BE49-F238E27FC236}">
              <a16:creationId xmlns:a16="http://schemas.microsoft.com/office/drawing/2014/main" id="{07C307BA-B463-4819-9F4F-DEE21C0A76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D916BDBF-3EFF-4D5D-AD3C-5F4D55F6C4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BC1B0AC0-4D96-4446-A3B7-AFD85B22C6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E539AF67-37C5-414A-8902-17A506E97F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8" name="AutoShape 4">
          <a:extLst>
            <a:ext uri="{FF2B5EF4-FFF2-40B4-BE49-F238E27FC236}">
              <a16:creationId xmlns:a16="http://schemas.microsoft.com/office/drawing/2014/main" id="{CCB96FFE-6D6D-43EA-AF1D-3063A76493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6554F988-4A0C-460B-8258-E1F868C2C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A5373C38-E5F2-483D-AEBE-4B688370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24BD962E-72FE-48F9-9D45-FD6A364AF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2" name="AutoShape 4">
          <a:extLst>
            <a:ext uri="{FF2B5EF4-FFF2-40B4-BE49-F238E27FC236}">
              <a16:creationId xmlns:a16="http://schemas.microsoft.com/office/drawing/2014/main" id="{09DAD9B1-359C-434A-9630-01D34182C8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1CB2CC33-7A01-42A1-BEA6-A1F98CE24D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4" name="AutoShape 4">
          <a:extLst>
            <a:ext uri="{FF2B5EF4-FFF2-40B4-BE49-F238E27FC236}">
              <a16:creationId xmlns:a16="http://schemas.microsoft.com/office/drawing/2014/main" id="{76899F79-422B-44C6-8F6B-99C8A4FDE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90E71D47-3BC4-4309-B7F4-C4FBE9B88D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343E29A8-65D3-4AAC-A08F-ED770B30E3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AF2C3147-015D-45E1-86B8-F6B0B2119C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8" name="AutoShape 4">
          <a:extLst>
            <a:ext uri="{FF2B5EF4-FFF2-40B4-BE49-F238E27FC236}">
              <a16:creationId xmlns:a16="http://schemas.microsoft.com/office/drawing/2014/main" id="{B84B501B-DA52-4FFB-A5DC-E26D660F56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CD9C40B4-C2B8-47AD-AA9D-C452A80AA6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0" name="AutoShape 4">
          <a:extLst>
            <a:ext uri="{FF2B5EF4-FFF2-40B4-BE49-F238E27FC236}">
              <a16:creationId xmlns:a16="http://schemas.microsoft.com/office/drawing/2014/main" id="{7FFDC2A2-82C1-4C45-A789-5B423E684F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47FB48F3-CC6F-414A-A43B-8C4288E89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42202E2B-EBCE-49A4-AD6C-6974CBF19C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03D52718-5E91-4835-B577-CFD9A3F59B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9"/>
  <sheetViews>
    <sheetView zoomScale="80" zoomScaleNormal="80" workbookViewId="0">
      <selection activeCell="I17" sqref="I17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6" width="9" style="2" customWidth="1"/>
  </cols>
  <sheetData>
    <row r="1" spans="1:19" ht="28.5" customHeight="1" x14ac:dyDescent="0.2">
      <c r="A1" s="1" t="s">
        <v>0</v>
      </c>
      <c r="B1" s="5">
        <v>8922.85</v>
      </c>
      <c r="D1" s="29" t="s">
        <v>67</v>
      </c>
      <c r="E1" s="29"/>
      <c r="F1" s="29"/>
      <c r="G1" s="2" t="s">
        <v>1</v>
      </c>
      <c r="H1" s="2" t="s">
        <v>2</v>
      </c>
      <c r="L1" s="3" t="s">
        <v>51</v>
      </c>
      <c r="M1" s="3" t="s">
        <v>50</v>
      </c>
      <c r="N1" s="2" t="s">
        <v>44</v>
      </c>
      <c r="O1" s="2" t="s">
        <v>42</v>
      </c>
      <c r="P1" s="2" t="s">
        <v>45</v>
      </c>
      <c r="Q1" s="2" t="s">
        <v>43</v>
      </c>
      <c r="R1" s="2" t="s">
        <v>41</v>
      </c>
      <c r="S1" s="2" t="s">
        <v>46</v>
      </c>
    </row>
    <row r="2" spans="1:19" ht="28.5" customHeight="1" x14ac:dyDescent="0.2">
      <c r="A2" s="6" t="s">
        <v>3</v>
      </c>
      <c r="B2" s="7">
        <f>B1-B3</f>
        <v>-7837.7700000000023</v>
      </c>
      <c r="E2" s="2" t="s">
        <v>4</v>
      </c>
      <c r="F2" s="6" t="s">
        <v>54</v>
      </c>
      <c r="G2" s="4">
        <f>SUM(H2:K2)</f>
        <v>0</v>
      </c>
      <c r="H2" s="4"/>
      <c r="I2" s="4"/>
      <c r="J2" s="4"/>
      <c r="K2" s="4"/>
      <c r="L2" s="2">
        <f>B1</f>
        <v>8922.85</v>
      </c>
      <c r="M2" s="2">
        <f>G9</f>
        <v>18485.3</v>
      </c>
      <c r="N2" s="2">
        <f>E3</f>
        <v>68629.03</v>
      </c>
      <c r="O2" s="2">
        <f>E11-G12</f>
        <v>46365.130000000005</v>
      </c>
      <c r="P2" s="2">
        <f>G12</f>
        <v>0</v>
      </c>
      <c r="Q2" s="2">
        <f>G7+G8</f>
        <v>329919</v>
      </c>
      <c r="R2" s="2">
        <f>G14</f>
        <v>0</v>
      </c>
      <c r="S2" s="2">
        <f>E15</f>
        <v>307000</v>
      </c>
    </row>
    <row r="3" spans="1:19" ht="28.5" customHeight="1" x14ac:dyDescent="0.2">
      <c r="A3" s="6" t="s">
        <v>5</v>
      </c>
      <c r="B3" s="5">
        <f>SUM(B4:B12)</f>
        <v>16760.620000000003</v>
      </c>
      <c r="E3" s="5">
        <f>SUM(G2:G5)</f>
        <v>68629.03</v>
      </c>
      <c r="F3" s="6" t="s">
        <v>57</v>
      </c>
      <c r="G3" s="4">
        <f>SUM(H3:Q3)</f>
        <v>0</v>
      </c>
      <c r="H3" s="4">
        <v>0</v>
      </c>
      <c r="I3" s="4"/>
      <c r="J3" s="4"/>
      <c r="K3" s="4"/>
    </row>
    <row r="4" spans="1:19" ht="28.5" customHeight="1" x14ac:dyDescent="0.2">
      <c r="A4" s="1" t="s">
        <v>52</v>
      </c>
      <c r="B4" s="5">
        <f>50000-47043.29</f>
        <v>2956.7099999999991</v>
      </c>
      <c r="E4" s="2" t="s">
        <v>6</v>
      </c>
      <c r="F4" s="6" t="s">
        <v>56</v>
      </c>
      <c r="G4" s="4">
        <f>SUM(H4:Q4)</f>
        <v>0</v>
      </c>
      <c r="H4" s="4">
        <v>0</v>
      </c>
      <c r="I4" s="4"/>
      <c r="J4" s="4"/>
      <c r="K4" s="4"/>
    </row>
    <row r="5" spans="1:19" ht="28.5" customHeight="1" x14ac:dyDescent="0.2">
      <c r="A5" s="1" t="s">
        <v>53</v>
      </c>
      <c r="B5" s="5">
        <f>100000-96196.09</f>
        <v>3803.9100000000035</v>
      </c>
      <c r="F5" s="6" t="s">
        <v>55</v>
      </c>
      <c r="G5" s="4">
        <f>SUM(H5:Q5)</f>
        <v>68629.03</v>
      </c>
      <c r="H5" s="4">
        <v>68629.03</v>
      </c>
      <c r="I5" s="4"/>
      <c r="J5" s="4"/>
      <c r="K5" s="4"/>
      <c r="L5" s="4"/>
      <c r="M5" s="4"/>
    </row>
    <row r="6" spans="1:19" ht="28.5" customHeight="1" x14ac:dyDescent="0.2">
      <c r="A6" s="1" t="s">
        <v>7</v>
      </c>
      <c r="B6" s="5">
        <v>3000</v>
      </c>
      <c r="F6" s="6"/>
      <c r="G6" s="4"/>
      <c r="H6" s="4"/>
      <c r="I6" s="4"/>
      <c r="J6" s="4"/>
      <c r="K6" s="4"/>
    </row>
    <row r="7" spans="1:19" ht="28.5" customHeight="1" x14ac:dyDescent="0.2">
      <c r="A7" s="1" t="s">
        <v>8</v>
      </c>
      <c r="B7" s="5">
        <v>3000</v>
      </c>
      <c r="E7" s="2" t="s">
        <v>9</v>
      </c>
      <c r="F7" s="6" t="s">
        <v>10</v>
      </c>
      <c r="G7" s="4">
        <f t="shared" ref="G7:G14" si="0">SUM(H7:Q7)</f>
        <v>312825</v>
      </c>
      <c r="H7" s="4">
        <f>(59000-5500+11000)*4.85</f>
        <v>312825</v>
      </c>
      <c r="I7" s="4"/>
      <c r="J7" s="4"/>
      <c r="K7" s="4"/>
    </row>
    <row r="8" spans="1:19" ht="28.5" customHeight="1" x14ac:dyDescent="0.2">
      <c r="A8" s="1" t="s">
        <v>11</v>
      </c>
      <c r="B8" s="2">
        <v>0</v>
      </c>
      <c r="E8" s="5">
        <f>SUM(G7:G9)</f>
        <v>348404.3</v>
      </c>
      <c r="F8" s="6" t="s">
        <v>12</v>
      </c>
      <c r="G8" s="4">
        <f t="shared" si="0"/>
        <v>17094</v>
      </c>
      <c r="H8" s="4">
        <v>17094</v>
      </c>
      <c r="I8" s="4"/>
      <c r="J8" s="4"/>
      <c r="K8" s="4"/>
    </row>
    <row r="9" spans="1:19" ht="28.5" customHeight="1" x14ac:dyDescent="0.2">
      <c r="A9" s="1" t="s">
        <v>13</v>
      </c>
      <c r="B9" s="2">
        <v>0</v>
      </c>
      <c r="F9" s="1" t="s">
        <v>14</v>
      </c>
      <c r="G9" s="4">
        <f t="shared" si="0"/>
        <v>18485.3</v>
      </c>
      <c r="H9" s="4">
        <v>18485.3</v>
      </c>
      <c r="I9" s="4"/>
      <c r="J9" s="4"/>
      <c r="K9" s="4"/>
    </row>
    <row r="10" spans="1:19" ht="28.5" customHeight="1" x14ac:dyDescent="0.2">
      <c r="A10" s="1" t="s">
        <v>15</v>
      </c>
      <c r="B10" s="5">
        <v>0</v>
      </c>
      <c r="E10" s="2" t="s">
        <v>16</v>
      </c>
      <c r="F10" s="6" t="s">
        <v>17</v>
      </c>
      <c r="G10" s="4">
        <f t="shared" si="0"/>
        <v>10949.66</v>
      </c>
      <c r="H10" s="4">
        <v>10949.66</v>
      </c>
      <c r="I10" s="4"/>
      <c r="J10" s="4"/>
      <c r="K10" s="4"/>
    </row>
    <row r="11" spans="1:19" ht="28.5" customHeight="1" x14ac:dyDescent="0.2">
      <c r="A11" s="1" t="s">
        <v>18</v>
      </c>
      <c r="B11" s="5">
        <v>4000</v>
      </c>
      <c r="E11" s="5">
        <f>SUM(G10:G13)</f>
        <v>46365.130000000005</v>
      </c>
      <c r="F11" s="6" t="s">
        <v>19</v>
      </c>
      <c r="G11" s="4">
        <f t="shared" si="0"/>
        <v>35415.47</v>
      </c>
      <c r="H11" s="4">
        <v>35415.47</v>
      </c>
      <c r="I11" s="4"/>
      <c r="J11" s="4"/>
      <c r="K11" s="4"/>
    </row>
    <row r="12" spans="1:19" ht="28.5" customHeight="1" x14ac:dyDescent="0.2">
      <c r="A12" s="6"/>
      <c r="B12" s="6"/>
      <c r="F12" s="6" t="s">
        <v>20</v>
      </c>
      <c r="G12" s="4">
        <f t="shared" si="0"/>
        <v>0</v>
      </c>
      <c r="H12" s="4">
        <v>0</v>
      </c>
      <c r="I12" s="4"/>
      <c r="J12" s="4"/>
      <c r="K12" s="4"/>
    </row>
    <row r="13" spans="1:19" ht="28.5" customHeight="1" x14ac:dyDescent="0.2">
      <c r="A13" s="6" t="s">
        <v>21</v>
      </c>
      <c r="F13" s="6" t="s">
        <v>22</v>
      </c>
      <c r="G13" s="4">
        <f t="shared" si="0"/>
        <v>0</v>
      </c>
      <c r="H13" s="4">
        <v>0</v>
      </c>
      <c r="I13" s="4"/>
      <c r="J13" s="4"/>
      <c r="K13" s="4"/>
    </row>
    <row r="14" spans="1:19" ht="28.5" customHeight="1" x14ac:dyDescent="0.2">
      <c r="A14" s="6" t="s">
        <v>23</v>
      </c>
      <c r="B14" s="8"/>
      <c r="E14" s="2" t="s">
        <v>22</v>
      </c>
      <c r="F14" s="6" t="s">
        <v>24</v>
      </c>
      <c r="G14" s="4">
        <f t="shared" si="0"/>
        <v>0</v>
      </c>
      <c r="H14" s="4"/>
      <c r="I14" s="4"/>
      <c r="J14" s="4"/>
      <c r="K14" s="4"/>
    </row>
    <row r="15" spans="1:19" ht="28.5" customHeight="1" x14ac:dyDescent="0.2">
      <c r="A15" s="1" t="s">
        <v>47</v>
      </c>
      <c r="B15" s="2">
        <v>5500</v>
      </c>
      <c r="E15" s="5">
        <f>SUM(G14:G16)</f>
        <v>307000</v>
      </c>
      <c r="F15" s="1"/>
      <c r="G15" s="4"/>
      <c r="H15" s="4"/>
      <c r="I15" s="4"/>
      <c r="J15" s="4"/>
      <c r="K15" s="4"/>
    </row>
    <row r="16" spans="1:19" ht="28.5" customHeight="1" x14ac:dyDescent="0.2">
      <c r="A16" s="1" t="s">
        <v>25</v>
      </c>
      <c r="B16" s="2">
        <v>53500</v>
      </c>
      <c r="F16" s="6" t="s">
        <v>26</v>
      </c>
      <c r="G16" s="4">
        <f>SUM(H16:Q16)</f>
        <v>307000</v>
      </c>
      <c r="H16" s="4">
        <v>7000</v>
      </c>
      <c r="I16" s="4">
        <v>300000</v>
      </c>
      <c r="J16" s="4"/>
      <c r="K16" s="4"/>
    </row>
    <row r="17" spans="1:11" ht="28.5" customHeight="1" x14ac:dyDescent="0.2">
      <c r="A17" s="1" t="s">
        <v>27</v>
      </c>
      <c r="B17" s="2">
        <v>10000</v>
      </c>
      <c r="E17" s="9" t="s">
        <v>1</v>
      </c>
      <c r="F17" s="10">
        <f>SUM(G2:G17)+B1-B4-B5-B12</f>
        <v>772560.69</v>
      </c>
      <c r="G17" s="4"/>
      <c r="H17" s="4"/>
      <c r="I17" s="4"/>
      <c r="J17" s="4"/>
      <c r="K17" s="4"/>
    </row>
    <row r="18" spans="1:11" ht="44.25" customHeight="1" x14ac:dyDescent="0.2">
      <c r="A18" s="1" t="s">
        <v>48</v>
      </c>
      <c r="B18" s="2">
        <v>11000</v>
      </c>
      <c r="G18" s="25" t="s">
        <v>49</v>
      </c>
      <c r="H18" s="4"/>
      <c r="I18" s="4"/>
      <c r="J18" s="4"/>
      <c r="K18" s="4"/>
    </row>
    <row r="19" spans="1:11" ht="63" customHeight="1" x14ac:dyDescent="0.2"/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4"/>
  <sheetViews>
    <sheetView showGridLines="0" tabSelected="1" zoomScale="90" zoomScaleNormal="90" workbookViewId="0">
      <pane xSplit="2" ySplit="5" topLeftCell="D16" activePane="bottomRight" state="frozen"/>
      <selection pane="topRight" activeCell="C1" sqref="C1"/>
      <selection pane="bottomLeft" activeCell="A5" sqref="A5"/>
      <selection pane="bottomRight" activeCell="E33" sqref="E33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10" width="9.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28</v>
      </c>
      <c r="C1" t="s">
        <v>39</v>
      </c>
    </row>
    <row r="2" spans="2:19" x14ac:dyDescent="0.2">
      <c r="B2" s="11" t="s">
        <v>40</v>
      </c>
      <c r="C2" s="12">
        <f>配置计划!B1</f>
        <v>8922.85</v>
      </c>
      <c r="D2" s="12">
        <f>配置计划!G2</f>
        <v>0</v>
      </c>
      <c r="E2" s="12">
        <f>配置计划!G3</f>
        <v>0</v>
      </c>
      <c r="F2" s="12">
        <f>配置计划!G4</f>
        <v>0</v>
      </c>
      <c r="G2" s="12">
        <f>配置计划!G5</f>
        <v>68629.03</v>
      </c>
      <c r="H2" s="12">
        <f>配置计划!G7</f>
        <v>312825</v>
      </c>
      <c r="I2" s="12">
        <f>配置计划!G8</f>
        <v>17094</v>
      </c>
      <c r="J2" s="12">
        <f>配置计划!G9</f>
        <v>18485.3</v>
      </c>
      <c r="K2" s="12">
        <f>配置计划!G10</f>
        <v>10949.66</v>
      </c>
      <c r="L2" s="12">
        <f>配置计划!G11</f>
        <v>35415.47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307000</v>
      </c>
      <c r="Q2" s="12">
        <f>0-配置计划!B4-配置计划!B5-配置计划!B12</f>
        <v>-6760.6200000000026</v>
      </c>
      <c r="R2" s="12">
        <f>SUM(C2:Q2)</f>
        <v>772560.69</v>
      </c>
      <c r="S2" s="13"/>
    </row>
    <row r="3" spans="2:19" x14ac:dyDescent="0.2">
      <c r="B3" s="14"/>
      <c r="C3" s="26" t="s">
        <v>29</v>
      </c>
      <c r="D3" s="31" t="s">
        <v>30</v>
      </c>
      <c r="E3" s="31"/>
      <c r="F3" s="31"/>
      <c r="G3" s="31"/>
      <c r="H3" s="31" t="s">
        <v>31</v>
      </c>
      <c r="I3" s="31"/>
      <c r="J3" s="31"/>
      <c r="K3" s="31" t="s">
        <v>32</v>
      </c>
      <c r="L3" s="31"/>
      <c r="M3" s="31"/>
      <c r="N3" s="31"/>
      <c r="O3" s="31" t="s">
        <v>33</v>
      </c>
      <c r="P3" s="31"/>
      <c r="Q3" s="31"/>
      <c r="R3" s="31" t="s">
        <v>1</v>
      </c>
      <c r="S3" s="30" t="s">
        <v>34</v>
      </c>
    </row>
    <row r="4" spans="2:19" x14ac:dyDescent="0.2">
      <c r="B4" s="14"/>
      <c r="C4" s="26" t="s">
        <v>0</v>
      </c>
      <c r="D4" s="15" t="s">
        <v>62</v>
      </c>
      <c r="E4" s="15" t="s">
        <v>63</v>
      </c>
      <c r="F4" s="15" t="s">
        <v>64</v>
      </c>
      <c r="G4" s="15" t="s">
        <v>65</v>
      </c>
      <c r="H4" s="26" t="s">
        <v>10</v>
      </c>
      <c r="I4" s="26" t="s">
        <v>12</v>
      </c>
      <c r="J4" s="27" t="s">
        <v>58</v>
      </c>
      <c r="K4" s="26" t="s">
        <v>17</v>
      </c>
      <c r="L4" s="26" t="s">
        <v>35</v>
      </c>
      <c r="M4" s="26" t="s">
        <v>20</v>
      </c>
      <c r="N4" s="26" t="s">
        <v>36</v>
      </c>
      <c r="O4" s="26" t="s">
        <v>37</v>
      </c>
      <c r="P4" s="26" t="s">
        <v>26</v>
      </c>
      <c r="Q4" s="26" t="s">
        <v>38</v>
      </c>
      <c r="R4" s="31"/>
      <c r="S4" s="30"/>
    </row>
    <row r="5" spans="2:19" x14ac:dyDescent="0.2">
      <c r="B5" s="28" t="s">
        <v>59</v>
      </c>
      <c r="C5" s="26" t="s">
        <v>0</v>
      </c>
      <c r="D5" s="15"/>
      <c r="E5" s="15" t="s">
        <v>66</v>
      </c>
      <c r="F5" s="15" t="s">
        <v>60</v>
      </c>
      <c r="G5" s="15" t="s">
        <v>61</v>
      </c>
      <c r="H5" s="26" t="s">
        <v>10</v>
      </c>
      <c r="I5" s="26" t="s">
        <v>12</v>
      </c>
      <c r="J5" s="27" t="s">
        <v>58</v>
      </c>
      <c r="K5" s="26" t="s">
        <v>17</v>
      </c>
      <c r="L5" s="26" t="s">
        <v>35</v>
      </c>
      <c r="M5" s="26" t="s">
        <v>20</v>
      </c>
      <c r="N5" s="26" t="s">
        <v>36</v>
      </c>
      <c r="O5" s="26" t="s">
        <v>37</v>
      </c>
      <c r="P5" s="26" t="s">
        <v>26</v>
      </c>
      <c r="Q5" s="26" t="s">
        <v>38</v>
      </c>
      <c r="R5" s="31"/>
      <c r="S5" s="30"/>
    </row>
    <row r="6" spans="2:19" x14ac:dyDescent="0.2">
      <c r="B6" s="19">
        <v>43656</v>
      </c>
      <c r="C6" s="17">
        <v>25096.03</v>
      </c>
      <c r="D6" s="17">
        <v>41706.559999999998</v>
      </c>
      <c r="E6" s="17">
        <v>20000</v>
      </c>
      <c r="F6" s="17">
        <v>10016.9</v>
      </c>
      <c r="G6" s="17">
        <v>0</v>
      </c>
      <c r="H6" s="17">
        <v>39032</v>
      </c>
      <c r="I6" s="17">
        <v>5488</v>
      </c>
      <c r="J6" s="17">
        <v>5057.91</v>
      </c>
      <c r="K6" s="17">
        <v>14938.45</v>
      </c>
      <c r="L6" s="17">
        <v>12322.5</v>
      </c>
      <c r="M6" s="17">
        <v>0</v>
      </c>
      <c r="N6" s="17">
        <v>1729.67</v>
      </c>
      <c r="O6" s="17">
        <v>20000</v>
      </c>
      <c r="P6" s="17">
        <v>11000</v>
      </c>
      <c r="Q6" s="17">
        <v>-2932.57</v>
      </c>
      <c r="R6" s="17">
        <v>203455.5</v>
      </c>
      <c r="S6" s="18">
        <v>0</v>
      </c>
    </row>
    <row r="7" spans="2:19" x14ac:dyDescent="0.2">
      <c r="B7" s="19">
        <v>43689</v>
      </c>
      <c r="C7" s="17">
        <v>27148.47</v>
      </c>
      <c r="D7" s="17">
        <v>41842.92</v>
      </c>
      <c r="E7" s="17">
        <v>20338.490000000002</v>
      </c>
      <c r="F7" s="17">
        <v>10045.74</v>
      </c>
      <c r="G7" s="17">
        <v>0</v>
      </c>
      <c r="H7" s="17">
        <v>47558</v>
      </c>
      <c r="I7" s="17">
        <v>8532</v>
      </c>
      <c r="J7" s="17">
        <v>12.96</v>
      </c>
      <c r="K7" s="17">
        <v>18132.89</v>
      </c>
      <c r="L7" s="17">
        <v>17031.580000000002</v>
      </c>
      <c r="M7" s="17">
        <v>0</v>
      </c>
      <c r="N7" s="17">
        <v>1060</v>
      </c>
      <c r="O7" s="17">
        <v>20000</v>
      </c>
      <c r="P7" s="17">
        <v>9000</v>
      </c>
      <c r="Q7" s="17">
        <v>-1980</v>
      </c>
      <c r="R7" s="17">
        <v>218723.05</v>
      </c>
      <c r="S7" s="18">
        <f t="shared" ref="S7:S32" si="0">R7-R6</f>
        <v>15267.549999999988</v>
      </c>
    </row>
    <row r="8" spans="2:19" x14ac:dyDescent="0.2">
      <c r="B8" s="19">
        <v>43719</v>
      </c>
      <c r="C8" s="17">
        <v>28302.28</v>
      </c>
      <c r="D8" s="17">
        <v>41966.9</v>
      </c>
      <c r="E8" s="17">
        <v>20381.89</v>
      </c>
      <c r="F8" s="17">
        <v>10073.59</v>
      </c>
      <c r="G8" s="17">
        <v>0</v>
      </c>
      <c r="H8" s="17">
        <v>59996</v>
      </c>
      <c r="I8" s="17">
        <v>9372</v>
      </c>
      <c r="J8" s="17">
        <v>1202.18</v>
      </c>
      <c r="K8" s="17">
        <v>21584.31</v>
      </c>
      <c r="L8" s="17">
        <v>22174.17</v>
      </c>
      <c r="M8" s="17">
        <v>0</v>
      </c>
      <c r="N8" s="17">
        <v>0</v>
      </c>
      <c r="O8" s="17">
        <v>20000</v>
      </c>
      <c r="P8" s="17">
        <v>9000</v>
      </c>
      <c r="Q8" s="17">
        <v>-15450.21</v>
      </c>
      <c r="R8" s="17">
        <v>228603.11</v>
      </c>
      <c r="S8" s="18">
        <f t="shared" si="0"/>
        <v>9880.0599999999977</v>
      </c>
    </row>
    <row r="9" spans="2:19" x14ac:dyDescent="0.2">
      <c r="B9" s="16">
        <v>43752</v>
      </c>
      <c r="C9" s="17">
        <v>17637</v>
      </c>
      <c r="D9" s="17">
        <v>42105.55</v>
      </c>
      <c r="E9" s="17">
        <v>20429.63</v>
      </c>
      <c r="F9" s="17">
        <v>10100.44</v>
      </c>
      <c r="G9" s="17">
        <v>1001.75</v>
      </c>
      <c r="H9" s="17">
        <v>60420</v>
      </c>
      <c r="I9" s="17">
        <v>8936</v>
      </c>
      <c r="J9" s="17">
        <v>1204.3499999999999</v>
      </c>
      <c r="K9" s="17">
        <v>23797.48</v>
      </c>
      <c r="L9" s="17">
        <v>23850.55</v>
      </c>
      <c r="M9" s="17">
        <v>0</v>
      </c>
      <c r="N9" s="17">
        <v>0</v>
      </c>
      <c r="O9" s="17">
        <v>20000</v>
      </c>
      <c r="P9" s="17">
        <v>9000</v>
      </c>
      <c r="Q9" s="17">
        <v>-5202.49</v>
      </c>
      <c r="R9" s="17">
        <v>233280.26</v>
      </c>
      <c r="S9" s="18">
        <f t="shared" si="0"/>
        <v>4677.1500000000233</v>
      </c>
    </row>
    <row r="10" spans="2:19" x14ac:dyDescent="0.2">
      <c r="B10" s="16">
        <v>43780</v>
      </c>
      <c r="C10" s="17">
        <v>16905.240000000002</v>
      </c>
      <c r="D10" s="17">
        <v>42223.91</v>
      </c>
      <c r="E10" s="17">
        <v>20470.13</v>
      </c>
      <c r="F10" s="17">
        <v>10122.31</v>
      </c>
      <c r="G10" s="17">
        <v>1001.8</v>
      </c>
      <c r="H10" s="17">
        <v>59360</v>
      </c>
      <c r="I10" s="17">
        <v>8448</v>
      </c>
      <c r="J10" s="17">
        <v>6493.34</v>
      </c>
      <c r="K10" s="17">
        <v>26413.61</v>
      </c>
      <c r="L10" s="17">
        <v>25749.3</v>
      </c>
      <c r="M10" s="17">
        <v>0</v>
      </c>
      <c r="N10" s="17">
        <v>110.03</v>
      </c>
      <c r="O10" s="17">
        <v>20000</v>
      </c>
      <c r="P10" s="17">
        <v>9000</v>
      </c>
      <c r="Q10" s="17">
        <v>-1905.04</v>
      </c>
      <c r="R10" s="17">
        <v>244392.63</v>
      </c>
      <c r="S10" s="18">
        <f t="shared" si="0"/>
        <v>11112.369999999995</v>
      </c>
    </row>
    <row r="11" spans="2:19" x14ac:dyDescent="0.2">
      <c r="B11" s="16">
        <v>43809</v>
      </c>
      <c r="C11" s="17">
        <v>76153</v>
      </c>
      <c r="D11" s="17">
        <v>42345.71</v>
      </c>
      <c r="E11" s="17">
        <v>20512.080000000002</v>
      </c>
      <c r="F11" s="17">
        <v>10151.15</v>
      </c>
      <c r="G11" s="17">
        <v>30020.49</v>
      </c>
      <c r="H11" s="17">
        <v>128780</v>
      </c>
      <c r="I11" s="17">
        <v>8776</v>
      </c>
      <c r="J11" s="17">
        <v>2875.43</v>
      </c>
      <c r="K11" s="17">
        <v>28786.12</v>
      </c>
      <c r="L11" s="17">
        <v>30464.42</v>
      </c>
      <c r="M11" s="17">
        <v>0</v>
      </c>
      <c r="N11" s="17">
        <v>1000.98</v>
      </c>
      <c r="O11" s="17">
        <v>20000</v>
      </c>
      <c r="P11" s="17">
        <v>9000</v>
      </c>
      <c r="Q11" s="17">
        <v>-278.56</v>
      </c>
      <c r="R11" s="17">
        <v>408586.82</v>
      </c>
      <c r="S11" s="18">
        <f t="shared" si="0"/>
        <v>164194.19</v>
      </c>
    </row>
    <row r="12" spans="2:19" x14ac:dyDescent="0.2">
      <c r="B12" s="19">
        <v>43840</v>
      </c>
      <c r="C12" s="17">
        <v>19478.28</v>
      </c>
      <c r="D12" s="17">
        <v>42476.51</v>
      </c>
      <c r="E12" s="17">
        <v>10000</v>
      </c>
      <c r="F12" s="17">
        <v>0</v>
      </c>
      <c r="G12" s="17">
        <v>50160.04</v>
      </c>
      <c r="H12" s="17">
        <v>132540</v>
      </c>
      <c r="I12" s="17">
        <v>0</v>
      </c>
      <c r="J12" s="17">
        <v>9006.0300000000007</v>
      </c>
      <c r="K12" s="17">
        <v>32264.48</v>
      </c>
      <c r="L12" s="17">
        <v>36093.379999999997</v>
      </c>
      <c r="M12" s="17">
        <v>61200</v>
      </c>
      <c r="N12" s="17">
        <v>0</v>
      </c>
      <c r="O12" s="17">
        <v>20000</v>
      </c>
      <c r="P12" s="17">
        <v>20000</v>
      </c>
      <c r="Q12" s="17">
        <v>-10254.36</v>
      </c>
      <c r="R12" s="17">
        <v>422964.36</v>
      </c>
      <c r="S12" s="18">
        <f t="shared" si="0"/>
        <v>14377.539999999979</v>
      </c>
    </row>
    <row r="13" spans="2:19" x14ac:dyDescent="0.2">
      <c r="B13" s="19">
        <v>43854</v>
      </c>
      <c r="C13" s="17">
        <v>29292.67</v>
      </c>
      <c r="D13" s="17">
        <v>42530.26</v>
      </c>
      <c r="E13" s="17">
        <v>10000</v>
      </c>
      <c r="F13" s="17">
        <v>0</v>
      </c>
      <c r="G13" s="17">
        <v>50230.31</v>
      </c>
      <c r="H13" s="17">
        <v>128545</v>
      </c>
      <c r="I13" s="17">
        <v>0</v>
      </c>
      <c r="J13" s="17">
        <v>42364.6</v>
      </c>
      <c r="K13" s="17">
        <v>31679.71</v>
      </c>
      <c r="L13" s="17">
        <v>36488.870000000003</v>
      </c>
      <c r="M13" s="17">
        <v>61380</v>
      </c>
      <c r="N13" s="17">
        <v>0</v>
      </c>
      <c r="O13" s="17">
        <v>20000</v>
      </c>
      <c r="P13" s="17">
        <v>9000</v>
      </c>
      <c r="Q13" s="17">
        <v>-20104.59</v>
      </c>
      <c r="R13" s="17">
        <v>441406.83</v>
      </c>
      <c r="S13" s="18">
        <f t="shared" si="0"/>
        <v>18442.47000000003</v>
      </c>
    </row>
    <row r="14" spans="2:19" x14ac:dyDescent="0.2">
      <c r="B14" s="19">
        <v>43871</v>
      </c>
      <c r="C14" s="17">
        <v>40368.199999999997</v>
      </c>
      <c r="D14" s="17">
        <v>42602.97</v>
      </c>
      <c r="E14" s="17">
        <v>10000</v>
      </c>
      <c r="F14" s="17">
        <v>0</v>
      </c>
      <c r="G14" s="17">
        <v>51331.81</v>
      </c>
      <c r="H14" s="17">
        <v>122905</v>
      </c>
      <c r="I14" s="17">
        <v>0</v>
      </c>
      <c r="J14" s="17">
        <v>42654.07</v>
      </c>
      <c r="K14" s="17">
        <v>31793.200000000001</v>
      </c>
      <c r="L14" s="17">
        <v>37331.58</v>
      </c>
      <c r="M14" s="17">
        <v>61740</v>
      </c>
      <c r="N14" s="17">
        <v>0</v>
      </c>
      <c r="O14" s="17">
        <v>20000</v>
      </c>
      <c r="P14" s="17">
        <v>9000</v>
      </c>
      <c r="Q14" s="17">
        <v>-16003.23</v>
      </c>
      <c r="R14" s="17">
        <v>453723.6</v>
      </c>
      <c r="S14" s="18">
        <f t="shared" si="0"/>
        <v>12316.76999999996</v>
      </c>
    </row>
    <row r="15" spans="2:19" x14ac:dyDescent="0.2">
      <c r="B15" s="19">
        <v>43900</v>
      </c>
      <c r="C15" s="17">
        <v>25713.95</v>
      </c>
      <c r="D15" s="17">
        <v>42720.71</v>
      </c>
      <c r="E15" s="17">
        <v>0</v>
      </c>
      <c r="F15" s="17">
        <v>0</v>
      </c>
      <c r="G15" s="17">
        <v>50509.29</v>
      </c>
      <c r="H15" s="17">
        <v>125724.99999999999</v>
      </c>
      <c r="I15" s="17">
        <v>0</v>
      </c>
      <c r="J15" s="17">
        <v>53287.96</v>
      </c>
      <c r="K15" s="17">
        <v>35447.480000000003</v>
      </c>
      <c r="L15" s="17">
        <v>37299.980000000003</v>
      </c>
      <c r="M15" s="17">
        <v>72800</v>
      </c>
      <c r="N15" s="17">
        <v>0</v>
      </c>
      <c r="O15" s="17">
        <v>20000</v>
      </c>
      <c r="P15" s="17">
        <v>19000</v>
      </c>
      <c r="Q15" s="17">
        <v>-680.28</v>
      </c>
      <c r="R15" s="17">
        <v>481824.08999999997</v>
      </c>
      <c r="S15" s="18">
        <f t="shared" si="0"/>
        <v>28100.489999999991</v>
      </c>
    </row>
    <row r="16" spans="2:19" x14ac:dyDescent="0.2">
      <c r="B16" s="19">
        <v>43931</v>
      </c>
      <c r="C16" s="17">
        <v>114197.53</v>
      </c>
      <c r="D16" s="17">
        <v>42851.53</v>
      </c>
      <c r="E16" s="17">
        <v>0</v>
      </c>
      <c r="F16" s="17">
        <v>0</v>
      </c>
      <c r="G16" s="17">
        <v>40487.360000000001</v>
      </c>
      <c r="H16" s="17">
        <v>147630</v>
      </c>
      <c r="I16" s="17">
        <v>0</v>
      </c>
      <c r="J16" s="17">
        <v>63447.3</v>
      </c>
      <c r="K16" s="17">
        <v>35801.040000000001</v>
      </c>
      <c r="L16" s="17">
        <v>38419.51</v>
      </c>
      <c r="M16" s="17">
        <v>0</v>
      </c>
      <c r="N16" s="17">
        <v>1950.09</v>
      </c>
      <c r="O16" s="17">
        <v>0</v>
      </c>
      <c r="P16" s="17">
        <v>19000</v>
      </c>
      <c r="Q16" s="17">
        <v>0</v>
      </c>
      <c r="R16" s="17">
        <v>503784.36</v>
      </c>
      <c r="S16" s="18">
        <f t="shared" si="0"/>
        <v>21960.270000000019</v>
      </c>
    </row>
    <row r="17" spans="2:19" x14ac:dyDescent="0.2">
      <c r="B17" s="19">
        <v>43961</v>
      </c>
      <c r="C17" s="17">
        <v>127821.32</v>
      </c>
      <c r="D17" s="17">
        <v>42963.5</v>
      </c>
      <c r="E17" s="17">
        <v>0</v>
      </c>
      <c r="F17" s="17">
        <v>0</v>
      </c>
      <c r="G17" s="17">
        <v>40592.67</v>
      </c>
      <c r="H17" s="17">
        <v>146490</v>
      </c>
      <c r="I17" s="17">
        <v>0</v>
      </c>
      <c r="J17" s="17">
        <v>63771.9</v>
      </c>
      <c r="K17" s="17">
        <v>41053.19</v>
      </c>
      <c r="L17" s="17">
        <v>42212.18</v>
      </c>
      <c r="M17" s="17">
        <v>0</v>
      </c>
      <c r="N17" s="17">
        <v>2012.25</v>
      </c>
      <c r="O17" s="17">
        <v>0</v>
      </c>
      <c r="P17" s="17">
        <v>19000</v>
      </c>
      <c r="Q17" s="17">
        <v>-13831.24</v>
      </c>
      <c r="R17" s="17">
        <v>512085.77</v>
      </c>
      <c r="S17" s="18">
        <f t="shared" si="0"/>
        <v>8301.4100000000326</v>
      </c>
    </row>
    <row r="18" spans="2:19" x14ac:dyDescent="0.2">
      <c r="B18" s="19">
        <v>43992</v>
      </c>
      <c r="C18" s="17">
        <v>71850.19</v>
      </c>
      <c r="D18" s="17">
        <v>43092.05</v>
      </c>
      <c r="E18" s="17">
        <v>0</v>
      </c>
      <c r="F18" s="17">
        <v>0</v>
      </c>
      <c r="G18" s="17">
        <v>40713.46</v>
      </c>
      <c r="H18" s="17">
        <v>146205</v>
      </c>
      <c r="I18" s="17">
        <v>0</v>
      </c>
      <c r="J18" s="17">
        <v>63806.16</v>
      </c>
      <c r="K18" s="17">
        <v>45586.86</v>
      </c>
      <c r="L18" s="17">
        <v>46403.88</v>
      </c>
      <c r="M18" s="17">
        <v>0</v>
      </c>
      <c r="N18" s="17">
        <v>0</v>
      </c>
      <c r="O18" s="17">
        <v>0</v>
      </c>
      <c r="P18" s="17">
        <v>79000</v>
      </c>
      <c r="Q18" s="17">
        <v>-4973.13</v>
      </c>
      <c r="R18" s="17">
        <v>531684.47</v>
      </c>
      <c r="S18" s="18">
        <f t="shared" si="0"/>
        <v>19598.699999999953</v>
      </c>
    </row>
    <row r="19" spans="2:19" x14ac:dyDescent="0.2">
      <c r="B19" s="19">
        <v>44022</v>
      </c>
      <c r="C19" s="17">
        <v>15400.55</v>
      </c>
      <c r="D19" s="17">
        <v>43205.869999999995</v>
      </c>
      <c r="E19" s="17">
        <v>0</v>
      </c>
      <c r="F19" s="17">
        <v>0</v>
      </c>
      <c r="G19" s="17">
        <v>45825.829999999994</v>
      </c>
      <c r="H19" s="17">
        <v>154470</v>
      </c>
      <c r="I19" s="17">
        <v>0</v>
      </c>
      <c r="J19" s="17">
        <v>323165.74</v>
      </c>
      <c r="K19" s="17">
        <v>18896.05</v>
      </c>
      <c r="L19" s="17">
        <v>9633.7099999999991</v>
      </c>
      <c r="M19" s="17">
        <v>0</v>
      </c>
      <c r="N19" s="17">
        <v>0</v>
      </c>
      <c r="O19" s="17">
        <v>0</v>
      </c>
      <c r="P19" s="17">
        <v>-41000</v>
      </c>
      <c r="Q19" s="17">
        <v>-784</v>
      </c>
      <c r="R19" s="17">
        <v>568813.75</v>
      </c>
      <c r="S19" s="18">
        <f t="shared" si="0"/>
        <v>37129.280000000028</v>
      </c>
    </row>
    <row r="20" spans="2:19" x14ac:dyDescent="0.2">
      <c r="B20" s="19">
        <v>44053</v>
      </c>
      <c r="C20" s="17">
        <v>16218.76</v>
      </c>
      <c r="D20" s="17">
        <v>41256.36</v>
      </c>
      <c r="E20" s="17">
        <v>0</v>
      </c>
      <c r="F20" s="17">
        <v>0</v>
      </c>
      <c r="G20" s="17">
        <v>0</v>
      </c>
      <c r="H20" s="17">
        <v>226094</v>
      </c>
      <c r="I20" s="17">
        <v>16300</v>
      </c>
      <c r="J20" s="17">
        <v>242196.59</v>
      </c>
      <c r="K20" s="17">
        <v>18424.78</v>
      </c>
      <c r="L20" s="17">
        <v>6346.39</v>
      </c>
      <c r="M20" s="17">
        <v>0</v>
      </c>
      <c r="N20" s="17">
        <v>0</v>
      </c>
      <c r="O20" s="17">
        <v>0</v>
      </c>
      <c r="P20" s="17">
        <v>9000</v>
      </c>
      <c r="Q20" s="17">
        <v>-9029.68</v>
      </c>
      <c r="R20" s="17">
        <v>566807.19999999995</v>
      </c>
      <c r="S20" s="18">
        <f t="shared" si="0"/>
        <v>-2006.5500000000466</v>
      </c>
    </row>
    <row r="21" spans="2:19" x14ac:dyDescent="0.2">
      <c r="B21" s="19">
        <v>44084</v>
      </c>
      <c r="C21" s="17">
        <v>44891.25</v>
      </c>
      <c r="D21" s="17">
        <v>41364.619999999995</v>
      </c>
      <c r="E21" s="17">
        <v>0</v>
      </c>
      <c r="F21" s="17">
        <v>0</v>
      </c>
      <c r="G21" s="17">
        <v>50039.869999999995</v>
      </c>
      <c r="H21" s="17">
        <v>247170</v>
      </c>
      <c r="I21" s="17">
        <v>36904</v>
      </c>
      <c r="J21" s="17">
        <v>135007.81</v>
      </c>
      <c r="K21" s="17">
        <v>17840.41</v>
      </c>
      <c r="L21" s="17">
        <v>8773.44</v>
      </c>
      <c r="M21" s="17">
        <v>0</v>
      </c>
      <c r="N21" s="17">
        <v>0</v>
      </c>
      <c r="O21" s="17">
        <v>0</v>
      </c>
      <c r="P21" s="17">
        <v>9000</v>
      </c>
      <c r="Q21" s="17">
        <v>-4096.97</v>
      </c>
      <c r="R21" s="17">
        <v>586894.43000000005</v>
      </c>
      <c r="S21" s="18">
        <f t="shared" si="0"/>
        <v>20087.230000000098</v>
      </c>
    </row>
    <row r="22" spans="2:19" x14ac:dyDescent="0.2">
      <c r="B22" s="19">
        <v>44114</v>
      </c>
      <c r="C22" s="17">
        <v>34054.86</v>
      </c>
      <c r="D22" s="17">
        <v>41457.22</v>
      </c>
      <c r="E22" s="17">
        <v>0</v>
      </c>
      <c r="F22" s="17">
        <v>0</v>
      </c>
      <c r="G22" s="17">
        <v>60156.74</v>
      </c>
      <c r="H22" s="17">
        <v>293475</v>
      </c>
      <c r="I22" s="17">
        <v>29715</v>
      </c>
      <c r="J22" s="17">
        <v>100258.99</v>
      </c>
      <c r="K22" s="17">
        <v>20248.740000000002</v>
      </c>
      <c r="L22" s="17">
        <v>10841.3</v>
      </c>
      <c r="M22" s="17">
        <v>0</v>
      </c>
      <c r="N22" s="17">
        <v>0</v>
      </c>
      <c r="O22" s="17">
        <v>0</v>
      </c>
      <c r="P22" s="17">
        <v>9000</v>
      </c>
      <c r="Q22" s="17">
        <v>-4322.1000000000004</v>
      </c>
      <c r="R22" s="17">
        <v>594885.75000000012</v>
      </c>
      <c r="S22" s="18">
        <f t="shared" si="0"/>
        <v>7991.3200000000652</v>
      </c>
    </row>
    <row r="23" spans="2:19" x14ac:dyDescent="0.2">
      <c r="B23" s="23">
        <v>44145</v>
      </c>
      <c r="C23" s="24">
        <v>35337.230000000003</v>
      </c>
      <c r="D23" s="24">
        <v>41559.699999999997</v>
      </c>
      <c r="E23" s="24">
        <v>0</v>
      </c>
      <c r="F23" s="24">
        <v>0</v>
      </c>
      <c r="G23" s="24">
        <v>60317.19</v>
      </c>
      <c r="H23" s="24">
        <v>297345</v>
      </c>
      <c r="I23" s="24">
        <v>28578</v>
      </c>
      <c r="J23" s="24">
        <v>70370.83</v>
      </c>
      <c r="K23" s="24">
        <v>13872.65</v>
      </c>
      <c r="L23" s="24">
        <v>13993.56</v>
      </c>
      <c r="M23" s="24">
        <v>0</v>
      </c>
      <c r="N23" s="24">
        <v>0</v>
      </c>
      <c r="O23" s="24">
        <v>0</v>
      </c>
      <c r="P23" s="24">
        <v>7000</v>
      </c>
      <c r="Q23" s="24">
        <v>-8534.43</v>
      </c>
      <c r="R23" s="24">
        <v>559839.73</v>
      </c>
      <c r="S23" s="18">
        <f t="shared" si="0"/>
        <v>-35046.020000000135</v>
      </c>
    </row>
    <row r="24" spans="2:19" x14ac:dyDescent="0.2">
      <c r="B24" s="23">
        <v>44175</v>
      </c>
      <c r="C24" s="24">
        <v>43847.5</v>
      </c>
      <c r="D24" s="24">
        <v>41653.199999999997</v>
      </c>
      <c r="E24" s="24">
        <v>0</v>
      </c>
      <c r="F24" s="24">
        <v>0</v>
      </c>
      <c r="G24" s="24">
        <v>62461.24</v>
      </c>
      <c r="H24" s="24">
        <v>295410</v>
      </c>
      <c r="I24" s="24">
        <v>29190</v>
      </c>
      <c r="J24" s="24">
        <v>70634.78</v>
      </c>
      <c r="K24" s="24">
        <v>14484.76</v>
      </c>
      <c r="L24" s="24">
        <v>16744.060000000001</v>
      </c>
      <c r="M24" s="24">
        <v>0</v>
      </c>
      <c r="N24" s="24">
        <v>0</v>
      </c>
      <c r="O24" s="24">
        <v>0</v>
      </c>
      <c r="P24" s="24">
        <v>7000</v>
      </c>
      <c r="Q24" s="24">
        <v>-9077.7200000000012</v>
      </c>
      <c r="R24" s="24">
        <v>572347.82000000007</v>
      </c>
      <c r="S24" s="18">
        <f t="shared" si="0"/>
        <v>12508.090000000084</v>
      </c>
    </row>
    <row r="25" spans="2:19" x14ac:dyDescent="0.2">
      <c r="B25" s="23">
        <v>44197</v>
      </c>
      <c r="C25" s="24">
        <v>123079.99</v>
      </c>
      <c r="D25" s="24">
        <v>0</v>
      </c>
      <c r="E25" s="24">
        <v>0</v>
      </c>
      <c r="F25" s="24">
        <v>0</v>
      </c>
      <c r="G25" s="24">
        <v>20758.309999999998</v>
      </c>
      <c r="H25" s="24">
        <v>288960</v>
      </c>
      <c r="I25" s="24">
        <v>28056</v>
      </c>
      <c r="J25" s="24">
        <v>70770.850000000006</v>
      </c>
      <c r="K25" s="24">
        <v>17104.71</v>
      </c>
      <c r="L25" s="24">
        <v>19021.39</v>
      </c>
      <c r="M25" s="24">
        <v>0</v>
      </c>
      <c r="N25" s="24">
        <v>0</v>
      </c>
      <c r="O25" s="24">
        <v>0</v>
      </c>
      <c r="P25" s="24">
        <v>7000</v>
      </c>
      <c r="Q25" s="24">
        <v>-7039.3099999999977</v>
      </c>
      <c r="R25" s="24">
        <v>567711.93999999994</v>
      </c>
      <c r="S25" s="18">
        <f t="shared" si="0"/>
        <v>-4635.8800000001211</v>
      </c>
    </row>
    <row r="26" spans="2:19" x14ac:dyDescent="0.2">
      <c r="B26" s="23">
        <v>44206</v>
      </c>
      <c r="C26" s="24">
        <v>152408.67000000001</v>
      </c>
      <c r="D26" s="24">
        <v>0</v>
      </c>
      <c r="E26" s="24">
        <v>0</v>
      </c>
      <c r="F26" s="24">
        <v>0</v>
      </c>
      <c r="G26" s="24">
        <v>10104.41</v>
      </c>
      <c r="H26" s="24">
        <v>288960</v>
      </c>
      <c r="I26" s="24">
        <v>26442</v>
      </c>
      <c r="J26" s="24">
        <v>70792.67</v>
      </c>
      <c r="K26" s="24">
        <v>17234.060000000001</v>
      </c>
      <c r="L26" s="24">
        <v>20365.349999999999</v>
      </c>
      <c r="M26" s="24">
        <v>0</v>
      </c>
      <c r="N26" s="24">
        <v>0</v>
      </c>
      <c r="O26" s="24">
        <v>0</v>
      </c>
      <c r="P26" s="24">
        <v>7000</v>
      </c>
      <c r="Q26" s="24">
        <v>-8061.9600000000064</v>
      </c>
      <c r="R26" s="24">
        <v>585245.20000000007</v>
      </c>
      <c r="S26" s="18">
        <f t="shared" si="0"/>
        <v>17533.260000000126</v>
      </c>
    </row>
    <row r="27" spans="2:19" x14ac:dyDescent="0.2">
      <c r="B27" s="23">
        <v>44234</v>
      </c>
      <c r="C27" s="24">
        <v>51871.81</v>
      </c>
      <c r="D27" s="24">
        <v>0</v>
      </c>
      <c r="E27" s="24">
        <v>0</v>
      </c>
      <c r="F27" s="24">
        <v>30028.82</v>
      </c>
      <c r="G27" s="24">
        <v>125885.42</v>
      </c>
      <c r="H27" s="24">
        <v>292830</v>
      </c>
      <c r="I27" s="24">
        <v>24702</v>
      </c>
      <c r="J27" s="24">
        <v>75697.289999999994</v>
      </c>
      <c r="K27" s="24">
        <v>16742.849999999999</v>
      </c>
      <c r="L27" s="24">
        <v>21654.81</v>
      </c>
      <c r="M27" s="24">
        <v>0</v>
      </c>
      <c r="N27" s="24">
        <v>0</v>
      </c>
      <c r="O27" s="24">
        <v>0</v>
      </c>
      <c r="P27" s="24">
        <v>7000</v>
      </c>
      <c r="Q27" s="24">
        <v>-2693.1299999999901</v>
      </c>
      <c r="R27" s="24">
        <v>643719.87000000011</v>
      </c>
      <c r="S27" s="18">
        <f t="shared" si="0"/>
        <v>58474.670000000042</v>
      </c>
    </row>
    <row r="28" spans="2:19" x14ac:dyDescent="0.2">
      <c r="B28" s="23">
        <v>44265</v>
      </c>
      <c r="C28" s="24">
        <v>38081.15</v>
      </c>
      <c r="D28" s="24">
        <v>0</v>
      </c>
      <c r="E28" s="24">
        <v>0</v>
      </c>
      <c r="F28" s="24">
        <v>50102.74</v>
      </c>
      <c r="G28" s="24">
        <v>140357.29</v>
      </c>
      <c r="H28" s="24">
        <v>299925</v>
      </c>
      <c r="I28" s="24">
        <v>27237</v>
      </c>
      <c r="J28" s="24">
        <v>85586.78</v>
      </c>
      <c r="K28" s="24">
        <v>9780.42</v>
      </c>
      <c r="L28" s="24">
        <v>22524.799999999999</v>
      </c>
      <c r="M28" s="24">
        <v>0</v>
      </c>
      <c r="N28" s="24">
        <v>0</v>
      </c>
      <c r="O28" s="24">
        <v>0</v>
      </c>
      <c r="P28" s="24">
        <v>7000</v>
      </c>
      <c r="Q28" s="24">
        <v>-4237.9599999999991</v>
      </c>
      <c r="R28" s="24">
        <v>676357.22000000009</v>
      </c>
      <c r="S28" s="18">
        <f t="shared" si="0"/>
        <v>32637.349999999977</v>
      </c>
    </row>
    <row r="29" spans="2:19" x14ac:dyDescent="0.2">
      <c r="B29" s="23">
        <v>44296</v>
      </c>
      <c r="C29" s="24">
        <v>48306.59</v>
      </c>
      <c r="D29" s="24">
        <v>0</v>
      </c>
      <c r="E29" s="24">
        <v>1000</v>
      </c>
      <c r="F29" s="24">
        <v>50271.85</v>
      </c>
      <c r="G29" s="24">
        <v>140468.15</v>
      </c>
      <c r="H29" s="24">
        <v>318630</v>
      </c>
      <c r="I29" s="24">
        <v>27069</v>
      </c>
      <c r="J29" s="24">
        <v>35668.11</v>
      </c>
      <c r="K29" s="24">
        <v>10125.709999999999</v>
      </c>
      <c r="L29" s="24">
        <v>26353.98</v>
      </c>
      <c r="M29" s="24">
        <v>0</v>
      </c>
      <c r="N29" s="24">
        <v>0</v>
      </c>
      <c r="O29" s="24">
        <v>0</v>
      </c>
      <c r="P29" s="24">
        <v>57000</v>
      </c>
      <c r="Q29" s="24">
        <v>-2844.179999999993</v>
      </c>
      <c r="R29" s="24">
        <v>712049.21</v>
      </c>
      <c r="S29" s="18">
        <f t="shared" si="0"/>
        <v>35691.989999999874</v>
      </c>
    </row>
    <row r="30" spans="2:19" x14ac:dyDescent="0.2">
      <c r="B30" s="23">
        <v>44326</v>
      </c>
      <c r="C30" s="17">
        <v>23581.599999999999</v>
      </c>
      <c r="D30" s="17">
        <v>0</v>
      </c>
      <c r="E30" s="17">
        <v>1000</v>
      </c>
      <c r="F30" s="17">
        <v>50405.14</v>
      </c>
      <c r="G30" s="17">
        <v>173611.8</v>
      </c>
      <c r="H30" s="17">
        <v>318630</v>
      </c>
      <c r="I30" s="17">
        <v>26775</v>
      </c>
      <c r="J30" s="17">
        <v>56552.9</v>
      </c>
      <c r="K30" s="17">
        <v>10231.620000000001</v>
      </c>
      <c r="L30" s="17">
        <v>29321.7</v>
      </c>
      <c r="M30" s="17">
        <v>0</v>
      </c>
      <c r="N30" s="17">
        <v>0</v>
      </c>
      <c r="O30" s="17">
        <v>0</v>
      </c>
      <c r="P30" s="17">
        <v>57000</v>
      </c>
      <c r="Q30" s="17">
        <v>-2209.5600000000049</v>
      </c>
      <c r="R30" s="17">
        <v>744900.2</v>
      </c>
      <c r="S30" s="18">
        <f t="shared" si="0"/>
        <v>32850.989999999991</v>
      </c>
    </row>
    <row r="31" spans="2:19" x14ac:dyDescent="0.2">
      <c r="B31" s="23">
        <v>44357</v>
      </c>
      <c r="C31" s="17">
        <v>39996.520000000004</v>
      </c>
      <c r="D31" s="17">
        <v>0</v>
      </c>
      <c r="E31" s="17">
        <v>1000</v>
      </c>
      <c r="F31" s="17">
        <v>50545.75</v>
      </c>
      <c r="G31" s="17">
        <v>174014.03999999998</v>
      </c>
      <c r="H31" s="17">
        <v>314760</v>
      </c>
      <c r="I31" s="17">
        <v>18018</v>
      </c>
      <c r="J31" s="17">
        <v>67058.320000000007</v>
      </c>
      <c r="K31" s="17">
        <v>10967.53</v>
      </c>
      <c r="L31" s="17">
        <v>32427.759999999998</v>
      </c>
      <c r="M31" s="17">
        <v>0</v>
      </c>
      <c r="N31" s="17">
        <v>0</v>
      </c>
      <c r="O31" s="17">
        <v>0</v>
      </c>
      <c r="P31" s="17">
        <v>57000</v>
      </c>
      <c r="Q31" s="17">
        <v>-4888.7199999999939</v>
      </c>
      <c r="R31" s="17">
        <v>760899.20000000019</v>
      </c>
      <c r="S31" s="18">
        <f t="shared" si="0"/>
        <v>15999.000000000233</v>
      </c>
    </row>
    <row r="32" spans="2:19" x14ac:dyDescent="0.2">
      <c r="B32" s="23">
        <v>44387</v>
      </c>
      <c r="C32" s="17"/>
      <c r="D32" s="17">
        <v>0</v>
      </c>
      <c r="E32" s="17">
        <v>0</v>
      </c>
      <c r="F32" s="17">
        <v>0</v>
      </c>
      <c r="G32" s="17">
        <v>68629.03</v>
      </c>
      <c r="H32" s="17">
        <v>312825</v>
      </c>
      <c r="I32" s="17">
        <v>17094</v>
      </c>
      <c r="J32" s="17">
        <v>18485.3</v>
      </c>
      <c r="K32" s="17">
        <v>10949.66</v>
      </c>
      <c r="L32" s="17">
        <v>35415.47</v>
      </c>
      <c r="M32" s="17">
        <v>0</v>
      </c>
      <c r="N32" s="17">
        <v>0</v>
      </c>
      <c r="O32" s="17">
        <v>0</v>
      </c>
      <c r="P32" s="17">
        <v>307000</v>
      </c>
      <c r="Q32" s="17">
        <v>-6760.6200000000026</v>
      </c>
      <c r="R32" s="17">
        <v>772560.69</v>
      </c>
      <c r="S32" s="18">
        <f t="shared" si="0"/>
        <v>11661.489999999758</v>
      </c>
    </row>
    <row r="33" spans="2:19" x14ac:dyDescent="0.2">
      <c r="B33" s="1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/>
    </row>
    <row r="34" spans="2:19" ht="15" thickBot="1" x14ac:dyDescent="0.25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</row>
  </sheetData>
  <mergeCells count="6">
    <mergeCell ref="S3:S5"/>
    <mergeCell ref="D3:G3"/>
    <mergeCell ref="H3:J3"/>
    <mergeCell ref="K3:N3"/>
    <mergeCell ref="O3:Q3"/>
    <mergeCell ref="R3:R5"/>
  </mergeCells>
  <phoneticPr fontId="5" type="noConversion"/>
  <conditionalFormatting sqref="S6:S10 S12:S3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6:C34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6:D34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6:E3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6:F34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6:G34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6:H3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6:I34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6:J34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6:K34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6:L3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6:M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6:N34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6:O34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6:P3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6:Q3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6:R3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S6:S10 S12:S34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C6:C34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D6:D34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E6:E34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F6:F34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G6:G34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H6:H34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I6:I34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J6:J34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K6:K34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L6:L34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M6:M34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N6:N34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O6:O34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P6:P34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Q6:Q34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R6:R34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2021-07-09T10:52:26Z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