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BEDB09BE-FAA9-455D-A835-D3F07507F73A}" xr6:coauthVersionLast="44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34" i="1"/>
  <c r="F335" i="2"/>
  <c r="H335" i="2"/>
  <c r="K335" i="2"/>
  <c r="L335" i="2"/>
  <c r="O335" i="2"/>
  <c r="P335" i="2" s="1"/>
  <c r="Q335" i="2"/>
  <c r="E335" i="2" s="1"/>
  <c r="F334" i="1"/>
  <c r="H334" i="1"/>
  <c r="K334" i="1"/>
  <c r="L334" i="1"/>
  <c r="O334" i="1"/>
  <c r="P334" i="1" s="1"/>
  <c r="Q334" i="1"/>
  <c r="E334" i="1" s="1"/>
  <c r="M335" i="2" l="1"/>
  <c r="N335" i="2" s="1"/>
  <c r="M334" i="1"/>
  <c r="N334" i="1" s="1"/>
  <c r="AD334" i="1"/>
  <c r="AD335" i="2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3" i="2"/>
  <c r="H333" i="2"/>
  <c r="K333" i="2"/>
  <c r="L333" i="2"/>
  <c r="O333" i="2"/>
  <c r="P333" i="2" s="1"/>
  <c r="Q333" i="2"/>
  <c r="E333" i="2" s="1"/>
  <c r="M328" i="1" l="1"/>
  <c r="N328" i="1" s="1"/>
  <c r="M329" i="1"/>
  <c r="N329" i="1" s="1"/>
  <c r="N330" i="2"/>
  <c r="M330" i="1"/>
  <c r="N330" i="1" s="1"/>
  <c r="AD328" i="1"/>
  <c r="M333" i="2"/>
  <c r="N333" i="2" s="1"/>
  <c r="AD330" i="1"/>
  <c r="M331" i="2"/>
  <c r="N331" i="2" s="1"/>
  <c r="AD329" i="1"/>
  <c r="AD333" i="2"/>
  <c r="AD331" i="2"/>
  <c r="AD330" i="2"/>
  <c r="F327" i="1"/>
  <c r="H327" i="1"/>
  <c r="K327" i="1"/>
  <c r="L327" i="1"/>
  <c r="M327" i="1" s="1"/>
  <c r="O327" i="1"/>
  <c r="P327" i="1" s="1"/>
  <c r="Q327" i="1"/>
  <c r="E327" i="1" s="1"/>
  <c r="AB327" i="1"/>
  <c r="F328" i="2"/>
  <c r="H328" i="2"/>
  <c r="K328" i="2"/>
  <c r="L328" i="2"/>
  <c r="O328" i="2"/>
  <c r="P328" i="2"/>
  <c r="Q328" i="2"/>
  <c r="E328" i="2" s="1"/>
  <c r="M328" i="2" l="1"/>
  <c r="N328" i="2" s="1"/>
  <c r="AD328" i="2"/>
  <c r="AD327" i="1"/>
  <c r="N327" i="1"/>
  <c r="AB321" i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1" i="1" l="1"/>
  <c r="AB313" i="1"/>
  <c r="AB314" i="1"/>
  <c r="AB315" i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AD311" i="1"/>
  <c r="N315" i="1"/>
  <c r="M313" i="1"/>
  <c r="N313" i="1" s="1"/>
  <c r="M311" i="1"/>
  <c r="N311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90" i="2" l="1"/>
  <c r="M288" i="2"/>
  <c r="AD288" i="1"/>
  <c r="M289" i="1"/>
  <c r="N289" i="1" s="1"/>
  <c r="AD288" i="2"/>
  <c r="AD287" i="1"/>
  <c r="M288" i="1"/>
  <c r="N288" i="1" s="1"/>
  <c r="AD289" i="2"/>
  <c r="AD289" i="1"/>
  <c r="N289" i="2"/>
  <c r="N288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61" i="2"/>
  <c r="E261" i="2" s="1"/>
  <c r="O261" i="2"/>
  <c r="P261" i="2" s="1"/>
  <c r="L261" i="2"/>
  <c r="K261" i="2"/>
  <c r="H261" i="2"/>
  <c r="F261" i="2"/>
  <c r="Q259" i="2"/>
  <c r="E259" i="2" s="1"/>
  <c r="O259" i="2"/>
  <c r="P259" i="2" s="1"/>
  <c r="L259" i="2"/>
  <c r="K259" i="2"/>
  <c r="H259" i="2"/>
  <c r="F259" i="2"/>
  <c r="X259" i="2"/>
  <c r="X261" i="2" s="1"/>
  <c r="X273" i="2" s="1"/>
  <c r="X274" i="2" s="1"/>
  <c r="X275" i="2" s="1"/>
  <c r="X276" i="2" s="1"/>
  <c r="X277" i="2" s="1"/>
  <c r="X278" i="2" s="1"/>
  <c r="X279" i="2" s="1"/>
  <c r="X280" i="2" s="1"/>
  <c r="X281" i="2" s="1"/>
  <c r="X283" i="2" s="1"/>
  <c r="X284" i="2" s="1"/>
  <c r="X285" i="2" s="1"/>
  <c r="X286" i="2" s="1"/>
  <c r="X288" i="2" s="1"/>
  <c r="X289" i="2" s="1"/>
  <c r="X290" i="2" s="1"/>
  <c r="X328" i="2" s="1"/>
  <c r="X330" i="2" s="1"/>
  <c r="X331" i="2" s="1"/>
  <c r="X333" i="2" s="1"/>
  <c r="X335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59" i="2"/>
  <c r="V261" i="2" s="1"/>
  <c r="V273" i="2" s="1"/>
  <c r="V274" i="2" s="1"/>
  <c r="V275" i="2" s="1"/>
  <c r="V276" i="2" s="1"/>
  <c r="V277" i="2" s="1"/>
  <c r="V278" i="2" s="1"/>
  <c r="V279" i="2" s="1"/>
  <c r="V280" i="2" s="1"/>
  <c r="V281" i="2" s="1"/>
  <c r="V283" i="2" s="1"/>
  <c r="V284" i="2" s="1"/>
  <c r="V285" i="2" s="1"/>
  <c r="V286" i="2" s="1"/>
  <c r="V288" i="2" s="1"/>
  <c r="V289" i="2" s="1"/>
  <c r="V290" i="2" s="1"/>
  <c r="V328" i="2" s="1"/>
  <c r="V330" i="2" s="1"/>
  <c r="V331" i="2" s="1"/>
  <c r="V333" i="2" s="1"/>
  <c r="V335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4" i="2"/>
  <c r="O74" i="2"/>
  <c r="Q74" i="2" s="1"/>
  <c r="E74" i="2" s="1"/>
  <c r="L74" i="2"/>
  <c r="K74" i="2"/>
  <c r="H74" i="2"/>
  <c r="F74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X61" i="2"/>
  <c r="X62" i="2" s="1"/>
  <c r="X63" i="2" s="1"/>
  <c r="X64" i="2" s="1"/>
  <c r="X65" i="2" s="1"/>
  <c r="X66" i="2" s="1"/>
  <c r="X67" i="2" s="1"/>
  <c r="X71" i="2" s="1"/>
  <c r="X72" i="2" s="1"/>
  <c r="X74" i="2" s="1"/>
  <c r="V61" i="2"/>
  <c r="V62" i="2" s="1"/>
  <c r="V63" i="2" s="1"/>
  <c r="V64" i="2" s="1"/>
  <c r="V65" i="2" s="1"/>
  <c r="V66" i="2" s="1"/>
  <c r="V67" i="2" s="1"/>
  <c r="V71" i="2" s="1"/>
  <c r="V72" i="2" s="1"/>
  <c r="V74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69" i="1"/>
  <c r="Q269" i="1"/>
  <c r="E269" i="1" s="1"/>
  <c r="O269" i="1"/>
  <c r="P269" i="1" s="1"/>
  <c r="L269" i="1"/>
  <c r="K269" i="1"/>
  <c r="H269" i="1"/>
  <c r="F269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3" i="2" l="1"/>
  <c r="X204" i="1"/>
  <c r="X205" i="1" s="1"/>
  <c r="X206" i="1" s="1"/>
  <c r="X207" i="1" s="1"/>
  <c r="X234" i="1" s="1"/>
  <c r="X235" i="1" s="1"/>
  <c r="X236" i="1" s="1"/>
  <c r="X237" i="1" s="1"/>
  <c r="X238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9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7" i="1" s="1"/>
  <c r="X328" i="1" s="1"/>
  <c r="X329" i="1" s="1"/>
  <c r="X330" i="1" s="1"/>
  <c r="X334" i="1" s="1"/>
  <c r="X338" i="1" s="1"/>
  <c r="X339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5" i="2"/>
  <c r="AB331" i="2"/>
  <c r="AB330" i="2"/>
  <c r="AB333" i="2"/>
  <c r="AB328" i="2"/>
  <c r="M284" i="2"/>
  <c r="N284" i="2" s="1"/>
  <c r="M74" i="2"/>
  <c r="N74" i="2" s="1"/>
  <c r="M259" i="2"/>
  <c r="N259" i="2" s="1"/>
  <c r="M71" i="2"/>
  <c r="N71" i="2" s="1"/>
  <c r="P71" i="2"/>
  <c r="P65" i="2"/>
  <c r="AD62" i="2"/>
  <c r="M278" i="2"/>
  <c r="N278" i="2" s="1"/>
  <c r="M258" i="1"/>
  <c r="M276" i="1"/>
  <c r="N276" i="1" s="1"/>
  <c r="AD286" i="2"/>
  <c r="AB290" i="2"/>
  <c r="AB289" i="2"/>
  <c r="AB288" i="2"/>
  <c r="M286" i="2"/>
  <c r="N286" i="2" s="1"/>
  <c r="M63" i="2"/>
  <c r="N63" i="2" s="1"/>
  <c r="P64" i="2"/>
  <c r="M280" i="2"/>
  <c r="N280" i="2" s="1"/>
  <c r="AD259" i="2"/>
  <c r="AD261" i="2"/>
  <c r="M274" i="2"/>
  <c r="N274" i="2" s="1"/>
  <c r="P74" i="2"/>
  <c r="M273" i="2"/>
  <c r="N273" i="2" s="1"/>
  <c r="AD279" i="2"/>
  <c r="AD66" i="2"/>
  <c r="AD278" i="2"/>
  <c r="AD251" i="1"/>
  <c r="AD245" i="1"/>
  <c r="AD253" i="1"/>
  <c r="AD272" i="1"/>
  <c r="M62" i="2"/>
  <c r="N62" i="2" s="1"/>
  <c r="Q63" i="2"/>
  <c r="E63" i="2" s="1"/>
  <c r="AD63" i="2" s="1"/>
  <c r="M261" i="2"/>
  <c r="N261" i="2" s="1"/>
  <c r="M279" i="2"/>
  <c r="N279" i="2" s="1"/>
  <c r="M61" i="2"/>
  <c r="N61" i="2" s="1"/>
  <c r="M72" i="2"/>
  <c r="N72" i="2" s="1"/>
  <c r="AD74" i="2"/>
  <c r="M277" i="2"/>
  <c r="N277" i="2" s="1"/>
  <c r="M285" i="2"/>
  <c r="N285" i="2" s="1"/>
  <c r="AD71" i="2"/>
  <c r="P72" i="2"/>
  <c r="M64" i="2"/>
  <c r="P66" i="2"/>
  <c r="AD277" i="2"/>
  <c r="M281" i="2"/>
  <c r="N281" i="2" s="1"/>
  <c r="AD285" i="2"/>
  <c r="AD65" i="2"/>
  <c r="AD64" i="2"/>
  <c r="AD72" i="2"/>
  <c r="AD276" i="2"/>
  <c r="AD284" i="2"/>
  <c r="AD274" i="2"/>
  <c r="AD275" i="2"/>
  <c r="AD281" i="2"/>
  <c r="AD283" i="2"/>
  <c r="AD280" i="2"/>
  <c r="AD61" i="2"/>
  <c r="AD67" i="2"/>
  <c r="N283" i="2"/>
  <c r="AD241" i="1"/>
  <c r="AD276" i="1"/>
  <c r="AD207" i="1"/>
  <c r="AD274" i="1"/>
  <c r="AD236" i="1"/>
  <c r="AD252" i="1"/>
  <c r="AD234" i="1"/>
  <c r="AD259" i="1"/>
  <c r="AD260" i="1"/>
  <c r="AD261" i="1"/>
  <c r="AD269" i="1"/>
  <c r="M275" i="1"/>
  <c r="N275" i="1" s="1"/>
  <c r="AD240" i="1"/>
  <c r="AD206" i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AD204" i="1"/>
  <c r="M235" i="1"/>
  <c r="N235" i="1" s="1"/>
  <c r="AD237" i="1"/>
  <c r="AD250" i="1"/>
  <c r="M283" i="1"/>
  <c r="N283" i="1" s="1"/>
  <c r="M284" i="1"/>
  <c r="N284" i="1" s="1"/>
  <c r="AD244" i="1"/>
  <c r="M206" i="1"/>
  <c r="N206" i="1" s="1"/>
  <c r="M207" i="1"/>
  <c r="N207" i="1" s="1"/>
  <c r="M240" i="1"/>
  <c r="N240" i="1" s="1"/>
  <c r="AD242" i="1"/>
  <c r="AD248" i="1"/>
  <c r="M256" i="1"/>
  <c r="N256" i="1" s="1"/>
  <c r="AD275" i="1"/>
  <c r="AD282" i="1"/>
  <c r="AD277" i="1"/>
  <c r="M204" i="1"/>
  <c r="N204" i="1" s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41" i="1"/>
  <c r="N241" i="1" s="1"/>
  <c r="M65" i="2"/>
  <c r="N65" i="2" s="1"/>
  <c r="M66" i="2"/>
  <c r="N66" i="2" s="1"/>
  <c r="M278" i="1"/>
  <c r="N278" i="1" s="1"/>
  <c r="M279" i="1"/>
  <c r="N279" i="1" s="1"/>
  <c r="M271" i="1"/>
  <c r="N271" i="1" s="1"/>
  <c r="N258" i="1"/>
  <c r="M269" i="1"/>
  <c r="N269" i="1" s="1"/>
  <c r="M234" i="1"/>
  <c r="N234" i="1" s="1"/>
  <c r="M253" i="1"/>
  <c r="N253" i="1" s="1"/>
  <c r="M254" i="1"/>
  <c r="N254" i="1" s="1"/>
  <c r="M255" i="1"/>
  <c r="N255" i="1" s="1"/>
  <c r="M277" i="1"/>
  <c r="N277" i="1" s="1"/>
  <c r="M67" i="2"/>
  <c r="N67" i="2" s="1"/>
  <c r="N64" i="2"/>
  <c r="M285" i="1"/>
  <c r="N285" i="1" s="1"/>
  <c r="M261" i="1"/>
  <c r="N261" i="1" s="1"/>
  <c r="M257" i="1"/>
  <c r="N257" i="1" s="1"/>
  <c r="AD258" i="1"/>
  <c r="AD271" i="1"/>
  <c r="P62" i="2"/>
  <c r="P67" i="2"/>
  <c r="P61" i="2"/>
  <c r="AB284" i="2"/>
  <c r="AB276" i="2"/>
  <c r="AB279" i="2"/>
  <c r="AB274" i="2"/>
  <c r="AB285" i="2"/>
  <c r="AB277" i="2"/>
  <c r="AB280" i="2"/>
  <c r="AB283" i="2"/>
  <c r="AB275" i="2"/>
  <c r="AB286" i="2"/>
  <c r="AB278" i="2"/>
  <c r="AB281" i="2"/>
  <c r="AB261" i="2"/>
  <c r="AB259" i="2"/>
  <c r="AB273" i="2"/>
  <c r="M275" i="2"/>
  <c r="N275" i="2" s="1"/>
  <c r="M276" i="2"/>
  <c r="N276" i="2" s="1"/>
  <c r="AD273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R61" i="2" l="1"/>
  <c r="S61" i="2" l="1"/>
  <c r="R62" i="2"/>
  <c r="S62" i="2" l="1"/>
  <c r="R63" i="2"/>
  <c r="AA61" i="2"/>
  <c r="W61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S67" i="2"/>
  <c r="W67" i="2" l="1"/>
  <c r="AA67" i="2"/>
  <c r="Z66" i="2"/>
  <c r="AC66" i="2" s="1"/>
  <c r="Y66" i="2"/>
  <c r="Y67" i="2" l="1"/>
  <c r="Z67" i="2"/>
  <c r="AC67" i="2" s="1"/>
  <c r="R71" i="2" l="1"/>
  <c r="R72" i="2" l="1"/>
  <c r="S71" i="2"/>
  <c r="AA71" i="2" l="1"/>
  <c r="W71" i="2"/>
  <c r="S72" i="2"/>
  <c r="W72" i="2" l="1"/>
  <c r="AA72" i="2"/>
  <c r="R74" i="2"/>
  <c r="Z71" i="2"/>
  <c r="AC71" i="2" s="1"/>
  <c r="Y71" i="2"/>
  <c r="Z72" i="2" l="1"/>
  <c r="AC72" i="2" s="1"/>
  <c r="Y72" i="2"/>
  <c r="S74" i="2"/>
  <c r="W74" i="2" l="1"/>
  <c r="AA74" i="2"/>
  <c r="Z74" i="2" l="1"/>
  <c r="AC74" i="2" s="1"/>
  <c r="Y74" i="2"/>
  <c r="V204" i="1" l="1"/>
  <c r="R259" i="2"/>
  <c r="S259" i="2" l="1"/>
  <c r="V205" i="1"/>
  <c r="AA259" i="2" l="1"/>
  <c r="W259" i="2"/>
  <c r="V206" i="1"/>
  <c r="R261" i="2"/>
  <c r="V207" i="1" l="1"/>
  <c r="S261" i="2"/>
  <c r="R204" i="1"/>
  <c r="Z259" i="2"/>
  <c r="AC259" i="2" s="1"/>
  <c r="Y259" i="2"/>
  <c r="S204" i="1" l="1"/>
  <c r="R205" i="1"/>
  <c r="AA261" i="2"/>
  <c r="W261" i="2"/>
  <c r="Z261" i="2" l="1"/>
  <c r="AC261" i="2" s="1"/>
  <c r="Y261" i="2"/>
  <c r="AA204" i="1"/>
  <c r="W204" i="1"/>
  <c r="R206" i="1"/>
  <c r="S205" i="1"/>
  <c r="S206" i="1" l="1"/>
  <c r="R207" i="1"/>
  <c r="AA205" i="1"/>
  <c r="W205" i="1"/>
  <c r="Z204" i="1"/>
  <c r="AC204" i="1" s="1"/>
  <c r="Y204" i="1"/>
  <c r="S207" i="1" l="1"/>
  <c r="Z205" i="1"/>
  <c r="AC205" i="1" s="1"/>
  <c r="Y205" i="1"/>
  <c r="AA206" i="1"/>
  <c r="W206" i="1"/>
  <c r="AA207" i="1" l="1"/>
  <c r="W207" i="1"/>
  <c r="Z206" i="1"/>
  <c r="AC206" i="1" s="1"/>
  <c r="Y206" i="1"/>
  <c r="Z207" i="1" l="1"/>
  <c r="AC207" i="1" s="1"/>
  <c r="Y207" i="1"/>
  <c r="R273" i="2" l="1"/>
  <c r="R274" i="2" l="1"/>
  <c r="S273" i="2"/>
  <c r="S274" i="2" l="1"/>
  <c r="R275" i="2"/>
  <c r="AA273" i="2"/>
  <c r="W273" i="2"/>
  <c r="AA274" i="2" l="1"/>
  <c r="W274" i="2"/>
  <c r="Y273" i="2"/>
  <c r="Z273" i="2"/>
  <c r="AC273" i="2" s="1"/>
  <c r="R276" i="2"/>
  <c r="S275" i="2"/>
  <c r="W275" i="2" l="1"/>
  <c r="AA275" i="2"/>
  <c r="R277" i="2"/>
  <c r="S276" i="2"/>
  <c r="Y274" i="2"/>
  <c r="Z274" i="2"/>
  <c r="AC274" i="2" s="1"/>
  <c r="AA276" i="2" l="1"/>
  <c r="W276" i="2"/>
  <c r="S277" i="2"/>
  <c r="R278" i="2"/>
  <c r="Y275" i="2"/>
  <c r="Z275" i="2"/>
  <c r="AC275" i="2" s="1"/>
  <c r="W277" i="2" l="1"/>
  <c r="AA277" i="2"/>
  <c r="Z276" i="2"/>
  <c r="AC276" i="2" s="1"/>
  <c r="Y276" i="2"/>
  <c r="R279" i="2"/>
  <c r="S278" i="2"/>
  <c r="Z277" i="2" l="1"/>
  <c r="AC277" i="2" s="1"/>
  <c r="Y277" i="2"/>
  <c r="W278" i="2"/>
  <c r="AA278" i="2"/>
  <c r="S279" i="2"/>
  <c r="R280" i="2"/>
  <c r="Z278" i="2" l="1"/>
  <c r="AC278" i="2" s="1"/>
  <c r="Y278" i="2"/>
  <c r="AA279" i="2"/>
  <c r="W279" i="2"/>
  <c r="S280" i="2"/>
  <c r="R281" i="2"/>
  <c r="Z279" i="2" l="1"/>
  <c r="AC279" i="2" s="1"/>
  <c r="Y279" i="2"/>
  <c r="W280" i="2"/>
  <c r="AA280" i="2"/>
  <c r="S281" i="2"/>
  <c r="Z280" i="2" l="1"/>
  <c r="AC280" i="2" s="1"/>
  <c r="Y280" i="2"/>
  <c r="AA281" i="2"/>
  <c r="W281" i="2"/>
  <c r="R283" i="2"/>
  <c r="Z281" i="2" l="1"/>
  <c r="AC281" i="2" s="1"/>
  <c r="Y281" i="2"/>
  <c r="R284" i="2"/>
  <c r="S283" i="2"/>
  <c r="W283" i="2" l="1"/>
  <c r="AA283" i="2"/>
  <c r="S284" i="2"/>
  <c r="R285" i="2"/>
  <c r="AA284" i="2" l="1"/>
  <c r="W284" i="2"/>
  <c r="S285" i="2"/>
  <c r="R286" i="2"/>
  <c r="Z283" i="2"/>
  <c r="AC283" i="2" s="1"/>
  <c r="Y283" i="2"/>
  <c r="Z284" i="2" l="1"/>
  <c r="AC284" i="2" s="1"/>
  <c r="Y284" i="2"/>
  <c r="W285" i="2"/>
  <c r="AA285" i="2"/>
  <c r="S286" i="2"/>
  <c r="R288" i="2" l="1"/>
  <c r="AA286" i="2"/>
  <c r="W286" i="2"/>
  <c r="Z285" i="2"/>
  <c r="AC285" i="2" s="1"/>
  <c r="Y285" i="2"/>
  <c r="R289" i="2" l="1"/>
  <c r="S288" i="2"/>
  <c r="Z286" i="2"/>
  <c r="AC286" i="2" s="1"/>
  <c r="Y286" i="2"/>
  <c r="V234" i="1"/>
  <c r="W288" i="2" l="1"/>
  <c r="AA288" i="2"/>
  <c r="R290" i="2"/>
  <c r="S289" i="2"/>
  <c r="V235" i="1"/>
  <c r="W289" i="2" l="1"/>
  <c r="AA289" i="2"/>
  <c r="S290" i="2"/>
  <c r="Y288" i="2"/>
  <c r="Z288" i="2"/>
  <c r="AC288" i="2" s="1"/>
  <c r="V236" i="1"/>
  <c r="AA290" i="2" l="1"/>
  <c r="W290" i="2"/>
  <c r="Y289" i="2"/>
  <c r="Z289" i="2"/>
  <c r="AC289" i="2" s="1"/>
  <c r="V237" i="1"/>
  <c r="R234" i="1"/>
  <c r="Y290" i="2" l="1"/>
  <c r="Z290" i="2"/>
  <c r="AC290" i="2" s="1"/>
  <c r="R235" i="1"/>
  <c r="S234" i="1"/>
  <c r="V238" i="1"/>
  <c r="R236" i="1" l="1"/>
  <c r="S235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40" i="1" l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40" i="1" l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69" i="1" l="1"/>
  <c r="V271" i="1" l="1"/>
  <c r="V272" i="1" l="1"/>
  <c r="R269" i="1"/>
  <c r="R328" i="2" l="1"/>
  <c r="S269" i="1"/>
  <c r="V273" i="1"/>
  <c r="S328" i="2" l="1"/>
  <c r="V274" i="1"/>
  <c r="AA269" i="1"/>
  <c r="W269" i="1"/>
  <c r="R271" i="1"/>
  <c r="R330" i="2" l="1"/>
  <c r="W328" i="2"/>
  <c r="AA328" i="2"/>
  <c r="S271" i="1"/>
  <c r="R272" i="1"/>
  <c r="Y269" i="1"/>
  <c r="Z269" i="1"/>
  <c r="AC269" i="1" s="1"/>
  <c r="V275" i="1"/>
  <c r="Y328" i="2" l="1"/>
  <c r="Z328" i="2"/>
  <c r="AC328" i="2" s="1"/>
  <c r="R331" i="2"/>
  <c r="S330" i="2"/>
  <c r="R273" i="1"/>
  <c r="S272" i="1"/>
  <c r="V276" i="1"/>
  <c r="AA271" i="1"/>
  <c r="W271" i="1"/>
  <c r="AA330" i="2" l="1"/>
  <c r="W330" i="2"/>
  <c r="S331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AA331" i="2"/>
  <c r="W331" i="2"/>
  <c r="AA273" i="1"/>
  <c r="W273" i="1"/>
  <c r="S274" i="1"/>
  <c r="R275" i="1"/>
  <c r="V278" i="1"/>
  <c r="Z272" i="1"/>
  <c r="AC272" i="1" s="1"/>
  <c r="Y272" i="1"/>
  <c r="S333" i="2" l="1"/>
  <c r="Z331" i="2"/>
  <c r="AC331" i="2" s="1"/>
  <c r="Y331" i="2"/>
  <c r="AA333" i="2"/>
  <c r="W333" i="2"/>
  <c r="AA274" i="1"/>
  <c r="W274" i="1"/>
  <c r="V279" i="1"/>
  <c r="R276" i="1"/>
  <c r="S275" i="1"/>
  <c r="Z273" i="1"/>
  <c r="AC273" i="1" s="1"/>
  <c r="Y273" i="1"/>
  <c r="R335" i="2" l="1"/>
  <c r="Y333" i="2"/>
  <c r="Z333" i="2"/>
  <c r="AC333" i="2" s="1"/>
  <c r="AA275" i="1"/>
  <c r="W275" i="1"/>
  <c r="Z274" i="1"/>
  <c r="AC274" i="1" s="1"/>
  <c r="Y274" i="1"/>
  <c r="S276" i="1"/>
  <c r="R277" i="1"/>
  <c r="V280" i="1"/>
  <c r="S335" i="2" l="1"/>
  <c r="R278" i="1"/>
  <c r="S277" i="1"/>
  <c r="AA276" i="1"/>
  <c r="W276" i="1"/>
  <c r="Z275" i="1"/>
  <c r="AC275" i="1" s="1"/>
  <c r="Y275" i="1"/>
  <c r="AA335" i="2" l="1"/>
  <c r="W335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V283" i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344" i="2" l="1"/>
  <c r="R286" i="1"/>
  <c r="S285" i="1"/>
  <c r="AA284" i="1"/>
  <c r="W284" i="1"/>
  <c r="Z283" i="1"/>
  <c r="AC283" i="1" s="1"/>
  <c r="Y283" i="1"/>
  <c r="S344" i="2" l="1"/>
  <c r="R345" i="2"/>
  <c r="S286" i="1"/>
  <c r="AA286" i="1" s="1"/>
  <c r="R287" i="1"/>
  <c r="Z284" i="1"/>
  <c r="AC284" i="1" s="1"/>
  <c r="Y284" i="1"/>
  <c r="AA285" i="1"/>
  <c r="W285" i="1"/>
  <c r="W286" i="1" l="1"/>
  <c r="Z286" i="1" s="1"/>
  <c r="AC286" i="1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S289" i="1"/>
  <c r="S348" i="2" l="1"/>
  <c r="W348" i="2" s="1"/>
  <c r="R349" i="2"/>
  <c r="Y346" i="2"/>
  <c r="Z346" i="2"/>
  <c r="AC346" i="2" s="1"/>
  <c r="W347" i="2"/>
  <c r="AA347" i="2"/>
  <c r="AA289" i="1"/>
  <c r="W289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Y289" i="1"/>
  <c r="Z289" i="1"/>
  <c r="AC289" i="1" s="1"/>
  <c r="S350" i="2" l="1"/>
  <c r="R351" i="2"/>
  <c r="W349" i="2"/>
  <c r="AA349" i="2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S310" i="1" l="1"/>
  <c r="AA310" i="1" s="1"/>
  <c r="R311" i="1"/>
  <c r="Z308" i="1"/>
  <c r="AC308" i="1" s="1"/>
  <c r="Y308" i="1"/>
  <c r="W310" i="1"/>
  <c r="AA309" i="1"/>
  <c r="W309" i="1"/>
  <c r="S311" i="1" l="1"/>
  <c r="Z309" i="1"/>
  <c r="AC309" i="1" s="1"/>
  <c r="Y309" i="1"/>
  <c r="Y310" i="1"/>
  <c r="Z310" i="1"/>
  <c r="AC310" i="1" s="1"/>
  <c r="R313" i="1" l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V334" i="1" l="1"/>
  <c r="Y316" i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3" i="1" l="1"/>
  <c r="R327" i="1"/>
  <c r="V344" i="1" l="1"/>
  <c r="S327" i="1"/>
  <c r="R328" i="1"/>
  <c r="V345" i="1" l="1"/>
  <c r="V346" i="1" s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AA329" i="1"/>
  <c r="W329" i="1"/>
  <c r="Z328" i="1"/>
  <c r="AC328" i="1" s="1"/>
  <c r="Y328" i="1"/>
  <c r="V350" i="1" l="1"/>
  <c r="Z329" i="1"/>
  <c r="AC329" i="1" s="1"/>
  <c r="Y329" i="1"/>
  <c r="W330" i="1"/>
  <c r="AA330" i="1"/>
  <c r="V351" i="1" l="1"/>
  <c r="Y330" i="1"/>
  <c r="Z330" i="1"/>
  <c r="AC330" i="1" s="1"/>
  <c r="V352" i="1" l="1"/>
  <c r="V353" i="1" s="1"/>
  <c r="R334" i="1"/>
  <c r="V354" i="1" l="1"/>
  <c r="S334" i="1"/>
  <c r="V355" i="1" l="1"/>
  <c r="AA334" i="1"/>
  <c r="W334" i="1"/>
  <c r="V356" i="1" l="1"/>
  <c r="Y334" i="1"/>
  <c r="Z334" i="1"/>
  <c r="AC334" i="1" s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R343" i="1"/>
  <c r="AA341" i="1"/>
  <c r="W341" i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<sst xmlns="http://schemas.openxmlformats.org/spreadsheetml/2006/main" count="3151" uniqueCount="1546">
  <si>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</si>
  <si>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</si>
  <si>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</si>
  <si>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</si>
  <si>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</si>
  <si>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</si>
  <si>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</si>
  <si>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</si>
  <si>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</si>
  <si>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</si>
  <si>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</si>
  <si>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</si>
  <si>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</si>
  <si>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</si>
  <si>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</si>
  <si>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</si>
  <si>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</si>
  <si>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</si>
  <si>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</si>
  <si>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</si>
  <si>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</si>
  <si>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</si>
  <si>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</si>
  <si>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</si>
  <si>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</si>
  <si>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</si>
  <si>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</si>
  <si>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</si>
  <si>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</si>
  <si>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</si>
  <si>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</si>
  <si>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</si>
  <si>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</si>
  <si>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</si>
  <si>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</si>
  <si>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</si>
  <si>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</si>
  <si>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</si>
  <si>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</si>
  <si>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</si>
  <si>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</si>
  <si>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</si>
  <si>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</si>
  <si>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</si>
  <si>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</si>
  <si>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</si>
  <si>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</si>
  <si>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</si>
  <si>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</si>
  <si>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</si>
  <si>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</si>
  <si>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</si>
  <si>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</si>
  <si>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</si>
  <si>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</si>
  <si>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</si>
  <si>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</si>
  <si>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</si>
  <si>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</si>
  <si>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</si>
  <si>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</si>
  <si>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</si>
  <si>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</si>
  <si>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</si>
  <si>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</si>
  <si>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</si>
  <si>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</si>
  <si>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</si>
  <si>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</si>
  <si>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</si>
  <si>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</si>
  <si>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</si>
  <si>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</si>
  <si>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</si>
  <si>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</si>
  <si>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</si>
  <si>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</si>
  <si>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</si>
  <si>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</si>
  <si>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</si>
  <si>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</si>
  <si>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</si>
  <si>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</si>
  <si>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</si>
  <si>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</si>
  <si>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</si>
  <si>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</si>
  <si>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</si>
  <si>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</si>
  <si>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</si>
  <si>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</si>
  <si>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</si>
  <si>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</si>
  <si>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</si>
  <si>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</si>
  <si>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</si>
  <si>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</si>
  <si>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</si>
  <si>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</si>
  <si>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</si>
  <si>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</si>
  <si>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</si>
  <si>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</si>
  <si>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</si>
  <si>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</si>
  <si>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t>DT_HS300_20190412</t>
  </si>
  <si>
    <t>DT_HS300_20190415</t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</si>
  <si>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</si>
  <si>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</si>
  <si>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</si>
  <si>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t>DT_HS300_20190418</t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</si>
  <si>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</si>
  <si>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</si>
  <si>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</si>
  <si>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</si>
  <si>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</si>
  <si>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</si>
  <si>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</si>
  <si>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</si>
  <si>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</si>
  <si>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</si>
  <si>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</si>
  <si>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</si>
  <si>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</si>
  <si>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</si>
  <si>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</si>
  <si>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</si>
  <si>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</si>
  <si>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</si>
  <si>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</si>
  <si>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</si>
  <si>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</si>
  <si>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</si>
  <si>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</si>
  <si>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</si>
  <si>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</si>
  <si>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</si>
  <si>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</si>
  <si>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</si>
  <si>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</si>
  <si>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</si>
  <si>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</si>
  <si>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</si>
  <si>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</si>
  <si>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</si>
  <si>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</si>
  <si>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</si>
  <si>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</si>
  <si>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</si>
  <si>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</si>
  <si>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</si>
  <si>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</si>
  <si>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</si>
  <si>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</si>
  <si>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</si>
  <si>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</si>
  <si>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</si>
  <si>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</si>
  <si>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</si>
  <si>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</si>
  <si>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</si>
  <si>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</si>
  <si>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</si>
  <si>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</si>
  <si>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</si>
  <si>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</si>
  <si>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</si>
  <si>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</si>
  <si>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</si>
  <si>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</si>
  <si>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</si>
  <si>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</si>
  <si>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</si>
  <si>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</si>
  <si>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</si>
  <si>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</si>
  <si>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</si>
  <si>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</si>
  <si>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</si>
  <si>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</si>
  <si>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</si>
  <si>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</si>
  <si>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</si>
  <si>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</si>
  <si>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</si>
  <si>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</si>
  <si>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</si>
  <si>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</si>
  <si>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</si>
  <si>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</si>
  <si>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</si>
  <si>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</si>
  <si>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</si>
  <si>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</si>
  <si>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</si>
  <si>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</si>
  <si>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</si>
  <si>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</si>
  <si>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</si>
  <si>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</si>
  <si>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</si>
  <si>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</si>
  <si>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</si>
  <si>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</si>
  <si>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</si>
  <si>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</si>
  <si>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</si>
  <si>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</si>
  <si>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</si>
  <si>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</si>
  <si>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</si>
  <si>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</si>
  <si>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</si>
  <si>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</si>
  <si>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</si>
  <si>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</si>
  <si>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</si>
  <si>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</si>
  <si>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</si>
  <si>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</si>
  <si>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</si>
  <si>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</si>
  <si>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</si>
  <si>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</si>
  <si>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</si>
  <si>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</si>
  <si>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</si>
  <si>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</si>
  <si>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</si>
  <si>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</si>
  <si>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</si>
  <si>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</si>
  <si>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</si>
  <si>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</si>
  <si>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</si>
  <si>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</si>
  <si>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</si>
  <si>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</si>
  <si>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</si>
  <si>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</si>
  <si>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</si>
  <si>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</si>
  <si>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</si>
  <si>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</si>
  <si>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</si>
  <si>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</si>
  <si>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</si>
  <si>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</si>
  <si>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</si>
  <si>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</si>
  <si>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</si>
  <si>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</si>
  <si>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</si>
  <si>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</si>
  <si>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</si>
  <si>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</si>
  <si>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</si>
  <si>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</si>
  <si>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</si>
  <si>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</si>
  <si>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</si>
  <si>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</si>
  <si>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</si>
  <si>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</si>
  <si>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</si>
  <si>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</si>
  <si>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</si>
  <si>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</si>
  <si>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</si>
  <si>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</si>
  <si>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</si>
  <si>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</si>
  <si>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</si>
  <si>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</si>
  <si>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</si>
  <si>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</si>
  <si>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</si>
  <si>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</si>
  <si>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</si>
  <si>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</si>
  <si>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</si>
  <si>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</si>
  <si>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</si>
  <si>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</si>
  <si>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</si>
  <si>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</si>
  <si>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</si>
  <si>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</si>
  <si>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</si>
  <si>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</si>
  <si>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</si>
  <si>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</si>
  <si>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</si>
  <si>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</si>
  <si>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</si>
  <si>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</si>
  <si>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</si>
  <si>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</si>
  <si>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</si>
  <si>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</si>
  <si>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</si>
  <si>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</si>
  <si>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</si>
  <si>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</si>
  <si>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</si>
  <si>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</si>
  <si>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</si>
  <si>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</si>
  <si>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</si>
  <si>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</si>
  <si>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</si>
  <si>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</si>
  <si>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</si>
  <si>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</si>
  <si>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</si>
  <si>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</si>
  <si>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</si>
  <si>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</si>
  <si>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</si>
  <si>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</si>
  <si>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</si>
  <si>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</si>
  <si>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</si>
  <si>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</si>
  <si>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</si>
  <si>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</si>
  <si>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</si>
  <si>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</si>
  <si>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</si>
  <si>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</si>
  <si>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</si>
  <si>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</si>
  <si>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</si>
  <si>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</si>
  <si>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</si>
  <si>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</si>
  <si>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</si>
  <si>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</si>
  <si>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</si>
  <si>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</si>
  <si>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</si>
  <si>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</si>
  <si>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</si>
  <si>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</si>
  <si>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</si>
  <si>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</si>
  <si>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</si>
  <si>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</si>
  <si>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</si>
  <si>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</si>
  <si>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</si>
  <si>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</si>
  <si>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</si>
  <si>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</si>
  <si>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</si>
  <si>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</si>
  <si>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</si>
  <si>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</si>
  <si>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</si>
  <si>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</si>
  <si>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</si>
  <si>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</si>
  <si>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</si>
  <si>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</si>
  <si>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</si>
  <si>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</si>
  <si>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</si>
  <si>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</si>
  <si>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</si>
  <si>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</si>
  <si>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</si>
  <si>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</si>
  <si>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</si>
  <si>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</si>
  <si>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</si>
  <si>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</si>
  <si>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</si>
  <si>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</si>
  <si>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</si>
  <si>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</si>
  <si>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</si>
  <si>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</si>
  <si>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</si>
  <si>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</si>
  <si>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</si>
  <si>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</si>
  <si>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</si>
  <si>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</si>
  <si>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</si>
  <si>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</si>
  <si>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</si>
  <si>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</si>
  <si>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</si>
  <si>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</si>
  <si>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</si>
  <si>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</si>
  <si>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</si>
  <si>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</si>
  <si>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</si>
  <si>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</si>
  <si>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</si>
  <si>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</si>
  <si>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</si>
  <si>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</si>
  <si>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</si>
  <si>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</si>
  <si>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</si>
  <si>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</si>
  <si>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</si>
  <si>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</si>
  <si>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</si>
  <si>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</si>
  <si>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</si>
  <si>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</si>
  <si>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</si>
  <si>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</si>
  <si>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</si>
  <si>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</si>
  <si>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</si>
  <si>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</si>
  <si>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</si>
  <si>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</si>
  <si>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</si>
  <si>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</si>
  <si>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</si>
  <si>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</si>
  <si>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</si>
  <si>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</si>
  <si>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</si>
  <si>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</si>
  <si>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</si>
  <si>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</si>
  <si>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</si>
  <si>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</si>
  <si>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</si>
  <si>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</si>
  <si>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</si>
  <si>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</si>
  <si>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</si>
  <si>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</si>
  <si>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</si>
  <si>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</si>
  <si>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</si>
  <si>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</si>
  <si>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</si>
  <si>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</si>
  <si>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</si>
  <si>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</si>
  <si>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</si>
  <si>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</si>
  <si>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</si>
  <si>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</si>
  <si>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</si>
  <si>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</si>
  <si>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</si>
  <si>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</si>
  <si>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</si>
  <si>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</si>
  <si>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</si>
  <si>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</si>
  <si>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</si>
  <si>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</si>
  <si>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</si>
  <si>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</si>
  <si>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</si>
  <si>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</si>
  <si>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</si>
  <si>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</si>
  <si>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</si>
  <si>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</si>
  <si>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</si>
  <si>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</si>
  <si>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</si>
  <si>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</si>
  <si>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</si>
  <si>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</si>
  <si>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</si>
  <si>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</si>
  <si>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</si>
  <si>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</si>
  <si>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</si>
  <si>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</si>
  <si>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</si>
  <si>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</si>
  <si>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</si>
  <si>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</si>
  <si>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</si>
  <si>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</si>
  <si>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</si>
  <si>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</si>
  <si>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</si>
  <si>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</si>
  <si>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</si>
  <si>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</si>
  <si>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</si>
  <si>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</si>
  <si>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</si>
  <si>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</si>
  <si>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</si>
  <si>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</si>
  <si>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</si>
  <si>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</si>
  <si>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</si>
  <si>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</si>
  <si>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</si>
  <si>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</si>
  <si>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</si>
  <si>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</si>
  <si>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</si>
  <si>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</si>
  <si>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</si>
  <si>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</si>
  <si>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</si>
  <si>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</si>
  <si>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</si>
  <si>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</si>
  <si>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</si>
  <si>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</si>
  <si>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</si>
  <si>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</si>
  <si>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</si>
  <si>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</si>
  <si>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</si>
  <si>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</si>
  <si>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</si>
  <si>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</si>
  <si>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</si>
  <si>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</si>
  <si>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</si>
  <si>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</si>
  <si>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</si>
  <si>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</si>
  <si>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</si>
  <si>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</si>
  <si>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</si>
  <si>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</si>
  <si>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</si>
  <si>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</si>
  <si>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</si>
  <si>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</si>
  <si>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</si>
  <si>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</si>
  <si>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</si>
  <si>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</si>
  <si>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</si>
  <si>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</si>
  <si>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</si>
  <si>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</si>
  <si>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</si>
  <si>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</si>
  <si>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</si>
  <si>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</si>
  <si>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</si>
  <si>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</si>
  <si>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</si>
  <si>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</si>
  <si>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</si>
  <si>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</si>
  <si>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</si>
  <si>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</si>
  <si>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</si>
  <si>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</si>
  <si>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</si>
  <si>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</si>
  <si>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</si>
  <si>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</si>
  <si>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</si>
  <si>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</si>
  <si>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</si>
  <si>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</si>
  <si>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</si>
  <si>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</si>
  <si>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</si>
  <si>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</si>
  <si>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</si>
  <si>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</si>
  <si>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</si>
  <si>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</si>
  <si>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</si>
  <si>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</si>
  <si>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</si>
  <si>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</si>
  <si>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</si>
  <si>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</si>
  <si>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</si>
  <si>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</si>
  <si>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</si>
  <si>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</si>
  <si>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</si>
  <si>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</si>
  <si>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</si>
  <si>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</si>
  <si>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</si>
  <si>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</si>
  <si>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</si>
  <si>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</si>
  <si>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</si>
  <si>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</si>
  <si>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</si>
  <si>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</si>
  <si>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</si>
  <si>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</si>
  <si>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</si>
  <si>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</si>
  <si>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</si>
  <si>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</si>
  <si>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</si>
  <si>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</si>
  <si>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</si>
  <si>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</si>
  <si>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</si>
  <si>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</si>
  <si>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</si>
  <si>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</si>
  <si>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</si>
  <si>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</si>
  <si>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</si>
  <si>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</si>
  <si>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</si>
  <si>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</si>
  <si>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</si>
  <si>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</si>
  <si>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</si>
  <si>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</si>
  <si>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</si>
  <si>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</si>
  <si>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</si>
  <si>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</si>
  <si>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</si>
  <si>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</si>
  <si>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</si>
  <si>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</si>
  <si>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</si>
  <si>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</si>
  <si>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</si>
  <si>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</si>
  <si>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</si>
  <si>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</si>
  <si>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</si>
  <si>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</si>
  <si>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</si>
  <si>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</si>
  <si>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</si>
  <si>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</si>
  <si>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</si>
  <si>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</si>
  <si>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</si>
  <si>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</si>
  <si>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</si>
  <si>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</si>
  <si>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</si>
  <si>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</si>
  <si>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</si>
  <si>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</si>
  <si>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</si>
  <si>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</si>
  <si>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</si>
  <si>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</si>
  <si>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</si>
  <si>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</si>
  <si>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</si>
  <si>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</si>
  <si>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</si>
  <si>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</si>
  <si>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</si>
  <si>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</si>
  <si>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</si>
  <si>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</si>
  <si>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</si>
  <si>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</si>
  <si>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</si>
  <si>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</si>
  <si>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</si>
  <si>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</si>
  <si>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</si>
  <si>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</si>
  <si>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</si>
  <si>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</si>
  <si>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</si>
  <si>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</si>
  <si>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</si>
  <si>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</si>
  <si>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</si>
  <si>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</si>
  <si>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</si>
  <si>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</si>
  <si>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</si>
  <si>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</si>
  <si>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</si>
  <si>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</si>
  <si>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</si>
  <si>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</si>
  <si>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</si>
  <si>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</si>
  <si>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</si>
  <si>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</si>
  <si>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</si>
  <si>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</si>
  <si>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</si>
  <si>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</si>
  <si>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</si>
  <si>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</si>
  <si>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</si>
  <si>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</si>
  <si>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</si>
  <si>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</si>
  <si>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</si>
  <si>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</si>
  <si>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</si>
  <si>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</si>
  <si>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</si>
  <si>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</si>
  <si>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</si>
  <si>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</si>
  <si>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</si>
  <si>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</si>
  <si>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</si>
  <si>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</si>
  <si>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</si>
  <si>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</si>
  <si>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</si>
  <si>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</si>
  <si>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</si>
  <si>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</si>
  <si>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</si>
  <si>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</si>
  <si>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</si>
  <si>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</si>
  <si>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</si>
  <si>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</si>
  <si>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</si>
  <si>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</si>
  <si>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</si>
  <si>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</si>
  <si>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</si>
  <si>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</si>
  <si>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</si>
  <si>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</si>
  <si>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</si>
  <si>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</si>
  <si>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</si>
  <si>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</si>
  <si>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</si>
  <si>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</si>
  <si>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</si>
  <si>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</si>
  <si>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</si>
  <si>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</si>
  <si>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</si>
  <si>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</si>
  <si>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</si>
  <si>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</si>
  <si>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</si>
  <si>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</si>
  <si>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</si>
  <si>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</si>
  <si>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</si>
  <si>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</si>
  <si>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</si>
  <si>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</si>
  <si>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</si>
  <si>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</si>
  <si>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</si>
  <si>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</si>
  <si>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</si>
  <si>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</si>
  <si>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</si>
  <si>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</si>
  <si>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</si>
  <si>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</si>
  <si>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</si>
  <si>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</si>
  <si>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</si>
  <si>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</si>
  <si>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</si>
  <si>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</si>
  <si>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</si>
  <si>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</si>
  <si>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</si>
  <si>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</si>
  <si>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</si>
  <si>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</si>
  <si>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</si>
  <si>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</si>
  <si>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</si>
  <si>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</si>
  <si>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</si>
  <si>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</si>
  <si>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</si>
  <si>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</si>
  <si>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</si>
  <si>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</si>
  <si>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</si>
  <si>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</si>
  <si>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</si>
  <si>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</si>
  <si>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</si>
  <si>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</si>
  <si>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</si>
  <si>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</si>
  <si>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</si>
  <si>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</si>
  <si>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</si>
  <si>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</si>
  <si>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</si>
  <si>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</si>
  <si>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</si>
  <si>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</si>
  <si>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</si>
  <si>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</si>
  <si>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</si>
  <si>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</si>
  <si>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</si>
  <si>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</si>
  <si>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</si>
  <si>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</si>
  <si>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</si>
  <si>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</si>
  <si>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</si>
  <si>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</si>
  <si>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</si>
  <si>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</si>
  <si>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</si>
  <si>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</si>
  <si>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</si>
  <si>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</si>
  <si>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</si>
  <si>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</si>
  <si>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</si>
  <si>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</si>
  <si>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</si>
  <si>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</si>
  <si>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</si>
  <si>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</si>
  <si>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</si>
  <si>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</si>
  <si>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</si>
  <si>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</si>
  <si>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</si>
  <si>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</si>
  <si>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</si>
  <si>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</si>
  <si>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</si>
  <si>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</si>
  <si>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</si>
  <si>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</si>
  <si>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</si>
  <si>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</si>
  <si>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</si>
  <si>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</si>
  <si>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</si>
  <si>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</si>
  <si>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</si>
  <si>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</si>
  <si>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</si>
  <si>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</si>
  <si>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</si>
  <si>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</si>
  <si>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</si>
  <si>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</si>
  <si>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</si>
  <si>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</si>
  <si>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</si>
  <si>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</si>
  <si>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</si>
  <si>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</si>
  <si>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</si>
  <si>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</si>
  <si>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</si>
  <si>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</si>
  <si>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</si>
  <si>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</si>
  <si>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</si>
  <si>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</si>
  <si>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</si>
  <si>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</si>
  <si>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</si>
  <si>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</si>
  <si>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</si>
  <si>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</si>
  <si>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</si>
  <si>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</si>
  <si>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</si>
  <si>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</si>
  <si>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</si>
  <si>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</si>
  <si>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</si>
  <si>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</si>
  <si>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</si>
  <si>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</si>
  <si>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</si>
  <si>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</si>
  <si>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</si>
  <si>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</si>
  <si>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</si>
  <si>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</si>
  <si>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</si>
  <si>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</si>
  <si>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</si>
  <si>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</si>
  <si>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</si>
  <si>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</si>
  <si>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</si>
  <si>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</si>
  <si>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</si>
  <si>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</si>
  <si>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</si>
  <si>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</si>
  <si>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</si>
  <si>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</si>
  <si>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</si>
  <si>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</si>
  <si>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</si>
  <si>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</si>
  <si>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</si>
  <si>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</si>
  <si>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</si>
  <si>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</si>
  <si>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</si>
  <si>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</si>
  <si>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</si>
  <si>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</si>
  <si>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</si>
  <si>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</si>
  <si>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</si>
  <si>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</si>
  <si>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</si>
  <si>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</si>
  <si>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</si>
  <si>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</si>
  <si>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</si>
  <si>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</si>
  <si>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</si>
  <si>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</si>
  <si>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</si>
  <si>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</si>
  <si>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</si>
  <si>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</si>
  <si>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</si>
  <si>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</si>
  <si>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</si>
  <si>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</si>
  <si>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</si>
  <si>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</si>
  <si>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</si>
  <si>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</si>
  <si>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</si>
  <si>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</si>
  <si>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</si>
  <si>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</si>
  <si>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</si>
  <si>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</si>
  <si>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</si>
  <si>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</si>
  <si>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</si>
  <si>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</si>
  <si>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</si>
  <si>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</si>
  <si>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</si>
  <si>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</si>
  <si>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</si>
  <si>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</si>
  <si>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</si>
  <si>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</si>
  <si>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</si>
  <si>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</si>
  <si>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</si>
  <si>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</si>
  <si>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</si>
  <si>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</si>
  <si>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</si>
  <si>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</si>
  <si>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</si>
  <si>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</si>
  <si>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</si>
  <si>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</si>
  <si>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</si>
  <si>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</si>
  <si>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</si>
  <si>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</si>
  <si>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</si>
  <si>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</si>
  <si>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</si>
  <si>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</si>
  <si>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</si>
  <si>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</si>
  <si>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</si>
  <si>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20200519购入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</si>
  <si>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</si>
  <si>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</si>
  <si>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</si>
  <si>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</si>
  <si>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</si>
  <si>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</si>
  <si>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</si>
  <si>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</si>
  <si>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</si>
  <si>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</si>
  <si>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</si>
  <si>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</si>
  <si>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</si>
  <si>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</si>
  <si>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</si>
  <si>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</si>
  <si>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</si>
  <si>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</si>
  <si>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</si>
  <si>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</si>
  <si>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</si>
  <si>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</si>
  <si>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</si>
  <si>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</si>
  <si>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</si>
  <si>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</si>
  <si>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</si>
  <si>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</si>
  <si>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</si>
  <si>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</si>
  <si>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</si>
  <si>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</si>
  <si>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</si>
  <si>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</si>
  <si>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</si>
  <si>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</si>
  <si>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</si>
  <si>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</si>
  <si>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</si>
  <si>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</si>
  <si>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</si>
  <si>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</si>
  <si>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</si>
  <si>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</si>
  <si>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</si>
  <si>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</si>
  <si>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</si>
  <si>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</si>
  <si>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</si>
  <si>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</si>
  <si>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</si>
  <si>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</si>
  <si>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</si>
  <si>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</si>
  <si>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</si>
  <si>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</si>
  <si>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</si>
  <si>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</si>
  <si>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</si>
  <si>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</si>
  <si>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</si>
  <si>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</si>
  <si>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</si>
  <si>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</si>
  <si>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</si>
  <si>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</si>
  <si>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</si>
  <si>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</si>
  <si>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</si>
  <si>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</si>
  <si>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</si>
  <si>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</si>
  <si>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</si>
  <si>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</si>
  <si>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</si>
  <si>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</si>
  <si>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</si>
  <si>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</si>
  <si>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</si>
  <si>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</si>
  <si>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</si>
  <si>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</si>
  <si>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</si>
  <si>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</si>
  <si>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</si>
  <si>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</si>
  <si>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</si>
  <si>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</si>
  <si>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</si>
  <si>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</si>
  <si>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</si>
  <si>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</si>
  <si>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</si>
  <si>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</si>
  <si>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</si>
  <si>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</si>
  <si>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</si>
  <si>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</si>
  <si>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</si>
  <si>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</si>
  <si>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</si>
  <si>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</si>
  <si>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</si>
  <si>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</si>
  <si>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</si>
  <si>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</si>
  <si>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</si>
  <si>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</si>
  <si>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</si>
  <si>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</si>
  <si>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</si>
  <si>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</si>
  <si>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</si>
  <si>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</si>
  <si>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</si>
  <si>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</si>
  <si>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</si>
  <si>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</si>
  <si>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</si>
  <si>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</si>
  <si>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</si>
  <si>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</si>
  <si>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</si>
  <si>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</si>
  <si>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</si>
  <si>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</si>
  <si>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</si>
  <si>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</si>
  <si>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</si>
  <si>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</si>
  <si>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</si>
  <si>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</si>
  <si>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</si>
  <si>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</si>
  <si>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</si>
  <si>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</si>
  <si>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</si>
  <si>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</si>
  <si>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</si>
  <si>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</si>
  <si>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</si>
  <si>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</si>
  <si>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</si>
  <si>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</si>
  <si>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</si>
  <si>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</si>
  <si>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</si>
  <si>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</si>
  <si>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</si>
  <si>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</si>
  <si>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</si>
  <si>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</si>
  <si>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</si>
  <si>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</si>
  <si>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</si>
  <si>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</si>
  <si>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</si>
  <si>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</si>
  <si>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</si>
  <si>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</si>
  <si>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</si>
  <si>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</si>
  <si>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</si>
  <si>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</si>
  <si>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</si>
  <si>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</si>
  <si>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</si>
  <si>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</si>
  <si>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</si>
  <si>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</si>
  <si>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</si>
  <si>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</si>
  <si>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</si>
  <si>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</si>
  <si>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</si>
  <si>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</si>
  <si>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</si>
  <si>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</si>
  <si>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</si>
  <si>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</si>
  <si>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</si>
  <si>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</si>
  <si>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</si>
  <si>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</si>
  <si>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</si>
  <si>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</si>
  <si>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</si>
  <si>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</si>
  <si>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</si>
  <si>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</si>
  <si>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</si>
  <si>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</si>
  <si>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</si>
  <si>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</si>
  <si>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</si>
  <si>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</si>
  <si>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</si>
  <si>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</si>
  <si>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</si>
  <si>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</si>
  <si>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</si>
  <si>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</si>
  <si>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</si>
  <si>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</si>
  <si>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</si>
  <si>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</si>
  <si>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</si>
  <si>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</si>
  <si>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</si>
  <si>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</si>
  <si>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</si>
  <si>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</si>
  <si>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</si>
  <si>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</si>
  <si>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</si>
  <si>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</si>
  <si>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</si>
  <si>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</si>
  <si>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</si>
  <si>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</si>
  <si>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</si>
  <si>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</si>
  <si>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</si>
  <si>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</si>
  <si>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</si>
  <si>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</si>
  <si>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</si>
  <si>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</si>
  <si>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</si>
  <si>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</si>
  <si>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</si>
  <si>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</si>
  <si>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</si>
  <si>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</si>
  <si>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</si>
  <si>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</si>
  <si>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</si>
  <si>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</si>
  <si>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</si>
  <si>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</si>
  <si>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</si>
  <si>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</si>
  <si>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</si>
  <si>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</si>
  <si>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</si>
  <si>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</si>
  <si>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</si>
  <si>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</si>
  <si>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</si>
  <si>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</si>
  <si>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</si>
  <si>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</si>
  <si>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</si>
  <si>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</si>
  <si>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</si>
  <si>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</si>
  <si>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</si>
  <si>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</si>
  <si>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</si>
  <si>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</si>
  <si>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</si>
  <si>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</si>
  <si>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</si>
  <si>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</si>
  <si>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</si>
  <si>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</si>
  <si>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</si>
  <si>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</si>
  <si>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</si>
  <si>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</si>
  <si>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</si>
  <si>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</si>
  <si>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</si>
  <si>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</si>
  <si>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</si>
  <si>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</si>
  <si>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</si>
  <si>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</si>
  <si>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</si>
  <si>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</si>
  <si>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</si>
  <si>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</si>
  <si>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</si>
  <si>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</si>
  <si>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</si>
  <si>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</si>
  <si>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</si>
  <si>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</si>
  <si>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</si>
  <si>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</si>
  <si>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</si>
  <si>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</si>
  <si>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</si>
  <si>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</si>
  <si>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</si>
  <si>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</si>
  <si>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</si>
  <si>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</si>
  <si>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</si>
  <si>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</si>
  <si>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</si>
  <si>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</si>
  <si>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</si>
  <si>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</si>
  <si>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</si>
  <si>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</si>
  <si>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</si>
  <si>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</si>
  <si>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</si>
  <si>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</si>
  <si>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</si>
  <si>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</si>
  <si>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</si>
  <si>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</si>
  <si>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</si>
  <si>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</si>
  <si>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</si>
  <si>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</si>
  <si>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</si>
  <si>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</si>
  <si>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</si>
  <si>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</si>
  <si>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</si>
  <si>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</si>
  <si>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</si>
  <si>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</si>
  <si>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</si>
  <si>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</si>
  <si>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</si>
  <si>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</si>
  <si>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</si>
  <si>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</si>
  <si>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</si>
  <si>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</si>
  <si>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</si>
  <si>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</si>
  <si>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</si>
  <si>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</si>
  <si>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</si>
  <si>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</si>
  <si>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</si>
  <si>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</si>
  <si>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</si>
  <si>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</si>
  <si>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</si>
  <si>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</si>
  <si>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</si>
  <si>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</si>
  <si>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</si>
  <si>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</si>
  <si>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</si>
  <si>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</si>
  <si>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</si>
  <si>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</si>
  <si>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</si>
  <si>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</si>
  <si>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</si>
  <si>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</si>
  <si>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</si>
  <si>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</si>
  <si>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</si>
  <si>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</si>
  <si>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</si>
  <si>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</si>
  <si>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</si>
  <si>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</si>
  <si>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</si>
  <si>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</si>
  <si>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</si>
  <si>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</si>
  <si>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</si>
  <si>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</si>
  <si>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</si>
  <si>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</si>
  <si>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</si>
  <si>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</si>
  <si>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</si>
  <si>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</si>
  <si>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</si>
  <si>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</si>
  <si>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</si>
  <si>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</si>
  <si>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</si>
  <si>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</si>
  <si>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</si>
  <si>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</si>
  <si>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</si>
  <si>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</si>
  <si>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</si>
  <si>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</si>
  <si>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</si>
  <si>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</si>
  <si>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</si>
  <si>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</si>
  <si>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</si>
  <si>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</si>
  <si>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</si>
  <si>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</si>
  <si>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</si>
  <si>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</si>
  <si>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</si>
  <si>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</si>
  <si>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</si>
  <si>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</si>
  <si>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</si>
  <si>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</si>
  <si>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</si>
  <si>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</si>
  <si>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</si>
  <si>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</si>
  <si>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</si>
  <si>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</si>
  <si>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</si>
  <si>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</si>
  <si>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</si>
  <si>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</si>
  <si>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</si>
  <si>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</si>
  <si>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</si>
  <si>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</si>
  <si>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</si>
  <si>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</si>
  <si>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</si>
  <si>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</si>
  <si>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</si>
  <si>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</si>
  <si>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</si>
  <si>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</si>
  <si>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</si>
  <si>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</si>
  <si>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</si>
  <si>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</si>
  <si>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</si>
  <si>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</si>
  <si>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</si>
  <si>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</si>
  <si>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</si>
  <si>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</si>
  <si>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</si>
  <si>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</si>
  <si>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</si>
  <si>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</si>
  <si>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</si>
  <si>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20190409</t>
    </r>
    <r>
      <rPr>
        <sz val="8"/>
        <color rgb="FF000000"/>
        <rFont val="PingFang SC"/>
        <family val="2"/>
        <charset val="1"/>
      </rPr>
      <t>购入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</si>
  <si>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phoneticPr fontId="30" type="noConversion"/>
  </si>
  <si>
    <t>达成</t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</si>
  <si>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</si>
  <si>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</si>
  <si>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</si>
  <si>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</si>
  <si>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</si>
  <si>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</si>
  <si>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</si>
  <si>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</si>
  <si>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</si>
  <si>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</si>
  <si>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</si>
  <si>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</si>
  <si>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</si>
  <si>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</si>
  <si>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</si>
  <si>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</si>
  <si>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</si>
  <si>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</si>
  <si>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</si>
  <si>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</si>
  <si>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</si>
  <si>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</si>
  <si>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</si>
  <si>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</si>
  <si>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</si>
  <si>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</si>
  <si>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</si>
  <si>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</si>
  <si>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</si>
  <si>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</si>
  <si>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</si>
  <si>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</si>
  <si>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</si>
  <si>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</si>
  <si>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</si>
  <si>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</si>
  <si>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</si>
  <si>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</si>
  <si>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</si>
  <si>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</si>
  <si>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</si>
  <si>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</si>
  <si>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</si>
  <si>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</si>
  <si>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</si>
  <si>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</si>
  <si>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</si>
  <si>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</si>
  <si>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</si>
  <si>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</si>
  <si>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</si>
  <si>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</si>
  <si>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</si>
  <si>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</si>
  <si>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</si>
  <si>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</si>
  <si>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</si>
  <si>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</si>
  <si>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</si>
  <si>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</si>
  <si>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</si>
  <si>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</si>
  <si>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</si>
  <si>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</si>
  <si>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</si>
  <si>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</si>
  <si>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</si>
  <si>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</si>
  <si>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</si>
  <si>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</si>
  <si>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</si>
  <si>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</si>
  <si>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</si>
  <si>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</si>
  <si>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</si>
  <si>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</si>
  <si>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</si>
  <si>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</si>
  <si>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</si>
  <si>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</si>
  <si>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</si>
  <si>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</si>
  <si>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</si>
  <si>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</si>
  <si>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</si>
  <si>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</si>
  <si>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</si>
  <si>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</si>
  <si>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</si>
  <si>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</si>
  <si>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</si>
  <si>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</si>
  <si>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</si>
  <si>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</si>
  <si>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</si>
  <si>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</si>
  <si>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</si>
  <si>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</si>
  <si>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</si>
  <si>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</si>
  <si>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</si>
  <si>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</si>
  <si>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</si>
  <si>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</si>
  <si>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</si>
  <si>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</si>
  <si>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</si>
  <si>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</si>
  <si>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</si>
  <si>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r>
      <t>20190417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,20200710售出</t>
    </r>
    <phoneticPr fontId="30" type="noConversion"/>
  </si>
  <si>
    <t>值</t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</si>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</sst>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49" fontId="20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1" sqref="G211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8.25" style="2" customWidth="1"/>
    <col min="19" max="19" width="6" style="1" customWidth="1"/>
    <col min="20" max="21" width="5.375" style="1" customWidth="1"/>
    <col min="22" max="22" width="6" style="1" customWidth="1"/>
    <col min="23" max="23" width="6.75" style="1" customWidth="1"/>
    <col min="24" max="24" width="4.75" style="1" customWidth="1"/>
    <col min="25" max="25" width="7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1.6759999999999999</v>
      </c>
      <c r="G1" s="132" t="s">
        <v>5</v>
      </c>
      <c r="H1" s="140" t="str">
        <f>ROUND(SUM(H2:H19890),2)&amp;"盈利"</f>
        <v>11252.36盈利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34.29%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 hidden="1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803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 hidden="1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804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 hidden="1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805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 hidden="1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806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 hidden="1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807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 hidden="1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808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 hidden="1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809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 hidden="1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810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 hidden="1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811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 hidden="1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812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 hidden="1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813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 hidden="1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814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 hidden="1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815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 hidden="1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816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 hidden="1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817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 hidden="1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818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 hidden="1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819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 hidden="1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820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 hidden="1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821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 hidden="1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822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 hidden="1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823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 hidden="1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824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 hidden="1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825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 hidden="1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826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 hidden="1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827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 hidden="1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828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 hidden="1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829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 hidden="1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830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 hidden="1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831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 hidden="1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832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 hidden="1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833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 hidden="1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834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 hidden="1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835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 hidden="1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1059</v>
      </c>
      <c r="J35" s="158" t="s">
        <v>1137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 hidden="1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1059</v>
      </c>
      <c r="J36" s="158" t="s">
        <v>1099</v>
      </c>
      <c r="K36" s="176">
        <v>43522</v>
      </c>
      <c r="L36" s="176" t="s">
        <v>1080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 hidden="1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1059</v>
      </c>
      <c r="J37" s="158" t="s">
        <v>1098</v>
      </c>
      <c r="K37" s="176">
        <v>43523</v>
      </c>
      <c r="L37" s="176" t="s">
        <v>1080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 hidden="1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1059</v>
      </c>
      <c r="J38" s="158" t="s">
        <v>1097</v>
      </c>
      <c r="K38" s="176">
        <v>43524</v>
      </c>
      <c r="L38" s="176" t="s">
        <v>1080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 hidden="1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1059</v>
      </c>
      <c r="J39" s="158" t="s">
        <v>1138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 hidden="1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1059</v>
      </c>
      <c r="J40" s="158" t="s">
        <v>1231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 hidden="1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1059</v>
      </c>
      <c r="J41" s="158" t="s">
        <v>1232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 hidden="1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1059</v>
      </c>
      <c r="J42" s="158" t="s">
        <v>1233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 hidden="1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1059</v>
      </c>
      <c r="J43" s="158" t="s">
        <v>1234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 hidden="1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1059</v>
      </c>
      <c r="J44" s="158" t="s">
        <v>1096</v>
      </c>
      <c r="K44" s="176">
        <v>43532</v>
      </c>
      <c r="L44" s="176" t="s">
        <v>1080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 hidden="1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1059</v>
      </c>
      <c r="J45" s="158" t="s">
        <v>1139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 hidden="1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1059</v>
      </c>
      <c r="J46" s="158" t="s">
        <v>1140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 hidden="1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1059</v>
      </c>
      <c r="J47" s="158" t="s">
        <v>1141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 hidden="1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1059</v>
      </c>
      <c r="J48" s="158" t="s">
        <v>1095</v>
      </c>
      <c r="K48" s="176">
        <v>43538</v>
      </c>
      <c r="L48" s="176" t="s">
        <v>1080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 hidden="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1059</v>
      </c>
      <c r="J49" s="158" t="s">
        <v>1142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 hidden="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1059</v>
      </c>
      <c r="J50" s="158" t="s">
        <v>1235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 hidden="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1059</v>
      </c>
      <c r="J51" s="158" t="s">
        <v>1236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 hidden="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1059</v>
      </c>
      <c r="J52" s="158" t="s">
        <v>1237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 hidden="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1059</v>
      </c>
      <c r="J53" s="158" t="s">
        <v>1238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 hidden="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1059</v>
      </c>
      <c r="J54" s="158" t="s">
        <v>1239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 hidden="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1059</v>
      </c>
      <c r="J55" s="158" t="s">
        <v>1143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 hidden="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1059</v>
      </c>
      <c r="J56" s="158" t="s">
        <v>1144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 hidden="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1059</v>
      </c>
      <c r="J57" s="158" t="s">
        <v>1145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 hidden="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1059</v>
      </c>
      <c r="J58" s="158" t="s">
        <v>1146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 hidden="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1059</v>
      </c>
      <c r="J59" s="158" t="s">
        <v>1240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 hidden="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1059</v>
      </c>
      <c r="J60" s="158" t="s">
        <v>1241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 hidden="1">
      <c r="A61" s="150" t="s">
        <v>93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1059</v>
      </c>
      <c r="J61" s="158" t="s">
        <v>1242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 hidden="1">
      <c r="A62" s="150" t="s">
        <v>95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1059</v>
      </c>
      <c r="J62" s="158" t="s">
        <v>1243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 hidden="1">
      <c r="A63" s="150" t="s">
        <v>97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1059</v>
      </c>
      <c r="J63" s="158" t="s">
        <v>1244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 hidden="1">
      <c r="A64" s="150" t="s">
        <v>99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1059</v>
      </c>
      <c r="J64" s="158" t="s">
        <v>1245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 hidden="1">
      <c r="A65" s="150" t="s">
        <v>101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1059</v>
      </c>
      <c r="J65" s="158" t="s">
        <v>1246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 hidden="1">
      <c r="A66" s="150" t="s">
        <v>102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1059</v>
      </c>
      <c r="J66" s="158" t="s">
        <v>1247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 hidden="1">
      <c r="A67" s="150" t="s">
        <v>104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1059</v>
      </c>
      <c r="J67" s="158" t="s">
        <v>1248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 hidden="1">
      <c r="A68" s="150" t="s">
        <v>105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1059</v>
      </c>
      <c r="J68" s="158" t="s">
        <v>1249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 hidden="1">
      <c r="A69" s="150" t="s">
        <v>106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1059</v>
      </c>
      <c r="J69" s="158" t="s">
        <v>1250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 hidden="1">
      <c r="A70" s="150" t="s">
        <v>107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1059</v>
      </c>
      <c r="J70" s="158" t="s">
        <v>1394</v>
      </c>
      <c r="K70" s="176">
        <v>43571</v>
      </c>
      <c r="L70" s="176" t="s">
        <v>1393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 hidden="1">
      <c r="A71" s="150" t="s">
        <v>109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1059</v>
      </c>
      <c r="J71" s="158" t="s">
        <v>1251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 hidden="1">
      <c r="A72" s="150" t="s">
        <v>110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1059</v>
      </c>
      <c r="J72" s="158" t="s">
        <v>1252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 hidden="1">
      <c r="A73" s="150" t="s">
        <v>111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1059</v>
      </c>
      <c r="J73" s="158" t="s">
        <v>1395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 hidden="1">
      <c r="A74" s="150" t="s">
        <v>113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1059</v>
      </c>
      <c r="J74" s="158" t="s">
        <v>1253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1056</v>
      </c>
    </row>
    <row r="75" spans="1:30" hidden="1">
      <c r="A75" s="150" t="s">
        <v>114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1059</v>
      </c>
      <c r="J75" s="158" t="s">
        <v>1254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1056</v>
      </c>
    </row>
    <row r="76" spans="1:30" hidden="1">
      <c r="A76" s="150" t="s">
        <v>115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1059</v>
      </c>
      <c r="J76" s="158" t="s">
        <v>1255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1056</v>
      </c>
    </row>
    <row r="77" spans="1:30" hidden="1">
      <c r="A77" s="150" t="s">
        <v>116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1059</v>
      </c>
      <c r="J77" s="158" t="s">
        <v>1256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1056</v>
      </c>
    </row>
    <row r="78" spans="1:30" hidden="1">
      <c r="A78" s="150" t="s">
        <v>117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1059</v>
      </c>
      <c r="J78" s="158" t="s">
        <v>1257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1056</v>
      </c>
    </row>
    <row r="79" spans="1:30" hidden="1">
      <c r="A79" s="150" t="s">
        <v>118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1059</v>
      </c>
      <c r="J79" s="158" t="s">
        <v>1258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1056</v>
      </c>
    </row>
    <row r="80" spans="1:30" hidden="1">
      <c r="A80" s="150" t="s">
        <v>119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1059</v>
      </c>
      <c r="J80" s="158" t="s">
        <v>1259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1056</v>
      </c>
    </row>
    <row r="81" spans="1:30" hidden="1">
      <c r="A81" s="150" t="s">
        <v>120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1059</v>
      </c>
      <c r="J81" s="158" t="s">
        <v>1094</v>
      </c>
      <c r="K81" s="176">
        <v>43591</v>
      </c>
      <c r="L81" s="176" t="s">
        <v>1080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1056</v>
      </c>
    </row>
    <row r="82" spans="1:30" hidden="1">
      <c r="A82" s="150" t="s">
        <v>121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1059</v>
      </c>
      <c r="J82" s="158" t="s">
        <v>1147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1056</v>
      </c>
    </row>
    <row r="83" spans="1:30" hidden="1">
      <c r="A83" s="150" t="s">
        <v>122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1059</v>
      </c>
      <c r="J83" s="158" t="s">
        <v>1093</v>
      </c>
      <c r="K83" s="176">
        <v>43593</v>
      </c>
      <c r="L83" s="176" t="s">
        <v>1080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1056</v>
      </c>
    </row>
    <row r="84" spans="1:30" hidden="1">
      <c r="A84" s="150" t="s">
        <v>123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836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1056</v>
      </c>
    </row>
    <row r="85" spans="1:30" hidden="1">
      <c r="A85" s="150" t="s">
        <v>124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1059</v>
      </c>
      <c r="J85" s="158" t="s">
        <v>1148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1056</v>
      </c>
    </row>
    <row r="86" spans="1:30" hidden="1">
      <c r="A86" s="150" t="s">
        <v>125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1059</v>
      </c>
      <c r="J86" s="158" t="s">
        <v>1092</v>
      </c>
      <c r="K86" s="176">
        <v>43598</v>
      </c>
      <c r="L86" s="176" t="s">
        <v>1080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1056</v>
      </c>
    </row>
    <row r="87" spans="1:30" hidden="1">
      <c r="A87" s="150" t="s">
        <v>126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1059</v>
      </c>
      <c r="J87" s="158" t="s">
        <v>1091</v>
      </c>
      <c r="K87" s="176">
        <v>43599</v>
      </c>
      <c r="L87" s="176" t="s">
        <v>1080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1056</v>
      </c>
    </row>
    <row r="88" spans="1:30" hidden="1">
      <c r="A88" s="150" t="s">
        <v>127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1059</v>
      </c>
      <c r="J88" s="158" t="s">
        <v>1149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1056</v>
      </c>
    </row>
    <row r="89" spans="1:30" hidden="1">
      <c r="A89" s="150" t="s">
        <v>128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1059</v>
      </c>
      <c r="J89" s="158" t="s">
        <v>1150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1056</v>
      </c>
    </row>
    <row r="90" spans="1:30" hidden="1">
      <c r="A90" s="150" t="s">
        <v>129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1059</v>
      </c>
      <c r="J90" s="158" t="s">
        <v>1082</v>
      </c>
      <c r="K90" s="176">
        <v>43602</v>
      </c>
      <c r="L90" s="176" t="s">
        <v>1080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 hidden="1">
      <c r="A91" s="150" t="s">
        <v>130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1081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 hidden="1">
      <c r="A92" s="150" t="s">
        <v>131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1059</v>
      </c>
      <c r="J92" s="158" t="s">
        <v>1083</v>
      </c>
      <c r="K92" s="176">
        <v>43606</v>
      </c>
      <c r="L92" s="176" t="s">
        <v>1080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 hidden="1">
      <c r="A93" s="150" t="s">
        <v>132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1059</v>
      </c>
      <c r="J93" s="158" t="s">
        <v>1084</v>
      </c>
      <c r="K93" s="176">
        <v>43607</v>
      </c>
      <c r="L93" s="176" t="s">
        <v>1080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 hidden="1">
      <c r="A94" s="150" t="s">
        <v>133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837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 hidden="1">
      <c r="A95" s="150" t="s">
        <v>134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838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 hidden="1">
      <c r="A96" s="150" t="s">
        <v>135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1059</v>
      </c>
      <c r="J96" s="158" t="s">
        <v>1085</v>
      </c>
      <c r="K96" s="176">
        <v>43612</v>
      </c>
      <c r="L96" s="176" t="s">
        <v>1080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 hidden="1">
      <c r="A97" s="150" t="s">
        <v>136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1059</v>
      </c>
      <c r="J97" s="158" t="s">
        <v>1086</v>
      </c>
      <c r="K97" s="176">
        <v>43613</v>
      </c>
      <c r="L97" s="176" t="s">
        <v>1080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 hidden="1">
      <c r="A98" s="150" t="s">
        <v>137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1059</v>
      </c>
      <c r="J98" s="158" t="s">
        <v>1087</v>
      </c>
      <c r="K98" s="176">
        <v>43614</v>
      </c>
      <c r="L98" s="176" t="s">
        <v>1080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 hidden="1">
      <c r="A99" s="150" t="s">
        <v>138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1059</v>
      </c>
      <c r="J99" s="158" t="s">
        <v>1088</v>
      </c>
      <c r="K99" s="176">
        <v>43615</v>
      </c>
      <c r="L99" s="176" t="s">
        <v>1080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 hidden="1">
      <c r="A100" s="150" t="s">
        <v>139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1059</v>
      </c>
      <c r="J100" s="158" t="s">
        <v>1089</v>
      </c>
      <c r="K100" s="176">
        <v>43616</v>
      </c>
      <c r="L100" s="176" t="s">
        <v>1080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 hidden="1">
      <c r="A101" s="150" t="s">
        <v>140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1059</v>
      </c>
      <c r="J101" s="158" t="s">
        <v>1090</v>
      </c>
      <c r="K101" s="176">
        <v>43619</v>
      </c>
      <c r="L101" s="176" t="s">
        <v>1080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 hidden="1">
      <c r="A102" s="10" t="s">
        <v>141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840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 hidden="1">
      <c r="A103" s="10" t="s">
        <v>142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841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 hidden="1">
      <c r="A104" s="10" t="s">
        <v>143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839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 hidden="1">
      <c r="A105" s="150" t="s">
        <v>144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1059</v>
      </c>
      <c r="J105" s="158" t="s">
        <v>1103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1056</v>
      </c>
    </row>
    <row r="106" spans="1:30" hidden="1">
      <c r="A106" s="150" t="s">
        <v>145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1059</v>
      </c>
      <c r="J106" s="158" t="s">
        <v>1151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1056</v>
      </c>
    </row>
    <row r="107" spans="1:30" hidden="1">
      <c r="A107" s="150" t="s">
        <v>146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1059</v>
      </c>
      <c r="J107" s="158" t="s">
        <v>1152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1056</v>
      </c>
    </row>
    <row r="108" spans="1:30" hidden="1">
      <c r="A108" s="150" t="s">
        <v>147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1059</v>
      </c>
      <c r="J108" s="158" t="s">
        <v>1153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1056</v>
      </c>
    </row>
    <row r="109" spans="1:30" hidden="1">
      <c r="A109" s="150" t="s">
        <v>148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1059</v>
      </c>
      <c r="J109" s="158" t="s">
        <v>1101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1056</v>
      </c>
    </row>
    <row r="110" spans="1:30" hidden="1">
      <c r="A110" s="150" t="s">
        <v>149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1059</v>
      </c>
      <c r="J110" s="158" t="s">
        <v>1102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1056</v>
      </c>
    </row>
    <row r="111" spans="1:30" hidden="1">
      <c r="A111" s="150" t="s">
        <v>150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1059</v>
      </c>
      <c r="J111" s="158" t="s">
        <v>1154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1056</v>
      </c>
    </row>
    <row r="112" spans="1:30" hidden="1">
      <c r="A112" s="150" t="s">
        <v>151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1059</v>
      </c>
      <c r="J112" s="158" t="s">
        <v>1155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1056</v>
      </c>
    </row>
    <row r="113" spans="1:30" hidden="1">
      <c r="A113" s="150" t="s">
        <v>152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1059</v>
      </c>
      <c r="J113" s="158" t="s">
        <v>1260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1056</v>
      </c>
    </row>
    <row r="114" spans="1:30" hidden="1">
      <c r="A114" s="150" t="s">
        <v>153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1059</v>
      </c>
      <c r="J114" s="158" t="s">
        <v>1261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1056</v>
      </c>
    </row>
    <row r="115" spans="1:30" hidden="1">
      <c r="A115" s="150" t="s">
        <v>154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1059</v>
      </c>
      <c r="J115" s="158" t="s">
        <v>1262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1056</v>
      </c>
    </row>
    <row r="116" spans="1:30" hidden="1">
      <c r="A116" s="150" t="s">
        <v>155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1059</v>
      </c>
      <c r="J116" s="158" t="s">
        <v>1263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1056</v>
      </c>
    </row>
    <row r="117" spans="1:30" hidden="1">
      <c r="A117" s="150" t="s">
        <v>156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1059</v>
      </c>
      <c r="J117" s="158" t="s">
        <v>1264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1056</v>
      </c>
    </row>
    <row r="118" spans="1:30" hidden="1">
      <c r="A118" s="150" t="s">
        <v>157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1059</v>
      </c>
      <c r="J118" s="158" t="s">
        <v>1265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1056</v>
      </c>
    </row>
    <row r="119" spans="1:30" hidden="1">
      <c r="A119" s="150" t="s">
        <v>158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1059</v>
      </c>
      <c r="J119" s="158" t="s">
        <v>1266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1056</v>
      </c>
    </row>
    <row r="120" spans="1:30" hidden="1">
      <c r="A120" s="150" t="s">
        <v>159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1059</v>
      </c>
      <c r="J120" s="158" t="s">
        <v>1267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1056</v>
      </c>
    </row>
    <row r="121" spans="1:30" hidden="1">
      <c r="A121" s="150" t="s">
        <v>160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1059</v>
      </c>
      <c r="J121" s="158" t="s">
        <v>1268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1056</v>
      </c>
    </row>
    <row r="122" spans="1:30" hidden="1">
      <c r="A122" s="150" t="s">
        <v>161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1059</v>
      </c>
      <c r="J122" s="158" t="s">
        <v>1269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1056</v>
      </c>
    </row>
    <row r="123" spans="1:30" hidden="1">
      <c r="A123" s="150" t="s">
        <v>162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1059</v>
      </c>
      <c r="J123" s="158" t="s">
        <v>1270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1056</v>
      </c>
    </row>
    <row r="124" spans="1:30" hidden="1">
      <c r="A124" s="150" t="s">
        <v>163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1059</v>
      </c>
      <c r="J124" s="158" t="s">
        <v>1271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1056</v>
      </c>
    </row>
    <row r="125" spans="1:30" hidden="1">
      <c r="A125" s="150" t="s">
        <v>164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1059</v>
      </c>
      <c r="J125" s="158" t="s">
        <v>1272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1056</v>
      </c>
    </row>
    <row r="126" spans="1:30" hidden="1">
      <c r="A126" s="150" t="s">
        <v>165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1059</v>
      </c>
      <c r="J126" s="158" t="s">
        <v>1273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1056</v>
      </c>
    </row>
    <row r="127" spans="1:30" hidden="1">
      <c r="A127" s="150" t="s">
        <v>166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1059</v>
      </c>
      <c r="J127" s="158" t="s">
        <v>1274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1056</v>
      </c>
    </row>
    <row r="128" spans="1:30" hidden="1">
      <c r="A128" s="150" t="s">
        <v>167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1059</v>
      </c>
      <c r="J128" s="158" t="s">
        <v>1275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1056</v>
      </c>
    </row>
    <row r="129" spans="1:30" hidden="1">
      <c r="A129" s="150" t="s">
        <v>168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1059</v>
      </c>
      <c r="J129" s="158" t="s">
        <v>1276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1056</v>
      </c>
    </row>
    <row r="130" spans="1:30" hidden="1">
      <c r="A130" s="150" t="s">
        <v>169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1059</v>
      </c>
      <c r="J130" s="158" t="s">
        <v>1277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1056</v>
      </c>
    </row>
    <row r="131" spans="1:30" hidden="1">
      <c r="A131" s="150" t="s">
        <v>170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1059</v>
      </c>
      <c r="J131" s="158" t="s">
        <v>1278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1056</v>
      </c>
    </row>
    <row r="132" spans="1:30" hidden="1">
      <c r="A132" s="150" t="s">
        <v>171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1059</v>
      </c>
      <c r="J132" s="158" t="s">
        <v>1279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1056</v>
      </c>
    </row>
    <row r="133" spans="1:30" hidden="1">
      <c r="A133" s="150" t="s">
        <v>172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1059</v>
      </c>
      <c r="J133" s="158" t="s">
        <v>1280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1056</v>
      </c>
    </row>
    <row r="134" spans="1:30" hidden="1">
      <c r="A134" s="150" t="s">
        <v>173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1059</v>
      </c>
      <c r="J134" s="158" t="s">
        <v>1281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1056</v>
      </c>
    </row>
    <row r="135" spans="1:30" hidden="1">
      <c r="A135" s="150" t="s">
        <v>174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1059</v>
      </c>
      <c r="J135" s="158" t="s">
        <v>1282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1056</v>
      </c>
    </row>
    <row r="136" spans="1:30" hidden="1">
      <c r="A136" s="150" t="s">
        <v>175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1059</v>
      </c>
      <c r="J136" s="158" t="s">
        <v>1283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1056</v>
      </c>
    </row>
    <row r="137" spans="1:30" hidden="1">
      <c r="A137" s="150" t="s">
        <v>176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1059</v>
      </c>
      <c r="J137" s="158" t="s">
        <v>1284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1056</v>
      </c>
    </row>
    <row r="138" spans="1:30" hidden="1">
      <c r="A138" s="150" t="s">
        <v>177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1059</v>
      </c>
      <c r="J138" s="158" t="s">
        <v>1285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1056</v>
      </c>
    </row>
    <row r="139" spans="1:30" hidden="1">
      <c r="A139" s="150" t="s">
        <v>178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1059</v>
      </c>
      <c r="J139" s="158" t="s">
        <v>1396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1056</v>
      </c>
    </row>
    <row r="140" spans="1:30" hidden="1">
      <c r="A140" s="150" t="s">
        <v>179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1059</v>
      </c>
      <c r="J140" s="158" t="s">
        <v>1397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1056</v>
      </c>
    </row>
    <row r="141" spans="1:30" hidden="1">
      <c r="A141" s="150" t="s">
        <v>180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1059</v>
      </c>
      <c r="J141" s="158" t="s">
        <v>1398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1056</v>
      </c>
    </row>
    <row r="142" spans="1:30" hidden="1">
      <c r="A142" s="150" t="s">
        <v>181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1059</v>
      </c>
      <c r="J142" s="158" t="s">
        <v>1286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1056</v>
      </c>
    </row>
    <row r="143" spans="1:30" hidden="1">
      <c r="A143" s="150" t="s">
        <v>182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1059</v>
      </c>
      <c r="J143" s="158" t="s">
        <v>1287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1056</v>
      </c>
    </row>
    <row r="144" spans="1:30" hidden="1">
      <c r="A144" s="150" t="s">
        <v>183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1059</v>
      </c>
      <c r="J144" s="158" t="s">
        <v>1288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1056</v>
      </c>
    </row>
    <row r="145" spans="1:30" hidden="1">
      <c r="A145" s="150" t="s">
        <v>184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1059</v>
      </c>
      <c r="J145" s="158" t="s">
        <v>1289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1056</v>
      </c>
    </row>
    <row r="146" spans="1:30" hidden="1">
      <c r="A146" s="150" t="s">
        <v>185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1059</v>
      </c>
      <c r="J146" s="158" t="s">
        <v>1290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1056</v>
      </c>
    </row>
    <row r="147" spans="1:30" hidden="1">
      <c r="A147" s="150" t="s">
        <v>186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1059</v>
      </c>
      <c r="J147" s="158" t="s">
        <v>1291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1056</v>
      </c>
    </row>
    <row r="148" spans="1:30" hidden="1">
      <c r="A148" s="150" t="s">
        <v>187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1059</v>
      </c>
      <c r="J148" s="158" t="s">
        <v>1292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1056</v>
      </c>
    </row>
    <row r="149" spans="1:30" hidden="1">
      <c r="A149" s="150" t="s">
        <v>188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1059</v>
      </c>
      <c r="J149" s="158" t="s">
        <v>1293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1056</v>
      </c>
    </row>
    <row r="150" spans="1:30" hidden="1">
      <c r="A150" s="150" t="s">
        <v>189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1059</v>
      </c>
      <c r="J150" s="158" t="s">
        <v>1294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1056</v>
      </c>
    </row>
    <row r="151" spans="1:30" hidden="1">
      <c r="A151" s="150" t="s">
        <v>190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1059</v>
      </c>
      <c r="J151" s="158" t="s">
        <v>1295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1056</v>
      </c>
    </row>
    <row r="152" spans="1:30" hidden="1">
      <c r="A152" s="150" t="s">
        <v>191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1059</v>
      </c>
      <c r="J152" s="158" t="s">
        <v>1296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1056</v>
      </c>
    </row>
    <row r="153" spans="1:30" hidden="1">
      <c r="A153" s="150" t="s">
        <v>192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1059</v>
      </c>
      <c r="J153" s="158" t="s">
        <v>1297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1056</v>
      </c>
    </row>
    <row r="154" spans="1:30" hidden="1">
      <c r="A154" s="150" t="s">
        <v>193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1059</v>
      </c>
      <c r="J154" s="158" t="s">
        <v>1298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1056</v>
      </c>
    </row>
    <row r="155" spans="1:30" hidden="1">
      <c r="A155" s="150" t="s">
        <v>194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1059</v>
      </c>
      <c r="J155" s="158" t="s">
        <v>1299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1056</v>
      </c>
    </row>
    <row r="156" spans="1:30" hidden="1">
      <c r="A156" s="150" t="s">
        <v>195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1059</v>
      </c>
      <c r="J156" s="158" t="s">
        <v>1300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1056</v>
      </c>
    </row>
    <row r="157" spans="1:30" hidden="1">
      <c r="A157" s="150" t="s">
        <v>196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1059</v>
      </c>
      <c r="J157" s="158" t="s">
        <v>1301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1056</v>
      </c>
    </row>
    <row r="158" spans="1:30" hidden="1">
      <c r="A158" s="150" t="s">
        <v>197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1059</v>
      </c>
      <c r="J158" s="158" t="s">
        <v>1302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1056</v>
      </c>
    </row>
    <row r="159" spans="1:30" hidden="1">
      <c r="A159" s="150" t="s">
        <v>198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1059</v>
      </c>
      <c r="J159" s="158" t="s">
        <v>1303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1056</v>
      </c>
    </row>
    <row r="160" spans="1:30" hidden="1">
      <c r="A160" s="150" t="s">
        <v>199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1059</v>
      </c>
      <c r="J160" s="158" t="s">
        <v>1304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1056</v>
      </c>
    </row>
    <row r="161" spans="1:30" hidden="1">
      <c r="A161" s="150" t="s">
        <v>200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1059</v>
      </c>
      <c r="J161" s="158" t="s">
        <v>1305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1056</v>
      </c>
    </row>
    <row r="162" spans="1:30" hidden="1">
      <c r="A162" s="150" t="s">
        <v>201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1059</v>
      </c>
      <c r="J162" s="158" t="s">
        <v>1306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1056</v>
      </c>
    </row>
    <row r="163" spans="1:30" hidden="1">
      <c r="A163" s="150" t="s">
        <v>202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1059</v>
      </c>
      <c r="J163" s="158" t="s">
        <v>1307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1056</v>
      </c>
    </row>
    <row r="164" spans="1:30" hidden="1">
      <c r="A164" s="150" t="s">
        <v>203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1059</v>
      </c>
      <c r="J164" s="158" t="s">
        <v>1308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1056</v>
      </c>
    </row>
    <row r="165" spans="1:30" hidden="1">
      <c r="A165" s="150" t="s">
        <v>204</v>
      </c>
      <c r="B165" s="151">
        <v>135</v>
      </c>
      <c r="C165" s="172">
        <v>100.43</v>
      </c>
      <c r="D165" s="173">
        <v>1.3426</v>
      </c>
      <c r="E165" s="154">
        <v>0.22000000000000003</v>
      </c>
      <c r="F165" s="174">
        <v>0.21711111111111112</v>
      </c>
      <c r="G165" s="156">
        <v>164.31</v>
      </c>
      <c r="H165" s="175">
        <v>29.310000000000002</v>
      </c>
      <c r="I165" s="151" t="s">
        <v>1059</v>
      </c>
      <c r="J165" s="158" t="s">
        <v>1434</v>
      </c>
      <c r="K165" s="176">
        <v>43710</v>
      </c>
      <c r="L165" s="176">
        <v>44019</v>
      </c>
      <c r="M165" s="177">
        <v>41850</v>
      </c>
      <c r="N165" s="162">
        <v>0.25563082437275991</v>
      </c>
      <c r="O165" s="163">
        <v>134.83731800000001</v>
      </c>
      <c r="P165" s="163">
        <v>0.16268199999998956</v>
      </c>
      <c r="Q165" s="164">
        <v>0.9</v>
      </c>
      <c r="R165" s="165">
        <v>15708.939999999997</v>
      </c>
      <c r="S165" s="166">
        <v>21090.822843999995</v>
      </c>
      <c r="T165" s="166"/>
      <c r="U165" s="166"/>
      <c r="V165" s="168">
        <v>3686.13</v>
      </c>
      <c r="W165" s="168">
        <v>24776.952843999996</v>
      </c>
      <c r="X165" s="169">
        <v>22590</v>
      </c>
      <c r="Y165" s="165">
        <v>2186.9528439999958</v>
      </c>
      <c r="Z165" s="155">
        <v>9.6810661531651077E-2</v>
      </c>
      <c r="AA165" s="155">
        <v>0.11568810217167158</v>
      </c>
      <c r="AB165" s="155">
        <v>0.12163323975210227</v>
      </c>
      <c r="AC165" s="155">
        <v>-2.4822578220451197E-2</v>
      </c>
      <c r="AD165" s="170" t="s">
        <v>1056</v>
      </c>
    </row>
    <row r="166" spans="1:30" ht="16.5" hidden="1">
      <c r="A166" s="150" t="s">
        <v>205</v>
      </c>
      <c r="B166" s="151">
        <v>135</v>
      </c>
      <c r="C166" s="172">
        <v>100.31</v>
      </c>
      <c r="D166" s="173">
        <v>1.3442000000000001</v>
      </c>
      <c r="E166" s="154">
        <v>0.22000000000000003</v>
      </c>
      <c r="F166" s="174">
        <v>0.21570370370370373</v>
      </c>
      <c r="G166" s="156">
        <v>164.12</v>
      </c>
      <c r="H166" s="175">
        <v>29.120000000000005</v>
      </c>
      <c r="I166" s="151" t="s">
        <v>1059</v>
      </c>
      <c r="J166" s="158" t="s">
        <v>1435</v>
      </c>
      <c r="K166" s="176">
        <v>43711</v>
      </c>
      <c r="L166" s="176">
        <v>44019</v>
      </c>
      <c r="M166" s="177">
        <v>41715</v>
      </c>
      <c r="N166" s="162">
        <v>0.25479563706100927</v>
      </c>
      <c r="O166" s="163">
        <v>134.836702</v>
      </c>
      <c r="P166" s="163">
        <v>0.1632979999999975</v>
      </c>
      <c r="Q166" s="164">
        <v>0.9</v>
      </c>
      <c r="R166" s="165">
        <v>15809.249999999996</v>
      </c>
      <c r="S166" s="166">
        <v>21250.793849999995</v>
      </c>
      <c r="T166" s="166"/>
      <c r="U166" s="166"/>
      <c r="V166" s="168">
        <v>3686.13</v>
      </c>
      <c r="W166" s="168">
        <v>24936.923849999996</v>
      </c>
      <c r="X166" s="169">
        <v>22725</v>
      </c>
      <c r="Y166" s="165">
        <v>2211.9238499999956</v>
      </c>
      <c r="Z166" s="155">
        <v>9.7334382838283551E-2</v>
      </c>
      <c r="AA166" s="155">
        <v>0.11617936621238534</v>
      </c>
      <c r="AB166" s="155">
        <v>0.12223220963696346</v>
      </c>
      <c r="AC166" s="155">
        <v>-2.4897826798679912E-2</v>
      </c>
      <c r="AD166" s="170" t="s">
        <v>1056</v>
      </c>
    </row>
    <row r="167" spans="1:30" hidden="1">
      <c r="A167" s="150" t="s">
        <v>206</v>
      </c>
      <c r="B167" s="151">
        <v>135</v>
      </c>
      <c r="C167" s="172">
        <v>99.45</v>
      </c>
      <c r="D167" s="173">
        <v>1.3557999999999999</v>
      </c>
      <c r="E167" s="154">
        <v>0.22000000000000003</v>
      </c>
      <c r="F167" s="174">
        <v>0.22377777777777783</v>
      </c>
      <c r="G167" s="156">
        <v>165.21</v>
      </c>
      <c r="H167" s="175">
        <v>30.210000000000008</v>
      </c>
      <c r="I167" s="151" t="s">
        <v>1392</v>
      </c>
      <c r="J167" s="158" t="s">
        <v>1436</v>
      </c>
      <c r="K167" s="176">
        <v>43712</v>
      </c>
      <c r="L167" s="176">
        <v>44020</v>
      </c>
      <c r="M167" s="177">
        <v>41715</v>
      </c>
      <c r="N167" s="162">
        <v>0.26433297375044956</v>
      </c>
      <c r="O167" s="163">
        <v>134.83430999999999</v>
      </c>
      <c r="P167" s="163">
        <v>0.16569000000001211</v>
      </c>
      <c r="Q167" s="164">
        <v>0.9</v>
      </c>
      <c r="R167" s="165">
        <v>15908.699999999997</v>
      </c>
      <c r="S167" s="166">
        <v>21569.015459999995</v>
      </c>
      <c r="T167" s="166"/>
      <c r="U167" s="166"/>
      <c r="V167" s="168">
        <v>3686.13</v>
      </c>
      <c r="W167" s="168">
        <v>25255.145459999996</v>
      </c>
      <c r="X167" s="169">
        <v>22860</v>
      </c>
      <c r="Y167" s="165">
        <v>2395.1454599999961</v>
      </c>
      <c r="Z167" s="155">
        <v>0.10477451706036733</v>
      </c>
      <c r="AA167" s="155">
        <v>0.1249171638276465</v>
      </c>
      <c r="AB167" s="155">
        <v>0.13113041758530164</v>
      </c>
      <c r="AC167" s="155">
        <v>-2.6355900524934306E-2</v>
      </c>
      <c r="AD167" s="170" t="s">
        <v>1056</v>
      </c>
    </row>
    <row r="168" spans="1:30" hidden="1">
      <c r="A168" s="150" t="s">
        <v>207</v>
      </c>
      <c r="B168" s="151">
        <v>135</v>
      </c>
      <c r="C168" s="172">
        <v>98.52</v>
      </c>
      <c r="D168" s="173">
        <v>1.3686</v>
      </c>
      <c r="E168" s="154">
        <v>0.22000000000000003</v>
      </c>
      <c r="F168" s="174">
        <v>0.21237037037037026</v>
      </c>
      <c r="G168" s="156">
        <v>163.66999999999999</v>
      </c>
      <c r="H168" s="175">
        <v>28.669999999999987</v>
      </c>
      <c r="I168" s="151" t="s">
        <v>1392</v>
      </c>
      <c r="J168" s="158" t="s">
        <v>1437</v>
      </c>
      <c r="K168" s="176">
        <v>43713</v>
      </c>
      <c r="L168" s="176">
        <v>44020</v>
      </c>
      <c r="M168" s="177">
        <v>41580</v>
      </c>
      <c r="N168" s="162">
        <v>0.25167267917267905</v>
      </c>
      <c r="O168" s="163">
        <v>134.83447200000001</v>
      </c>
      <c r="P168" s="163">
        <v>0.16552799999999479</v>
      </c>
      <c r="Q168" s="164">
        <v>0.9</v>
      </c>
      <c r="R168" s="165">
        <v>15599.679999999997</v>
      </c>
      <c r="S168" s="166">
        <v>21349.722047999996</v>
      </c>
      <c r="T168" s="166">
        <v>407.54</v>
      </c>
      <c r="U168" s="166">
        <v>554.97</v>
      </c>
      <c r="V168" s="168">
        <v>4241.1000000000004</v>
      </c>
      <c r="W168" s="168">
        <v>25590.822047999995</v>
      </c>
      <c r="X168" s="169">
        <v>22995</v>
      </c>
      <c r="Y168" s="165">
        <v>2595.8220479999945</v>
      </c>
      <c r="Z168" s="155">
        <v>0.11288636868884527</v>
      </c>
      <c r="AA168" s="155">
        <v>0.13841505222913608</v>
      </c>
      <c r="AB168" s="155">
        <v>0.14096959138943221</v>
      </c>
      <c r="AC168" s="155">
        <v>-2.8083222700586941E-2</v>
      </c>
      <c r="AD168" s="170" t="s">
        <v>1056</v>
      </c>
    </row>
    <row r="169" spans="1:30" hidden="1">
      <c r="A169" s="150" t="s">
        <v>208</v>
      </c>
      <c r="B169" s="151">
        <v>135</v>
      </c>
      <c r="C169" s="172">
        <v>97.96</v>
      </c>
      <c r="D169" s="173">
        <v>1.3765000000000001</v>
      </c>
      <c r="E169" s="154">
        <v>0.22000000000000003</v>
      </c>
      <c r="F169" s="174">
        <v>0.22170370370370376</v>
      </c>
      <c r="G169" s="156">
        <v>164.93</v>
      </c>
      <c r="H169" s="175">
        <v>29.930000000000007</v>
      </c>
      <c r="I169" s="151" t="s">
        <v>1059</v>
      </c>
      <c r="J169" s="158" t="s">
        <v>1438</v>
      </c>
      <c r="K169" s="176">
        <v>43714</v>
      </c>
      <c r="L169" s="176">
        <v>44021</v>
      </c>
      <c r="M169" s="177">
        <v>41580</v>
      </c>
      <c r="N169" s="162">
        <v>0.26273328523328526</v>
      </c>
      <c r="O169" s="163">
        <v>134.84193999999999</v>
      </c>
      <c r="P169" s="163">
        <v>0.15806000000000608</v>
      </c>
      <c r="Q169" s="164">
        <v>0.9</v>
      </c>
      <c r="R169" s="165">
        <v>15456.739999999996</v>
      </c>
      <c r="S169" s="166">
        <v>21276.202609999997</v>
      </c>
      <c r="T169" s="166">
        <v>240.9</v>
      </c>
      <c r="U169" s="166">
        <v>329.94</v>
      </c>
      <c r="V169" s="168">
        <v>4571.04</v>
      </c>
      <c r="W169" s="168">
        <v>25847.242609999998</v>
      </c>
      <c r="X169" s="169">
        <v>23130</v>
      </c>
      <c r="Y169" s="165">
        <v>2717.2426099999975</v>
      </c>
      <c r="Z169" s="155">
        <v>0.11747698270644169</v>
      </c>
      <c r="AA169" s="155">
        <v>0.1464113619513161</v>
      </c>
      <c r="AB169" s="155">
        <v>0.14668758214440092</v>
      </c>
      <c r="AC169" s="155">
        <v>-2.9210599437959228E-2</v>
      </c>
      <c r="AD169" s="170" t="s">
        <v>1056</v>
      </c>
    </row>
    <row r="170" spans="1:30" hidden="1">
      <c r="A170" s="150" t="s">
        <v>209</v>
      </c>
      <c r="B170" s="151">
        <v>135</v>
      </c>
      <c r="C170" s="172">
        <v>97.4</v>
      </c>
      <c r="D170" s="173">
        <v>1.3844000000000001</v>
      </c>
      <c r="E170" s="154">
        <v>0.22000000000000003</v>
      </c>
      <c r="F170" s="174">
        <v>0.21474074074074082</v>
      </c>
      <c r="G170" s="156">
        <v>163.99</v>
      </c>
      <c r="H170" s="175">
        <v>28.990000000000009</v>
      </c>
      <c r="I170" s="151" t="s">
        <v>1059</v>
      </c>
      <c r="J170" s="158" t="s">
        <v>1439</v>
      </c>
      <c r="K170" s="176">
        <v>43717</v>
      </c>
      <c r="L170" s="176">
        <v>44021</v>
      </c>
      <c r="M170" s="177">
        <v>41175</v>
      </c>
      <c r="N170" s="162">
        <v>0.2569848208864603</v>
      </c>
      <c r="O170" s="163">
        <v>134.84056000000001</v>
      </c>
      <c r="P170" s="163">
        <v>0.15943999999998937</v>
      </c>
      <c r="Q170" s="164">
        <v>0.9</v>
      </c>
      <c r="R170" s="165">
        <v>15554.139999999996</v>
      </c>
      <c r="S170" s="166">
        <v>21533.151415999997</v>
      </c>
      <c r="T170" s="166"/>
      <c r="U170" s="166"/>
      <c r="V170" s="168">
        <v>4571.04</v>
      </c>
      <c r="W170" s="168">
        <v>26104.191415999998</v>
      </c>
      <c r="X170" s="169">
        <v>23265</v>
      </c>
      <c r="Y170" s="165">
        <v>2839.1914159999978</v>
      </c>
      <c r="Z170" s="155">
        <v>0.12203702626262625</v>
      </c>
      <c r="AA170" s="155">
        <v>0.15187747357970149</v>
      </c>
      <c r="AB170" s="155">
        <v>0.15237241779497079</v>
      </c>
      <c r="AC170" s="155">
        <v>-3.0335391532344547E-2</v>
      </c>
      <c r="AD170" s="170" t="s">
        <v>1056</v>
      </c>
    </row>
    <row r="171" spans="1:30" hidden="1">
      <c r="A171" s="150" t="s">
        <v>210</v>
      </c>
      <c r="B171" s="151">
        <v>135</v>
      </c>
      <c r="C171" s="172">
        <v>97.72</v>
      </c>
      <c r="D171" s="173">
        <v>1.3798999999999999</v>
      </c>
      <c r="E171" s="154">
        <v>0.22000000000000003</v>
      </c>
      <c r="F171" s="174">
        <v>0.21874074074074074</v>
      </c>
      <c r="G171" s="156">
        <v>164.53</v>
      </c>
      <c r="H171" s="175">
        <v>29.53</v>
      </c>
      <c r="I171" s="151" t="s">
        <v>1059</v>
      </c>
      <c r="J171" s="158" t="s">
        <v>1440</v>
      </c>
      <c r="K171" s="176">
        <v>43718</v>
      </c>
      <c r="L171" s="176">
        <v>44021</v>
      </c>
      <c r="M171" s="177">
        <v>41040</v>
      </c>
      <c r="N171" s="162">
        <v>0.26263279727095518</v>
      </c>
      <c r="O171" s="163">
        <v>134.843828</v>
      </c>
      <c r="P171" s="163">
        <v>0.15617199999999798</v>
      </c>
      <c r="Q171" s="164">
        <v>0.9</v>
      </c>
      <c r="R171" s="165">
        <v>15651.859999999995</v>
      </c>
      <c r="S171" s="166">
        <v>21598.001613999993</v>
      </c>
      <c r="T171" s="166"/>
      <c r="U171" s="166"/>
      <c r="V171" s="168">
        <v>4571.04</v>
      </c>
      <c r="W171" s="168">
        <v>26169.041613999994</v>
      </c>
      <c r="X171" s="169">
        <v>23400</v>
      </c>
      <c r="Y171" s="165">
        <v>2769.0416139999943</v>
      </c>
      <c r="Z171" s="155">
        <v>0.11833511170940136</v>
      </c>
      <c r="AA171" s="155">
        <v>0.1470629080947643</v>
      </c>
      <c r="AB171" s="155">
        <v>0.14776248944444426</v>
      </c>
      <c r="AC171" s="155">
        <v>-2.9427377735042892E-2</v>
      </c>
      <c r="AD171" s="170" t="s">
        <v>1056</v>
      </c>
    </row>
    <row r="172" spans="1:30" hidden="1">
      <c r="A172" s="150" t="s">
        <v>211</v>
      </c>
      <c r="B172" s="151">
        <v>135</v>
      </c>
      <c r="C172" s="172">
        <v>98.39</v>
      </c>
      <c r="D172" s="173">
        <v>1.3704000000000001</v>
      </c>
      <c r="E172" s="154">
        <v>0.22000000000000003</v>
      </c>
      <c r="F172" s="174">
        <v>0.21074074074074065</v>
      </c>
      <c r="G172" s="156">
        <v>163.44999999999999</v>
      </c>
      <c r="H172" s="175">
        <v>28.449999999999989</v>
      </c>
      <c r="I172" s="151" t="s">
        <v>1392</v>
      </c>
      <c r="J172" s="158" t="s">
        <v>1441</v>
      </c>
      <c r="K172" s="176">
        <v>43719</v>
      </c>
      <c r="L172" s="176">
        <v>44020</v>
      </c>
      <c r="M172" s="177">
        <v>40770</v>
      </c>
      <c r="N172" s="162">
        <v>0.25470321314692163</v>
      </c>
      <c r="O172" s="163">
        <v>134.83365600000002</v>
      </c>
      <c r="P172" s="163">
        <v>0.16634399999998095</v>
      </c>
      <c r="Q172" s="164">
        <v>0.9</v>
      </c>
      <c r="R172" s="165">
        <v>15750.249999999995</v>
      </c>
      <c r="S172" s="166">
        <v>21584.142599999992</v>
      </c>
      <c r="T172" s="166"/>
      <c r="U172" s="166"/>
      <c r="V172" s="168">
        <v>4571.04</v>
      </c>
      <c r="W172" s="168">
        <v>26155.182599999993</v>
      </c>
      <c r="X172" s="169">
        <v>23535</v>
      </c>
      <c r="Y172" s="165">
        <v>2620.1825999999928</v>
      </c>
      <c r="Z172" s="155">
        <v>0.11133131931166318</v>
      </c>
      <c r="AA172" s="155">
        <v>0.13816642726519102</v>
      </c>
      <c r="AB172" s="155">
        <v>0.13905132543021015</v>
      </c>
      <c r="AC172" s="155">
        <v>-2.7720006118546969E-2</v>
      </c>
      <c r="AD172" s="170" t="s">
        <v>1056</v>
      </c>
    </row>
    <row r="173" spans="1:30" hidden="1">
      <c r="A173" s="150" t="s">
        <v>212</v>
      </c>
      <c r="B173" s="151">
        <v>135</v>
      </c>
      <c r="C173" s="172">
        <v>97.41</v>
      </c>
      <c r="D173" s="173">
        <v>1.3843000000000001</v>
      </c>
      <c r="E173" s="154">
        <v>0.22000000000000003</v>
      </c>
      <c r="F173" s="174">
        <v>0.21481481481481482</v>
      </c>
      <c r="G173" s="156">
        <v>164</v>
      </c>
      <c r="H173" s="175">
        <v>29</v>
      </c>
      <c r="I173" s="151" t="s">
        <v>1059</v>
      </c>
      <c r="J173" s="158" t="s">
        <v>1442</v>
      </c>
      <c r="K173" s="176">
        <v>43720</v>
      </c>
      <c r="L173" s="176">
        <v>44021</v>
      </c>
      <c r="M173" s="177">
        <v>40770</v>
      </c>
      <c r="N173" s="162">
        <v>0.2596271768457199</v>
      </c>
      <c r="O173" s="163">
        <v>134.844663</v>
      </c>
      <c r="P173" s="163">
        <v>0.15533700000000294</v>
      </c>
      <c r="Q173" s="164">
        <v>0.9</v>
      </c>
      <c r="R173" s="165">
        <v>15847.659999999994</v>
      </c>
      <c r="S173" s="166">
        <v>21937.915737999992</v>
      </c>
      <c r="T173" s="166"/>
      <c r="U173" s="166"/>
      <c r="V173" s="168">
        <v>4571.04</v>
      </c>
      <c r="W173" s="168">
        <v>26508.955737999993</v>
      </c>
      <c r="X173" s="169">
        <v>23670</v>
      </c>
      <c r="Y173" s="165">
        <v>2838.9557379999933</v>
      </c>
      <c r="Z173" s="155">
        <v>0.11993898343895193</v>
      </c>
      <c r="AA173" s="155">
        <v>0.14864451980631377</v>
      </c>
      <c r="AB173" s="155">
        <v>0.14973922522179972</v>
      </c>
      <c r="AC173" s="155">
        <v>-2.9800241782847792E-2</v>
      </c>
      <c r="AD173" s="170" t="s">
        <v>1056</v>
      </c>
    </row>
    <row r="174" spans="1:30" hidden="1">
      <c r="A174" s="150" t="s">
        <v>213</v>
      </c>
      <c r="B174" s="151">
        <v>135</v>
      </c>
      <c r="C174" s="172">
        <v>97.75</v>
      </c>
      <c r="D174" s="173">
        <v>1.3794</v>
      </c>
      <c r="E174" s="154">
        <v>0.22000000000000003</v>
      </c>
      <c r="F174" s="174">
        <v>0.2191111111111112</v>
      </c>
      <c r="G174" s="156">
        <v>164.58</v>
      </c>
      <c r="H174" s="175">
        <v>29.580000000000013</v>
      </c>
      <c r="I174" s="151" t="s">
        <v>1059</v>
      </c>
      <c r="J174" s="158" t="s">
        <v>1443</v>
      </c>
      <c r="K174" s="176">
        <v>43724</v>
      </c>
      <c r="L174" s="176">
        <v>44021</v>
      </c>
      <c r="M174" s="177">
        <v>40230</v>
      </c>
      <c r="N174" s="162">
        <v>0.2683743475018644</v>
      </c>
      <c r="O174" s="163">
        <v>134.83635000000001</v>
      </c>
      <c r="P174" s="163">
        <v>0.16364999999998986</v>
      </c>
      <c r="Q174" s="164">
        <v>0.9</v>
      </c>
      <c r="R174" s="165">
        <v>15945.409999999994</v>
      </c>
      <c r="S174" s="166">
        <v>21995.098553999993</v>
      </c>
      <c r="T174" s="166"/>
      <c r="U174" s="166"/>
      <c r="V174" s="168">
        <v>4571.04</v>
      </c>
      <c r="W174" s="168">
        <v>26566.138553999994</v>
      </c>
      <c r="X174" s="169">
        <v>23805</v>
      </c>
      <c r="Y174" s="165">
        <v>2761.1385539999937</v>
      </c>
      <c r="Z174" s="155">
        <v>0.1159898573408944</v>
      </c>
      <c r="AA174" s="155">
        <v>0.14355538609833829</v>
      </c>
      <c r="AB174" s="155">
        <v>0.14483652123503443</v>
      </c>
      <c r="AC174" s="155">
        <v>-2.8846663894140034E-2</v>
      </c>
      <c r="AD174" s="170" t="s">
        <v>1056</v>
      </c>
    </row>
    <row r="175" spans="1:30" hidden="1">
      <c r="A175" s="150" t="s">
        <v>214</v>
      </c>
      <c r="B175" s="151">
        <v>135</v>
      </c>
      <c r="C175" s="172">
        <v>99.32</v>
      </c>
      <c r="D175" s="173">
        <v>1.3576999999999999</v>
      </c>
      <c r="E175" s="154">
        <v>0.22000000000000003</v>
      </c>
      <c r="F175" s="174">
        <v>0.22222222222222221</v>
      </c>
      <c r="G175" s="156">
        <v>165</v>
      </c>
      <c r="H175" s="175">
        <v>30</v>
      </c>
      <c r="I175" s="151" t="s">
        <v>1392</v>
      </c>
      <c r="J175" s="158" t="s">
        <v>1444</v>
      </c>
      <c r="K175" s="176">
        <v>43725</v>
      </c>
      <c r="L175" s="176">
        <v>44020</v>
      </c>
      <c r="M175" s="177">
        <v>39960</v>
      </c>
      <c r="N175" s="162">
        <v>0.27402402402402404</v>
      </c>
      <c r="O175" s="163">
        <v>134.84676399999998</v>
      </c>
      <c r="P175" s="163">
        <v>0.15323600000002102</v>
      </c>
      <c r="Q175" s="164">
        <v>0.9</v>
      </c>
      <c r="R175" s="165">
        <v>16044.729999999994</v>
      </c>
      <c r="S175" s="166">
        <v>21783.929920999992</v>
      </c>
      <c r="T175" s="166"/>
      <c r="U175" s="166"/>
      <c r="V175" s="168">
        <v>4571.04</v>
      </c>
      <c r="W175" s="168">
        <v>26354.969920999993</v>
      </c>
      <c r="X175" s="169">
        <v>23940</v>
      </c>
      <c r="Y175" s="165">
        <v>2414.9699209999926</v>
      </c>
      <c r="Z175" s="155">
        <v>0.10087593654970739</v>
      </c>
      <c r="AA175" s="155">
        <v>0.12468247758268869</v>
      </c>
      <c r="AB175" s="155">
        <v>0.12610496315789455</v>
      </c>
      <c r="AC175" s="155">
        <v>-2.5229026608187155E-2</v>
      </c>
      <c r="AD175" s="170" t="s">
        <v>1056</v>
      </c>
    </row>
    <row r="176" spans="1:30" hidden="1">
      <c r="A176" s="150" t="s">
        <v>215</v>
      </c>
      <c r="B176" s="151">
        <v>135</v>
      </c>
      <c r="C176" s="172">
        <v>98.86</v>
      </c>
      <c r="D176" s="173">
        <v>1.3638999999999999</v>
      </c>
      <c r="E176" s="154">
        <v>0.22000000000000003</v>
      </c>
      <c r="F176" s="174">
        <v>0.21651851851851844</v>
      </c>
      <c r="G176" s="156">
        <v>164.23</v>
      </c>
      <c r="H176" s="175">
        <v>29.22999999999999</v>
      </c>
      <c r="I176" s="151" t="s">
        <v>1392</v>
      </c>
      <c r="J176" s="158" t="s">
        <v>1445</v>
      </c>
      <c r="K176" s="176">
        <v>43726</v>
      </c>
      <c r="L176" s="176">
        <v>44020</v>
      </c>
      <c r="M176" s="177">
        <v>39825</v>
      </c>
      <c r="N176" s="162">
        <v>0.26789579409918385</v>
      </c>
      <c r="O176" s="163">
        <v>134.83515399999999</v>
      </c>
      <c r="P176" s="163">
        <v>0.16484600000001137</v>
      </c>
      <c r="Q176" s="164">
        <v>0.9</v>
      </c>
      <c r="R176" s="165">
        <v>16143.589999999995</v>
      </c>
      <c r="S176" s="166">
        <v>22018.242400999992</v>
      </c>
      <c r="T176" s="166"/>
      <c r="U176" s="166"/>
      <c r="V176" s="168">
        <v>4571.04</v>
      </c>
      <c r="W176" s="168">
        <v>26589.282400999993</v>
      </c>
      <c r="X176" s="169">
        <v>24075</v>
      </c>
      <c r="Y176" s="165">
        <v>2514.2824009999931</v>
      </c>
      <c r="Z176" s="155">
        <v>0.10443540606438195</v>
      </c>
      <c r="AA176" s="155">
        <v>0.12891138009922054</v>
      </c>
      <c r="AB176" s="155">
        <v>0.13050455991692611</v>
      </c>
      <c r="AC176" s="155">
        <v>-2.6069153852544158E-2</v>
      </c>
      <c r="AD176" s="170" t="s">
        <v>1056</v>
      </c>
    </row>
    <row r="177" spans="1:30" hidden="1">
      <c r="A177" s="150" t="s">
        <v>216</v>
      </c>
      <c r="B177" s="151">
        <v>135</v>
      </c>
      <c r="C177" s="172">
        <v>98.53</v>
      </c>
      <c r="D177" s="173">
        <v>1.3685</v>
      </c>
      <c r="E177" s="154">
        <v>0.22000000000000003</v>
      </c>
      <c r="F177" s="174">
        <v>0.21244444444444449</v>
      </c>
      <c r="G177" s="156">
        <v>163.68</v>
      </c>
      <c r="H177" s="175">
        <v>28.680000000000007</v>
      </c>
      <c r="I177" s="151" t="s">
        <v>1392</v>
      </c>
      <c r="J177" s="158" t="s">
        <v>1446</v>
      </c>
      <c r="K177" s="176">
        <v>43727</v>
      </c>
      <c r="L177" s="176">
        <v>44020</v>
      </c>
      <c r="M177" s="177">
        <v>39690</v>
      </c>
      <c r="N177" s="162">
        <v>0.26374905517762665</v>
      </c>
      <c r="O177" s="163">
        <v>134.83830500000002</v>
      </c>
      <c r="P177" s="163">
        <v>0.16169499999998038</v>
      </c>
      <c r="Q177" s="164">
        <v>0.9</v>
      </c>
      <c r="R177" s="165">
        <v>16242.119999999995</v>
      </c>
      <c r="S177" s="166">
        <v>22227.341219999995</v>
      </c>
      <c r="T177" s="166"/>
      <c r="U177" s="166"/>
      <c r="V177" s="168">
        <v>4571.04</v>
      </c>
      <c r="W177" s="168">
        <v>26798.381219999996</v>
      </c>
      <c r="X177" s="169">
        <v>24210</v>
      </c>
      <c r="Y177" s="165">
        <v>2588.3812199999957</v>
      </c>
      <c r="Z177" s="155">
        <v>0.10691372242874819</v>
      </c>
      <c r="AA177" s="155">
        <v>0.1317982836158329</v>
      </c>
      <c r="AB177" s="155">
        <v>0.13356173089632373</v>
      </c>
      <c r="AC177" s="155">
        <v>-2.6648008467575535E-2</v>
      </c>
      <c r="AD177" s="170" t="s">
        <v>1056</v>
      </c>
    </row>
    <row r="178" spans="1:30" hidden="1">
      <c r="A178" s="150" t="s">
        <v>217</v>
      </c>
      <c r="B178" s="151">
        <v>135</v>
      </c>
      <c r="C178" s="172">
        <v>98.27</v>
      </c>
      <c r="D178" s="173">
        <v>1.3722000000000001</v>
      </c>
      <c r="E178" s="154">
        <v>0.22000000000000003</v>
      </c>
      <c r="F178" s="174">
        <v>0.22555555555555548</v>
      </c>
      <c r="G178" s="156">
        <v>165.45</v>
      </c>
      <c r="H178" s="175">
        <v>30.449999999999989</v>
      </c>
      <c r="I178" s="151" t="s">
        <v>1059</v>
      </c>
      <c r="J178" s="158" t="s">
        <v>1447</v>
      </c>
      <c r="K178" s="176">
        <v>43728</v>
      </c>
      <c r="L178" s="176">
        <v>44021</v>
      </c>
      <c r="M178" s="177">
        <v>39690</v>
      </c>
      <c r="N178" s="162">
        <v>0.2800264550264549</v>
      </c>
      <c r="O178" s="163">
        <v>134.84609399999999</v>
      </c>
      <c r="P178" s="163">
        <v>0.15390600000000632</v>
      </c>
      <c r="Q178" s="164">
        <v>0.9</v>
      </c>
      <c r="R178" s="165">
        <v>16340.389999999996</v>
      </c>
      <c r="S178" s="166">
        <v>22422.283157999995</v>
      </c>
      <c r="T178" s="166"/>
      <c r="U178" s="166"/>
      <c r="V178" s="168">
        <v>4571.04</v>
      </c>
      <c r="W178" s="168">
        <v>26993.323157999996</v>
      </c>
      <c r="X178" s="169">
        <v>24345</v>
      </c>
      <c r="Y178" s="165">
        <v>2648.3231579999956</v>
      </c>
      <c r="Z178" s="155">
        <v>0.10878304202094857</v>
      </c>
      <c r="AA178" s="155">
        <v>0.13392983287110916</v>
      </c>
      <c r="AB178" s="155">
        <v>0.13586257547751068</v>
      </c>
      <c r="AC178" s="155">
        <v>-2.707953345656211E-2</v>
      </c>
      <c r="AD178" s="170" t="s">
        <v>1056</v>
      </c>
    </row>
    <row r="179" spans="1:30" hidden="1">
      <c r="A179" s="150" t="s">
        <v>218</v>
      </c>
      <c r="B179" s="151">
        <v>135</v>
      </c>
      <c r="C179" s="172">
        <v>99.35</v>
      </c>
      <c r="D179" s="173">
        <v>1.3572</v>
      </c>
      <c r="E179" s="154">
        <v>0.22000000000000003</v>
      </c>
      <c r="F179" s="174">
        <v>0.22259259259259268</v>
      </c>
      <c r="G179" s="156">
        <v>165.05</v>
      </c>
      <c r="H179" s="175">
        <v>30.050000000000011</v>
      </c>
      <c r="I179" s="151" t="s">
        <v>1392</v>
      </c>
      <c r="J179" s="158" t="s">
        <v>1448</v>
      </c>
      <c r="K179" s="176">
        <v>43731</v>
      </c>
      <c r="L179" s="176">
        <v>44020</v>
      </c>
      <c r="M179" s="177">
        <v>39150</v>
      </c>
      <c r="N179" s="162">
        <v>0.28015964240102181</v>
      </c>
      <c r="O179" s="163">
        <v>134.83781999999999</v>
      </c>
      <c r="P179" s="163">
        <v>0.16218000000000643</v>
      </c>
      <c r="Q179" s="164">
        <v>0.9</v>
      </c>
      <c r="R179" s="165">
        <v>16439.739999999994</v>
      </c>
      <c r="S179" s="166">
        <v>22312.015127999992</v>
      </c>
      <c r="T179" s="166"/>
      <c r="U179" s="166"/>
      <c r="V179" s="168">
        <v>4571.04</v>
      </c>
      <c r="W179" s="168">
        <v>26883.055127999993</v>
      </c>
      <c r="X179" s="169">
        <v>24480</v>
      </c>
      <c r="Y179" s="165">
        <v>2403.0551279999927</v>
      </c>
      <c r="Z179" s="155">
        <v>9.8164016666666409E-2</v>
      </c>
      <c r="AA179" s="155">
        <v>0.12070219278154126</v>
      </c>
      <c r="AB179" s="155">
        <v>0.12275866911764677</v>
      </c>
      <c r="AC179" s="155">
        <v>-2.4594652450980359E-2</v>
      </c>
      <c r="AD179" s="170" t="s">
        <v>1056</v>
      </c>
    </row>
    <row r="180" spans="1:30" hidden="1">
      <c r="A180" s="150" t="s">
        <v>219</v>
      </c>
      <c r="B180" s="151">
        <v>135</v>
      </c>
      <c r="C180" s="172">
        <v>99.09</v>
      </c>
      <c r="D180" s="173">
        <v>1.3608</v>
      </c>
      <c r="E180" s="154">
        <v>0.22000000000000003</v>
      </c>
      <c r="F180" s="174">
        <v>0.21925925925925921</v>
      </c>
      <c r="G180" s="156">
        <v>164.6</v>
      </c>
      <c r="H180" s="175">
        <v>29.599999999999994</v>
      </c>
      <c r="I180" s="151" t="s">
        <v>1392</v>
      </c>
      <c r="J180" s="158" t="s">
        <v>1449</v>
      </c>
      <c r="K180" s="176">
        <v>43732</v>
      </c>
      <c r="L180" s="176">
        <v>44020</v>
      </c>
      <c r="M180" s="177">
        <v>39015</v>
      </c>
      <c r="N180" s="162">
        <v>0.27691913366653848</v>
      </c>
      <c r="O180" s="163">
        <v>134.84167200000002</v>
      </c>
      <c r="P180" s="163">
        <v>0.15832799999998315</v>
      </c>
      <c r="Q180" s="164">
        <v>0.9</v>
      </c>
      <c r="R180" s="165">
        <v>16538.829999999994</v>
      </c>
      <c r="S180" s="166">
        <v>22506.039863999991</v>
      </c>
      <c r="T180" s="166"/>
      <c r="U180" s="166"/>
      <c r="V180" s="168">
        <v>4571.04</v>
      </c>
      <c r="W180" s="168">
        <v>27077.079863999992</v>
      </c>
      <c r="X180" s="169">
        <v>24615</v>
      </c>
      <c r="Y180" s="165">
        <v>2462.0798639999921</v>
      </c>
      <c r="Z180" s="155">
        <v>0.10002355734308321</v>
      </c>
      <c r="AA180" s="155">
        <v>0.12283400405907785</v>
      </c>
      <c r="AB180" s="155">
        <v>0.12504077806215697</v>
      </c>
      <c r="AC180" s="155">
        <v>-2.5017220719073752E-2</v>
      </c>
      <c r="AD180" s="170" t="s">
        <v>1056</v>
      </c>
    </row>
    <row r="181" spans="1:30" hidden="1">
      <c r="A181" s="150" t="s">
        <v>220</v>
      </c>
      <c r="B181" s="151">
        <v>135</v>
      </c>
      <c r="C181" s="172">
        <v>99.8</v>
      </c>
      <c r="D181" s="173">
        <v>1.3511</v>
      </c>
      <c r="E181" s="154">
        <v>0.22000000000000003</v>
      </c>
      <c r="F181" s="174">
        <v>0.22807407407407401</v>
      </c>
      <c r="G181" s="156">
        <v>165.79</v>
      </c>
      <c r="H181" s="175">
        <v>30.789999999999992</v>
      </c>
      <c r="I181" s="151" t="s">
        <v>1392</v>
      </c>
      <c r="J181" s="158" t="s">
        <v>1450</v>
      </c>
      <c r="K181" s="176">
        <v>43733</v>
      </c>
      <c r="L181" s="176">
        <v>44020</v>
      </c>
      <c r="M181" s="177">
        <v>38880</v>
      </c>
      <c r="N181" s="162">
        <v>0.28905221193415631</v>
      </c>
      <c r="O181" s="163">
        <v>134.83977999999999</v>
      </c>
      <c r="P181" s="163">
        <v>0.16022000000000958</v>
      </c>
      <c r="Q181" s="164">
        <v>0.9</v>
      </c>
      <c r="R181" s="165">
        <v>16638.629999999994</v>
      </c>
      <c r="S181" s="166">
        <v>22480.452992999992</v>
      </c>
      <c r="T181" s="166"/>
      <c r="U181" s="166"/>
      <c r="V181" s="168">
        <v>4571.04</v>
      </c>
      <c r="W181" s="168">
        <v>27051.492992999993</v>
      </c>
      <c r="X181" s="169">
        <v>24750</v>
      </c>
      <c r="Y181" s="165">
        <v>2301.4929929999926</v>
      </c>
      <c r="Z181" s="155">
        <v>9.2989615878787513E-2</v>
      </c>
      <c r="AA181" s="155">
        <v>0.1140540936202854</v>
      </c>
      <c r="AB181" s="155">
        <v>0.1163765359191915</v>
      </c>
      <c r="AC181" s="155">
        <v>-2.3386920040403991E-2</v>
      </c>
      <c r="AD181" s="170" t="s">
        <v>1056</v>
      </c>
    </row>
    <row r="182" spans="1:30" hidden="1">
      <c r="A182" s="150" t="s">
        <v>221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1059</v>
      </c>
      <c r="J182" s="158" t="s">
        <v>1309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55">
        <v>8.5926273176611945E-2</v>
      </c>
      <c r="AA182" s="155">
        <v>0.10526137237643418</v>
      </c>
      <c r="AB182" s="155">
        <v>0.10768526425557523</v>
      </c>
      <c r="AC182" s="155">
        <v>-2.1758991078963286E-2</v>
      </c>
      <c r="AD182" s="170" t="s">
        <v>1056</v>
      </c>
    </row>
    <row r="183" spans="1:30" hidden="1">
      <c r="A183" s="150" t="s">
        <v>222</v>
      </c>
      <c r="B183" s="151">
        <v>135</v>
      </c>
      <c r="C183" s="172">
        <v>100.25</v>
      </c>
      <c r="D183" s="173">
        <v>1.3451</v>
      </c>
      <c r="E183" s="154">
        <v>0.22000000000000003</v>
      </c>
      <c r="F183" s="174">
        <v>0.21496296296296305</v>
      </c>
      <c r="G183" s="156">
        <v>164.02</v>
      </c>
      <c r="H183" s="175">
        <v>29.02000000000001</v>
      </c>
      <c r="I183" s="151" t="s">
        <v>1059</v>
      </c>
      <c r="J183" s="158" t="s">
        <v>1451</v>
      </c>
      <c r="K183" s="176">
        <v>43735</v>
      </c>
      <c r="L183" s="176">
        <v>44019</v>
      </c>
      <c r="M183" s="177">
        <v>38475</v>
      </c>
      <c r="N183" s="162">
        <v>0.27530344379467198</v>
      </c>
      <c r="O183" s="163">
        <v>134.84627499999999</v>
      </c>
      <c r="P183" s="163">
        <v>0.15372500000000855</v>
      </c>
      <c r="Q183" s="164">
        <v>0.9</v>
      </c>
      <c r="R183" s="165">
        <v>16839.409999999993</v>
      </c>
      <c r="S183" s="166">
        <v>22650.690390999989</v>
      </c>
      <c r="T183" s="166"/>
      <c r="U183" s="166"/>
      <c r="V183" s="168">
        <v>4571.04</v>
      </c>
      <c r="W183" s="168">
        <v>27221.73039099999</v>
      </c>
      <c r="X183" s="169">
        <v>25020</v>
      </c>
      <c r="Y183" s="165">
        <v>2201.73039099999</v>
      </c>
      <c r="Z183" s="155">
        <v>8.7998816586730255E-2</v>
      </c>
      <c r="AA183" s="155">
        <v>0.107669553414941</v>
      </c>
      <c r="AB183" s="155">
        <v>0.1102193046362907</v>
      </c>
      <c r="AC183" s="155">
        <v>-2.222048804956045E-2</v>
      </c>
      <c r="AD183" s="170" t="s">
        <v>1056</v>
      </c>
    </row>
    <row r="184" spans="1:30" hidden="1">
      <c r="A184" s="150" t="s">
        <v>223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1059</v>
      </c>
      <c r="J184" s="158" t="s">
        <v>1310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1056</v>
      </c>
    </row>
    <row r="185" spans="1:30" hidden="1">
      <c r="A185" s="150" t="s">
        <v>224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1059</v>
      </c>
      <c r="J185" s="158" t="s">
        <v>1311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1056</v>
      </c>
    </row>
    <row r="186" spans="1:30" hidden="1">
      <c r="A186" s="150" t="s">
        <v>225</v>
      </c>
      <c r="B186" s="151">
        <v>135</v>
      </c>
      <c r="C186" s="172">
        <v>100.49</v>
      </c>
      <c r="D186" s="173">
        <v>1.3418000000000001</v>
      </c>
      <c r="E186" s="154">
        <v>0.22000000000000003</v>
      </c>
      <c r="F186" s="174">
        <v>0.21785185185185182</v>
      </c>
      <c r="G186" s="156">
        <v>164.41</v>
      </c>
      <c r="H186" s="175">
        <v>29.409999999999997</v>
      </c>
      <c r="I186" s="151" t="s">
        <v>1059</v>
      </c>
      <c r="J186" s="158" t="s">
        <v>1452</v>
      </c>
      <c r="K186" s="176">
        <v>43747</v>
      </c>
      <c r="L186" s="176">
        <v>44019</v>
      </c>
      <c r="M186" s="177">
        <v>36855</v>
      </c>
      <c r="N186" s="162">
        <v>0.29126712793379456</v>
      </c>
      <c r="O186" s="163">
        <v>134.83748199999999</v>
      </c>
      <c r="P186" s="163">
        <v>0.16251800000000571</v>
      </c>
      <c r="Q186" s="164">
        <v>0.9</v>
      </c>
      <c r="R186" s="165">
        <v>17141.699999999993</v>
      </c>
      <c r="S186" s="166">
        <v>23000.733059999991</v>
      </c>
      <c r="T186" s="166"/>
      <c r="U186" s="166"/>
      <c r="V186" s="168">
        <v>4571.04</v>
      </c>
      <c r="W186" s="168">
        <v>27571.773059999992</v>
      </c>
      <c r="X186" s="169">
        <v>25425</v>
      </c>
      <c r="Y186" s="165">
        <v>2146.7730599999923</v>
      </c>
      <c r="Z186" s="155">
        <v>8.443551858407039E-2</v>
      </c>
      <c r="AA186" s="155">
        <v>0.10294318489150234</v>
      </c>
      <c r="AB186" s="155">
        <v>0.10580732971484741</v>
      </c>
      <c r="AC186" s="155">
        <v>-2.1371811130777019E-2</v>
      </c>
      <c r="AD186" s="170" t="s">
        <v>1056</v>
      </c>
    </row>
    <row r="187" spans="1:30" hidden="1">
      <c r="A187" s="150" t="s">
        <v>226</v>
      </c>
      <c r="B187" s="151">
        <v>135</v>
      </c>
      <c r="C187" s="172">
        <v>99.72</v>
      </c>
      <c r="D187" s="173">
        <v>1.3522000000000001</v>
      </c>
      <c r="E187" s="154">
        <v>0.22000000000000003</v>
      </c>
      <c r="F187" s="174">
        <v>0.2271111111111111</v>
      </c>
      <c r="G187" s="156">
        <v>165.66</v>
      </c>
      <c r="H187" s="175">
        <v>30.659999999999997</v>
      </c>
      <c r="I187" s="151" t="s">
        <v>1392</v>
      </c>
      <c r="J187" s="158" t="s">
        <v>1453</v>
      </c>
      <c r="K187" s="176">
        <v>43748</v>
      </c>
      <c r="L187" s="176">
        <v>44020</v>
      </c>
      <c r="M187" s="177">
        <v>36855</v>
      </c>
      <c r="N187" s="162">
        <v>0.30364672364672357</v>
      </c>
      <c r="O187" s="163">
        <v>134.84138400000001</v>
      </c>
      <c r="P187" s="163">
        <v>0.15861599999999498</v>
      </c>
      <c r="Q187" s="164">
        <v>0.9</v>
      </c>
      <c r="R187" s="165">
        <v>17241.419999999995</v>
      </c>
      <c r="S187" s="166">
        <v>23313.848123999993</v>
      </c>
      <c r="T187" s="166"/>
      <c r="U187" s="166"/>
      <c r="V187" s="168">
        <v>4571.04</v>
      </c>
      <c r="W187" s="168">
        <v>27884.888123999994</v>
      </c>
      <c r="X187" s="169">
        <v>25560</v>
      </c>
      <c r="Y187" s="165">
        <v>2324.8881239999937</v>
      </c>
      <c r="Z187" s="155">
        <v>9.0958064319248688E-2</v>
      </c>
      <c r="AA187" s="155">
        <v>0.11076719017998005</v>
      </c>
      <c r="AB187" s="155">
        <v>0.11376788599373988</v>
      </c>
      <c r="AC187" s="155">
        <v>-2.2809821674491193E-2</v>
      </c>
      <c r="AD187" s="170" t="s">
        <v>1056</v>
      </c>
    </row>
    <row r="188" spans="1:30" hidden="1">
      <c r="A188" s="150" t="s">
        <v>227</v>
      </c>
      <c r="B188" s="151">
        <v>135</v>
      </c>
      <c r="C188" s="172">
        <v>98.81</v>
      </c>
      <c r="D188" s="173">
        <v>1.3646</v>
      </c>
      <c r="E188" s="154">
        <v>0.22000000000000003</v>
      </c>
      <c r="F188" s="174">
        <v>0.21592592592592597</v>
      </c>
      <c r="G188" s="156">
        <v>164.15</v>
      </c>
      <c r="H188" s="175">
        <v>29.150000000000006</v>
      </c>
      <c r="I188" s="151" t="s">
        <v>1392</v>
      </c>
      <c r="J188" s="158" t="s">
        <v>1454</v>
      </c>
      <c r="K188" s="176">
        <v>43749</v>
      </c>
      <c r="L188" s="176">
        <v>44020</v>
      </c>
      <c r="M188" s="177">
        <v>36720</v>
      </c>
      <c r="N188" s="162">
        <v>0.28975354030501094</v>
      </c>
      <c r="O188" s="163">
        <v>134.83612600000001</v>
      </c>
      <c r="P188" s="163">
        <v>0.16387399999999275</v>
      </c>
      <c r="Q188" s="164">
        <v>0.9</v>
      </c>
      <c r="R188" s="165">
        <v>17340.229999999996</v>
      </c>
      <c r="S188" s="166">
        <v>23662.477857999995</v>
      </c>
      <c r="T188" s="166"/>
      <c r="U188" s="166"/>
      <c r="V188" s="168">
        <v>4571.04</v>
      </c>
      <c r="W188" s="168">
        <v>28233.517857999996</v>
      </c>
      <c r="X188" s="169">
        <v>25695</v>
      </c>
      <c r="Y188" s="165">
        <v>2538.5178579999956</v>
      </c>
      <c r="Z188" s="155">
        <v>9.8794234598170716E-2</v>
      </c>
      <c r="AA188" s="155">
        <v>0.12017244200424515</v>
      </c>
      <c r="AB188" s="155">
        <v>0.12332363743919039</v>
      </c>
      <c r="AC188" s="155">
        <v>-2.4529402841019676E-2</v>
      </c>
      <c r="AD188" s="170" t="s">
        <v>1056</v>
      </c>
    </row>
    <row r="189" spans="1:30" hidden="1">
      <c r="A189" s="150" t="s">
        <v>228</v>
      </c>
      <c r="B189" s="151">
        <v>135</v>
      </c>
      <c r="C189" s="172">
        <v>97.84</v>
      </c>
      <c r="D189" s="173">
        <v>1.3782000000000001</v>
      </c>
      <c r="E189" s="154">
        <v>0.22000000000000003</v>
      </c>
      <c r="F189" s="174">
        <v>0.22022222222222215</v>
      </c>
      <c r="G189" s="156">
        <v>164.73</v>
      </c>
      <c r="H189" s="175">
        <v>29.72999999999999</v>
      </c>
      <c r="I189" s="151" t="s">
        <v>1059</v>
      </c>
      <c r="J189" s="158" t="s">
        <v>1455</v>
      </c>
      <c r="K189" s="176">
        <v>43752</v>
      </c>
      <c r="L189" s="176">
        <v>44021</v>
      </c>
      <c r="M189" s="177">
        <v>36450</v>
      </c>
      <c r="N189" s="162">
        <v>0.29770781893004106</v>
      </c>
      <c r="O189" s="163">
        <v>134.84308800000002</v>
      </c>
      <c r="P189" s="163">
        <v>0.15691199999997707</v>
      </c>
      <c r="Q189" s="164">
        <v>0.9</v>
      </c>
      <c r="R189" s="165">
        <v>17438.069999999996</v>
      </c>
      <c r="S189" s="166">
        <v>24033.148073999997</v>
      </c>
      <c r="T189" s="166"/>
      <c r="U189" s="166"/>
      <c r="V189" s="168">
        <v>4571.04</v>
      </c>
      <c r="W189" s="168">
        <v>28604.188073999998</v>
      </c>
      <c r="X189" s="169">
        <v>25830</v>
      </c>
      <c r="Y189" s="165">
        <v>2774.1880739999979</v>
      </c>
      <c r="Z189" s="155">
        <v>0.10740178373983733</v>
      </c>
      <c r="AA189" s="155">
        <v>0.13049500417706228</v>
      </c>
      <c r="AB189" s="155">
        <v>0.13380987131242739</v>
      </c>
      <c r="AC189" s="155">
        <v>-2.6408087572590055E-2</v>
      </c>
      <c r="AD189" s="170" t="s">
        <v>1056</v>
      </c>
    </row>
    <row r="190" spans="1:30" hidden="1">
      <c r="A190" s="150" t="s">
        <v>229</v>
      </c>
      <c r="B190" s="151">
        <v>135</v>
      </c>
      <c r="C190" s="172">
        <v>98.22</v>
      </c>
      <c r="D190" s="173">
        <v>1.3728</v>
      </c>
      <c r="E190" s="154">
        <v>0.22000000000000003</v>
      </c>
      <c r="F190" s="174">
        <v>0.224962962962963</v>
      </c>
      <c r="G190" s="156">
        <v>165.37</v>
      </c>
      <c r="H190" s="175">
        <v>30.370000000000005</v>
      </c>
      <c r="I190" s="151" t="s">
        <v>1059</v>
      </c>
      <c r="J190" s="158" t="s">
        <v>1456</v>
      </c>
      <c r="K190" s="176">
        <v>43753</v>
      </c>
      <c r="L190" s="176">
        <v>44021</v>
      </c>
      <c r="M190" s="177">
        <v>36315</v>
      </c>
      <c r="N190" s="162">
        <v>0.30524714305383455</v>
      </c>
      <c r="O190" s="163">
        <v>134.83641600000001</v>
      </c>
      <c r="P190" s="163">
        <v>0.16358399999998596</v>
      </c>
      <c r="Q190" s="164">
        <v>0.9</v>
      </c>
      <c r="R190" s="165">
        <v>17536.289999999997</v>
      </c>
      <c r="S190" s="166">
        <v>24073.818911999995</v>
      </c>
      <c r="T190" s="166"/>
      <c r="U190" s="166"/>
      <c r="V190" s="168">
        <v>4571.04</v>
      </c>
      <c r="W190" s="168">
        <v>28644.858911999996</v>
      </c>
      <c r="X190" s="169">
        <v>25965</v>
      </c>
      <c r="Y190" s="165">
        <v>2679.8589119999961</v>
      </c>
      <c r="Z190" s="155">
        <v>0.10321043373772376</v>
      </c>
      <c r="AA190" s="155">
        <v>0.12526240639881525</v>
      </c>
      <c r="AB190" s="155">
        <v>0.1286885083766609</v>
      </c>
      <c r="AC190" s="155">
        <v>-2.5478074638937143E-2</v>
      </c>
      <c r="AD190" s="170" t="s">
        <v>1056</v>
      </c>
    </row>
    <row r="191" spans="1:30" hidden="1">
      <c r="A191" s="150" t="s">
        <v>230</v>
      </c>
      <c r="B191" s="151">
        <v>135</v>
      </c>
      <c r="C191" s="172">
        <v>98.55</v>
      </c>
      <c r="D191" s="173">
        <v>1.3682000000000001</v>
      </c>
      <c r="E191" s="154">
        <v>0.22000000000000003</v>
      </c>
      <c r="F191" s="174">
        <v>0.21274074074074073</v>
      </c>
      <c r="G191" s="156">
        <v>163.72</v>
      </c>
      <c r="H191" s="175">
        <v>28.72</v>
      </c>
      <c r="I191" s="151" t="s">
        <v>1392</v>
      </c>
      <c r="J191" s="158" t="s">
        <v>1457</v>
      </c>
      <c r="K191" s="176">
        <v>43754</v>
      </c>
      <c r="L191" s="176">
        <v>44020</v>
      </c>
      <c r="M191" s="177">
        <v>36045</v>
      </c>
      <c r="N191" s="162">
        <v>0.29082535719239838</v>
      </c>
      <c r="O191" s="163">
        <v>134.83610999999999</v>
      </c>
      <c r="P191" s="163">
        <v>0.16389000000000919</v>
      </c>
      <c r="Q191" s="164">
        <v>0.9</v>
      </c>
      <c r="R191" s="165">
        <v>17634.839999999997</v>
      </c>
      <c r="S191" s="166">
        <v>24127.988087999998</v>
      </c>
      <c r="T191" s="166"/>
      <c r="U191" s="166"/>
      <c r="V191" s="168">
        <v>4571.04</v>
      </c>
      <c r="W191" s="168">
        <v>28699.028087999999</v>
      </c>
      <c r="X191" s="169">
        <v>26100</v>
      </c>
      <c r="Y191" s="165">
        <v>2599.0280879999991</v>
      </c>
      <c r="Z191" s="155">
        <v>9.9579620229885091E-2</v>
      </c>
      <c r="AA191" s="155">
        <v>0.12072241706055475</v>
      </c>
      <c r="AB191" s="155">
        <v>0.12425413371647509</v>
      </c>
      <c r="AC191" s="155">
        <v>-2.467451348659E-2</v>
      </c>
      <c r="AD191" s="170" t="s">
        <v>1056</v>
      </c>
    </row>
    <row r="192" spans="1:30" hidden="1">
      <c r="A192" s="150" t="s">
        <v>231</v>
      </c>
      <c r="B192" s="151">
        <v>135</v>
      </c>
      <c r="C192" s="172">
        <v>98.5</v>
      </c>
      <c r="D192" s="173">
        <v>1.369</v>
      </c>
      <c r="E192" s="154">
        <v>0.22000000000000003</v>
      </c>
      <c r="F192" s="174">
        <v>0.21207407407407405</v>
      </c>
      <c r="G192" s="156">
        <v>163.63</v>
      </c>
      <c r="H192" s="175">
        <v>28.629999999999995</v>
      </c>
      <c r="I192" s="151" t="s">
        <v>1392</v>
      </c>
      <c r="J192" s="158" t="s">
        <v>1458</v>
      </c>
      <c r="K192" s="176">
        <v>43755</v>
      </c>
      <c r="L192" s="176">
        <v>44020</v>
      </c>
      <c r="M192" s="177">
        <v>35910</v>
      </c>
      <c r="N192" s="162">
        <v>0.29100389863547754</v>
      </c>
      <c r="O192" s="163">
        <v>134.84649999999999</v>
      </c>
      <c r="P192" s="163">
        <v>0.15350000000000819</v>
      </c>
      <c r="Q192" s="164">
        <v>0.9</v>
      </c>
      <c r="R192" s="165">
        <v>17733.339999999997</v>
      </c>
      <c r="S192" s="166">
        <v>24276.942459999995</v>
      </c>
      <c r="T192" s="166"/>
      <c r="U192" s="166"/>
      <c r="V192" s="168">
        <v>4571.04</v>
      </c>
      <c r="W192" s="168">
        <v>28847.982459999996</v>
      </c>
      <c r="X192" s="169">
        <v>26235</v>
      </c>
      <c r="Y192" s="165">
        <v>2612.9824599999956</v>
      </c>
      <c r="Z192" s="155">
        <v>9.9599102725366651E-2</v>
      </c>
      <c r="AA192" s="155">
        <v>0.12061425796576408</v>
      </c>
      <c r="AB192" s="155">
        <v>0.12426287592910223</v>
      </c>
      <c r="AC192" s="155">
        <v>-2.4663773203735584E-2</v>
      </c>
      <c r="AD192" s="170" t="s">
        <v>1056</v>
      </c>
    </row>
    <row r="193" spans="1:30" hidden="1">
      <c r="A193" s="150" t="s">
        <v>232</v>
      </c>
      <c r="B193" s="151">
        <v>135</v>
      </c>
      <c r="C193" s="172">
        <v>99.84</v>
      </c>
      <c r="D193" s="173">
        <v>1.3505</v>
      </c>
      <c r="E193" s="154">
        <v>0.22000000000000003</v>
      </c>
      <c r="F193" s="174">
        <v>0.22859259259259268</v>
      </c>
      <c r="G193" s="156">
        <v>165.86</v>
      </c>
      <c r="H193" s="175">
        <v>30.860000000000014</v>
      </c>
      <c r="I193" s="151" t="s">
        <v>1392</v>
      </c>
      <c r="J193" s="158" t="s">
        <v>1459</v>
      </c>
      <c r="K193" s="176">
        <v>43756</v>
      </c>
      <c r="L193" s="176">
        <v>44020</v>
      </c>
      <c r="M193" s="177">
        <v>35775</v>
      </c>
      <c r="N193" s="162">
        <v>0.31485394828791069</v>
      </c>
      <c r="O193" s="163">
        <v>134.83392000000001</v>
      </c>
      <c r="P193" s="163">
        <v>0.16607999999999379</v>
      </c>
      <c r="Q193" s="164">
        <v>0.9</v>
      </c>
      <c r="R193" s="165">
        <v>17833.179999999997</v>
      </c>
      <c r="S193" s="166">
        <v>24083.709589999995</v>
      </c>
      <c r="T193" s="166"/>
      <c r="U193" s="166"/>
      <c r="V193" s="168">
        <v>4571.04</v>
      </c>
      <c r="W193" s="168">
        <v>28654.749589999996</v>
      </c>
      <c r="X193" s="169">
        <v>26370</v>
      </c>
      <c r="Y193" s="165">
        <v>2284.7495899999958</v>
      </c>
      <c r="Z193" s="155">
        <v>8.6642001896093834E-2</v>
      </c>
      <c r="AA193" s="155">
        <v>0.10481002717560828</v>
      </c>
      <c r="AB193" s="155">
        <v>0.10850545676905576</v>
      </c>
      <c r="AC193" s="155">
        <v>-2.1863454872961929E-2</v>
      </c>
      <c r="AD193" s="170" t="s">
        <v>1056</v>
      </c>
    </row>
    <row r="194" spans="1:30" hidden="1">
      <c r="A194" s="150" t="s">
        <v>233</v>
      </c>
      <c r="B194" s="151">
        <v>135</v>
      </c>
      <c r="C194" s="172">
        <v>99.58</v>
      </c>
      <c r="D194" s="173">
        <v>1.3541000000000001</v>
      </c>
      <c r="E194" s="154">
        <v>0.22000000000000003</v>
      </c>
      <c r="F194" s="174">
        <v>0.22540740740740745</v>
      </c>
      <c r="G194" s="156">
        <v>165.43</v>
      </c>
      <c r="H194" s="175">
        <v>30.430000000000007</v>
      </c>
      <c r="I194" s="151" t="s">
        <v>1392</v>
      </c>
      <c r="J194" s="158" t="s">
        <v>1460</v>
      </c>
      <c r="K194" s="176">
        <v>43759</v>
      </c>
      <c r="L194" s="176">
        <v>44020</v>
      </c>
      <c r="M194" s="177">
        <v>35370</v>
      </c>
      <c r="N194" s="162">
        <v>0.31402176986146457</v>
      </c>
      <c r="O194" s="163">
        <v>134.84127800000002</v>
      </c>
      <c r="P194" s="163">
        <v>0.15872199999998315</v>
      </c>
      <c r="Q194" s="164">
        <v>0.9</v>
      </c>
      <c r="R194" s="165">
        <v>17932.759999999998</v>
      </c>
      <c r="S194" s="166">
        <v>24282.750315999998</v>
      </c>
      <c r="T194" s="166"/>
      <c r="U194" s="166"/>
      <c r="V194" s="168">
        <v>4571.04</v>
      </c>
      <c r="W194" s="168">
        <v>28853.790315999999</v>
      </c>
      <c r="X194" s="169">
        <v>26505</v>
      </c>
      <c r="Y194" s="165">
        <v>2348.7903159999987</v>
      </c>
      <c r="Z194" s="155">
        <v>8.8616876664780131E-2</v>
      </c>
      <c r="AA194" s="155">
        <v>0.1070846448156193</v>
      </c>
      <c r="AB194" s="155">
        <v>0.11088667862667423</v>
      </c>
      <c r="AC194" s="155">
        <v>-2.2269801961894098E-2</v>
      </c>
      <c r="AD194" s="170" t="s">
        <v>1056</v>
      </c>
    </row>
    <row r="195" spans="1:30" hidden="1">
      <c r="A195" s="150" t="s">
        <v>234</v>
      </c>
      <c r="B195" s="151">
        <v>135</v>
      </c>
      <c r="C195" s="172">
        <v>99.21</v>
      </c>
      <c r="D195" s="173">
        <v>1.3591</v>
      </c>
      <c r="E195" s="154">
        <v>0.22000000000000003</v>
      </c>
      <c r="F195" s="174">
        <v>0.22081481481481482</v>
      </c>
      <c r="G195" s="156">
        <v>164.81</v>
      </c>
      <c r="H195" s="175">
        <v>29.810000000000002</v>
      </c>
      <c r="I195" s="151" t="s">
        <v>1392</v>
      </c>
      <c r="J195" s="158" t="s">
        <v>1461</v>
      </c>
      <c r="K195" s="176">
        <v>43760</v>
      </c>
      <c r="L195" s="176">
        <v>44020</v>
      </c>
      <c r="M195" s="177">
        <v>35235</v>
      </c>
      <c r="N195" s="162">
        <v>0.30880232723144602</v>
      </c>
      <c r="O195" s="163">
        <v>134.83631099999999</v>
      </c>
      <c r="P195" s="163">
        <v>0.16368900000000508</v>
      </c>
      <c r="Q195" s="164">
        <v>0.9</v>
      </c>
      <c r="R195" s="165">
        <v>18031.969999999998</v>
      </c>
      <c r="S195" s="166">
        <v>24507.250426999995</v>
      </c>
      <c r="T195" s="166"/>
      <c r="U195" s="166"/>
      <c r="V195" s="168">
        <v>4571.04</v>
      </c>
      <c r="W195" s="168">
        <v>29078.290426999996</v>
      </c>
      <c r="X195" s="169">
        <v>26640</v>
      </c>
      <c r="Y195" s="165">
        <v>2438.2904269999963</v>
      </c>
      <c r="Z195" s="155">
        <v>9.1527418430930707E-2</v>
      </c>
      <c r="AA195" s="155">
        <v>0.11048506259470292</v>
      </c>
      <c r="AB195" s="155">
        <v>0.11439975893393384</v>
      </c>
      <c r="AC195" s="155">
        <v>-2.287234050300313E-2</v>
      </c>
      <c r="AD195" s="170" t="s">
        <v>1056</v>
      </c>
    </row>
    <row r="196" spans="1:30" hidden="1">
      <c r="A196" s="150" t="s">
        <v>235</v>
      </c>
      <c r="B196" s="151">
        <v>135</v>
      </c>
      <c r="C196" s="172">
        <v>99.81</v>
      </c>
      <c r="D196" s="173">
        <v>1.351</v>
      </c>
      <c r="E196" s="154">
        <v>0.22000000000000003</v>
      </c>
      <c r="F196" s="174">
        <v>0.22822222222222224</v>
      </c>
      <c r="G196" s="156">
        <v>165.81</v>
      </c>
      <c r="H196" s="175">
        <v>30.810000000000002</v>
      </c>
      <c r="I196" s="151" t="s">
        <v>1392</v>
      </c>
      <c r="J196" s="158" t="s">
        <v>1462</v>
      </c>
      <c r="K196" s="176">
        <v>43761</v>
      </c>
      <c r="L196" s="176">
        <v>44020</v>
      </c>
      <c r="M196" s="177">
        <v>35100</v>
      </c>
      <c r="N196" s="162">
        <v>0.32038888888888895</v>
      </c>
      <c r="O196" s="163">
        <v>134.84331</v>
      </c>
      <c r="P196" s="163">
        <v>0.15668999999999755</v>
      </c>
      <c r="Q196" s="164">
        <v>0.9</v>
      </c>
      <c r="R196" s="165">
        <v>18131.78</v>
      </c>
      <c r="S196" s="166">
        <v>24496.034779999998</v>
      </c>
      <c r="T196" s="166"/>
      <c r="U196" s="166"/>
      <c r="V196" s="168">
        <v>4571.04</v>
      </c>
      <c r="W196" s="168">
        <v>29067.074779999999</v>
      </c>
      <c r="X196" s="169">
        <v>26775</v>
      </c>
      <c r="Y196" s="165">
        <v>2292.074779999999</v>
      </c>
      <c r="Z196" s="155">
        <v>8.5605033800186803E-2</v>
      </c>
      <c r="AA196" s="155">
        <v>0.10322819803314354</v>
      </c>
      <c r="AB196" s="155">
        <v>0.10720895947712417</v>
      </c>
      <c r="AC196" s="155">
        <v>-2.1603925676937363E-2</v>
      </c>
      <c r="AD196" s="170" t="s">
        <v>1056</v>
      </c>
    </row>
    <row r="197" spans="1:30" hidden="1">
      <c r="A197" s="150" t="s">
        <v>236</v>
      </c>
      <c r="B197" s="151">
        <v>135</v>
      </c>
      <c r="C197" s="172">
        <v>99.82</v>
      </c>
      <c r="D197" s="173">
        <v>1.3508</v>
      </c>
      <c r="E197" s="154">
        <v>0.22000000000000003</v>
      </c>
      <c r="F197" s="174">
        <v>0.22837037037037047</v>
      </c>
      <c r="G197" s="156">
        <v>165.83</v>
      </c>
      <c r="H197" s="175">
        <v>30.830000000000013</v>
      </c>
      <c r="I197" s="151" t="s">
        <v>1392</v>
      </c>
      <c r="J197" s="158" t="s">
        <v>1463</v>
      </c>
      <c r="K197" s="176">
        <v>43762</v>
      </c>
      <c r="L197" s="176">
        <v>44020</v>
      </c>
      <c r="M197" s="177">
        <v>34965</v>
      </c>
      <c r="N197" s="162">
        <v>0.32183469183469193</v>
      </c>
      <c r="O197" s="163">
        <v>134.83685599999998</v>
      </c>
      <c r="P197" s="163">
        <v>0.16314400000001683</v>
      </c>
      <c r="Q197" s="164">
        <v>0.9</v>
      </c>
      <c r="R197" s="165">
        <v>18231.599999999999</v>
      </c>
      <c r="S197" s="166">
        <v>24627.245279999999</v>
      </c>
      <c r="T197" s="166"/>
      <c r="U197" s="166"/>
      <c r="V197" s="168">
        <v>4571.04</v>
      </c>
      <c r="W197" s="168">
        <v>29198.28528</v>
      </c>
      <c r="X197" s="169">
        <v>26910</v>
      </c>
      <c r="Y197" s="165">
        <v>2288.2852800000001</v>
      </c>
      <c r="Z197" s="155">
        <v>8.5034755852842814E-2</v>
      </c>
      <c r="AA197" s="155">
        <v>0.10243472748955185</v>
      </c>
      <c r="AB197" s="155">
        <v>0.10650197205499801</v>
      </c>
      <c r="AC197" s="155">
        <v>-2.1467216202155193E-2</v>
      </c>
      <c r="AD197" s="170" t="s">
        <v>1056</v>
      </c>
    </row>
    <row r="198" spans="1:30" hidden="1">
      <c r="A198" s="150" t="s">
        <v>237</v>
      </c>
      <c r="B198" s="151">
        <v>135</v>
      </c>
      <c r="C198" s="172">
        <v>99.18</v>
      </c>
      <c r="D198" s="173">
        <v>1.3594999999999999</v>
      </c>
      <c r="E198" s="154">
        <v>0.22000000000000003</v>
      </c>
      <c r="F198" s="174">
        <v>0.22044444444444439</v>
      </c>
      <c r="G198" s="156">
        <v>164.76</v>
      </c>
      <c r="H198" s="175">
        <v>29.759999999999991</v>
      </c>
      <c r="I198" s="151" t="s">
        <v>1392</v>
      </c>
      <c r="J198" s="158" t="s">
        <v>1464</v>
      </c>
      <c r="K198" s="176">
        <v>43763</v>
      </c>
      <c r="L198" s="176">
        <v>44020</v>
      </c>
      <c r="M198" s="177">
        <v>34830</v>
      </c>
      <c r="N198" s="162">
        <v>0.31186907838070616</v>
      </c>
      <c r="O198" s="163">
        <v>134.83520999999999</v>
      </c>
      <c r="P198" s="163">
        <v>0.16479000000001065</v>
      </c>
      <c r="Q198" s="164">
        <v>0.9</v>
      </c>
      <c r="R198" s="165">
        <v>18330.78</v>
      </c>
      <c r="S198" s="166">
        <v>24920.695409999997</v>
      </c>
      <c r="T198" s="166"/>
      <c r="U198" s="166"/>
      <c r="V198" s="168">
        <v>4571.04</v>
      </c>
      <c r="W198" s="168">
        <v>29491.735409999998</v>
      </c>
      <c r="X198" s="169">
        <v>27045</v>
      </c>
      <c r="Y198" s="165">
        <v>2446.7354099999975</v>
      </c>
      <c r="Z198" s="155">
        <v>9.0469048252911799E-2</v>
      </c>
      <c r="AA198" s="155">
        <v>0.10886979464233271</v>
      </c>
      <c r="AB198" s="155">
        <v>0.11305524884451823</v>
      </c>
      <c r="AC198" s="155">
        <v>-2.2586200591606431E-2</v>
      </c>
      <c r="AD198" s="170" t="s">
        <v>1056</v>
      </c>
    </row>
    <row r="199" spans="1:30" hidden="1">
      <c r="A199" s="150" t="s">
        <v>238</v>
      </c>
      <c r="B199" s="151">
        <v>135</v>
      </c>
      <c r="C199" s="172">
        <v>98.48</v>
      </c>
      <c r="D199" s="173">
        <v>1.3692</v>
      </c>
      <c r="E199" s="154">
        <v>0.22000000000000003</v>
      </c>
      <c r="F199" s="174">
        <v>0.21185185185185182</v>
      </c>
      <c r="G199" s="156">
        <v>163.6</v>
      </c>
      <c r="H199" s="175">
        <v>28.599999999999994</v>
      </c>
      <c r="I199" s="151" t="s">
        <v>1392</v>
      </c>
      <c r="J199" s="158" t="s">
        <v>1465</v>
      </c>
      <c r="K199" s="176">
        <v>43766</v>
      </c>
      <c r="L199" s="176">
        <v>44020</v>
      </c>
      <c r="M199" s="177">
        <v>34425</v>
      </c>
      <c r="N199" s="162">
        <v>0.30323892519970946</v>
      </c>
      <c r="O199" s="163">
        <v>134.83881600000001</v>
      </c>
      <c r="P199" s="163">
        <v>0.16118399999999156</v>
      </c>
      <c r="Q199" s="164">
        <v>0.9</v>
      </c>
      <c r="R199" s="165">
        <v>18429.259999999998</v>
      </c>
      <c r="S199" s="166">
        <v>25233.342791999996</v>
      </c>
      <c r="T199" s="166"/>
      <c r="U199" s="166"/>
      <c r="V199" s="168">
        <v>4571.04</v>
      </c>
      <c r="W199" s="168">
        <v>29804.382791999997</v>
      </c>
      <c r="X199" s="169">
        <v>27180</v>
      </c>
      <c r="Y199" s="165">
        <v>2624.3827919999967</v>
      </c>
      <c r="Z199" s="155">
        <v>9.6555658278145495E-2</v>
      </c>
      <c r="AA199" s="155">
        <v>0.11607711243683916</v>
      </c>
      <c r="AB199" s="155">
        <v>0.12038996335540819</v>
      </c>
      <c r="AC199" s="155">
        <v>-2.3834305077262696E-2</v>
      </c>
      <c r="AD199" s="170" t="s">
        <v>1056</v>
      </c>
    </row>
    <row r="200" spans="1:30" hidden="1">
      <c r="A200" s="150" t="s">
        <v>239</v>
      </c>
      <c r="B200" s="151">
        <v>135</v>
      </c>
      <c r="C200" s="172">
        <v>98.87</v>
      </c>
      <c r="D200" s="173">
        <v>1.3637999999999999</v>
      </c>
      <c r="E200" s="154">
        <v>0.22000000000000003</v>
      </c>
      <c r="F200" s="174">
        <v>0.21666666666666667</v>
      </c>
      <c r="G200" s="156">
        <v>164.25</v>
      </c>
      <c r="H200" s="175">
        <v>29.25</v>
      </c>
      <c r="I200" s="151" t="s">
        <v>1392</v>
      </c>
      <c r="J200" s="158" t="s">
        <v>1466</v>
      </c>
      <c r="K200" s="176">
        <v>43767</v>
      </c>
      <c r="L200" s="176">
        <v>44020</v>
      </c>
      <c r="M200" s="177">
        <v>34290</v>
      </c>
      <c r="N200" s="162">
        <v>0.31135170603674539</v>
      </c>
      <c r="O200" s="163">
        <v>134.83890600000001</v>
      </c>
      <c r="P200" s="163">
        <v>0.16109399999999141</v>
      </c>
      <c r="Q200" s="164">
        <v>0.9</v>
      </c>
      <c r="R200" s="165">
        <v>18528.129999999997</v>
      </c>
      <c r="S200" s="166">
        <v>25268.663693999995</v>
      </c>
      <c r="T200" s="166"/>
      <c r="U200" s="166"/>
      <c r="V200" s="168">
        <v>4571.04</v>
      </c>
      <c r="W200" s="168">
        <v>29839.703693999996</v>
      </c>
      <c r="X200" s="169">
        <v>27315</v>
      </c>
      <c r="Y200" s="165">
        <v>2524.7036939999962</v>
      </c>
      <c r="Z200" s="155">
        <v>9.2429203514552194E-2</v>
      </c>
      <c r="AA200" s="155">
        <v>0.11100545788859972</v>
      </c>
      <c r="AB200" s="155">
        <v>0.11539218056013167</v>
      </c>
      <c r="AC200" s="155">
        <v>-2.296297704557948E-2</v>
      </c>
      <c r="AD200" s="170" t="s">
        <v>1056</v>
      </c>
    </row>
    <row r="201" spans="1:30" hidden="1">
      <c r="A201" s="150" t="s">
        <v>240</v>
      </c>
      <c r="B201" s="151">
        <v>135</v>
      </c>
      <c r="C201" s="172">
        <v>99.32</v>
      </c>
      <c r="D201" s="173">
        <v>1.3575999999999999</v>
      </c>
      <c r="E201" s="154">
        <v>0.22000000000000003</v>
      </c>
      <c r="F201" s="174">
        <v>0.22222222222222221</v>
      </c>
      <c r="G201" s="156">
        <v>165</v>
      </c>
      <c r="H201" s="175">
        <v>30</v>
      </c>
      <c r="I201" s="151" t="s">
        <v>1392</v>
      </c>
      <c r="J201" s="158" t="s">
        <v>1467</v>
      </c>
      <c r="K201" s="176">
        <v>43768</v>
      </c>
      <c r="L201" s="176">
        <v>44020</v>
      </c>
      <c r="M201" s="177">
        <v>34155</v>
      </c>
      <c r="N201" s="162">
        <v>0.32059727711901626</v>
      </c>
      <c r="O201" s="163">
        <v>134.83683199999999</v>
      </c>
      <c r="P201" s="163">
        <v>0.16316800000001308</v>
      </c>
      <c r="Q201" s="164">
        <v>0.9</v>
      </c>
      <c r="R201" s="165">
        <v>18627.449999999997</v>
      </c>
      <c r="S201" s="166">
        <v>25288.626119999994</v>
      </c>
      <c r="T201" s="166"/>
      <c r="U201" s="166"/>
      <c r="V201" s="168">
        <v>4571.04</v>
      </c>
      <c r="W201" s="168">
        <v>29859.666119999994</v>
      </c>
      <c r="X201" s="169">
        <v>27450</v>
      </c>
      <c r="Y201" s="165">
        <v>2409.6661199999944</v>
      </c>
      <c r="Z201" s="155">
        <v>8.778382950819652E-2</v>
      </c>
      <c r="AA201" s="155">
        <v>0.1053223625549411</v>
      </c>
      <c r="AB201" s="155">
        <v>0.1097729637887066</v>
      </c>
      <c r="AC201" s="155">
        <v>-2.1989134280510081E-2</v>
      </c>
      <c r="AD201" s="170" t="s">
        <v>1056</v>
      </c>
    </row>
    <row r="202" spans="1:30" hidden="1">
      <c r="A202" s="150" t="s">
        <v>241</v>
      </c>
      <c r="B202" s="151">
        <v>135</v>
      </c>
      <c r="C202" s="172">
        <v>99.43</v>
      </c>
      <c r="D202" s="173">
        <v>1.3561000000000001</v>
      </c>
      <c r="E202" s="154">
        <v>0.22000000000000003</v>
      </c>
      <c r="F202" s="174">
        <v>0.22355555555555562</v>
      </c>
      <c r="G202" s="156">
        <v>165.18</v>
      </c>
      <c r="H202" s="175">
        <v>30.180000000000007</v>
      </c>
      <c r="I202" s="151" t="s">
        <v>1392</v>
      </c>
      <c r="J202" s="158" t="s">
        <v>1468</v>
      </c>
      <c r="K202" s="176">
        <v>43769</v>
      </c>
      <c r="L202" s="176">
        <v>44020</v>
      </c>
      <c r="M202" s="177">
        <v>34020</v>
      </c>
      <c r="N202" s="162">
        <v>0.32380070546737222</v>
      </c>
      <c r="O202" s="163">
        <v>134.83702300000002</v>
      </c>
      <c r="P202" s="163">
        <v>0.16297699999998372</v>
      </c>
      <c r="Q202" s="164">
        <v>0.9</v>
      </c>
      <c r="R202" s="165">
        <v>18726.879999999997</v>
      </c>
      <c r="S202" s="166">
        <v>25395.521967999997</v>
      </c>
      <c r="T202" s="166"/>
      <c r="U202" s="166"/>
      <c r="V202" s="168">
        <v>4571.04</v>
      </c>
      <c r="W202" s="168">
        <v>29966.561967999998</v>
      </c>
      <c r="X202" s="169">
        <v>27585</v>
      </c>
      <c r="Y202" s="165">
        <v>2381.5619679999982</v>
      </c>
      <c r="Z202" s="155">
        <v>8.6335398513684991E-2</v>
      </c>
      <c r="AA202" s="155">
        <v>0.10348336261990543</v>
      </c>
      <c r="AB202" s="155">
        <v>0.10800965339858615</v>
      </c>
      <c r="AC202" s="155">
        <v>-2.1674254884901156E-2</v>
      </c>
      <c r="AD202" s="170" t="s">
        <v>1056</v>
      </c>
    </row>
    <row r="203" spans="1:30">
      <c r="A203" s="150" t="s">
        <v>242</v>
      </c>
      <c r="B203" s="151">
        <v>135</v>
      </c>
      <c r="C203" s="172">
        <v>97.87</v>
      </c>
      <c r="D203" s="173">
        <v>1.3777999999999999</v>
      </c>
      <c r="E203" s="154">
        <v>0.22000000000000003</v>
      </c>
      <c r="F203" s="174">
        <v>0.22051851851851859</v>
      </c>
      <c r="G203" s="156">
        <v>164.77</v>
      </c>
      <c r="H203" s="175">
        <v>29.77000000000001</v>
      </c>
      <c r="I203" s="151" t="s">
        <v>1059</v>
      </c>
      <c r="J203" s="158" t="s">
        <v>1469</v>
      </c>
      <c r="K203" s="176">
        <v>43770</v>
      </c>
      <c r="L203" s="176">
        <v>44021</v>
      </c>
      <c r="M203" s="177">
        <v>34020</v>
      </c>
      <c r="N203" s="162">
        <v>0.31940182245737808</v>
      </c>
      <c r="O203" s="163">
        <v>134.84528599999999</v>
      </c>
      <c r="P203" s="163">
        <v>0.15471400000001267</v>
      </c>
      <c r="Q203" s="164">
        <v>0.9</v>
      </c>
      <c r="R203" s="165">
        <v>18824.749999999996</v>
      </c>
      <c r="S203" s="166">
        <v>25936.740549999995</v>
      </c>
      <c r="T203" s="166"/>
      <c r="U203" s="166"/>
      <c r="V203" s="168">
        <v>4571.04</v>
      </c>
      <c r="W203" s="168">
        <v>30507.780549999996</v>
      </c>
      <c r="X203" s="169">
        <v>27720</v>
      </c>
      <c r="Y203" s="165">
        <v>2787.7805499999959</v>
      </c>
      <c r="Z203" s="155">
        <v>0.10056928391053366</v>
      </c>
      <c r="AA203" s="155">
        <v>0.12042789611282734</v>
      </c>
      <c r="AB203" s="155">
        <v>0.12512181847041814</v>
      </c>
      <c r="AC203" s="155">
        <v>-2.4552534559884487E-2</v>
      </c>
      <c r="AD203" s="170" t="s">
        <v>1056</v>
      </c>
    </row>
    <row r="204" spans="1:30">
      <c r="A204" s="31" t="s">
        <v>243</v>
      </c>
      <c r="B204" s="2">
        <v>135</v>
      </c>
      <c r="C204" s="127">
        <v>97.29</v>
      </c>
      <c r="D204" s="123">
        <v>1.3859999999999999</v>
      </c>
      <c r="E204" s="32">
        <f t="shared" ref="E201:E232" si="4">10%*Q204+13%</f>
        <v>0.22000000000000003</v>
      </c>
      <c r="F204" s="13">
        <f t="shared" ref="F201:F232" si="5">IF(G204="",($F$1*C204-B204)/B204,H204/B204)</f>
        <v>0.20783733333333337</v>
      </c>
      <c r="H204" s="5">
        <f t="shared" ref="H201:H232" si="6">IF(G204="",$F$1*C204-B204,G204-B204)</f>
        <v>28.058040000000005</v>
      </c>
      <c r="I204" s="2" t="s">
        <v>66</v>
      </c>
      <c r="J204" s="33" t="s">
        <v>244</v>
      </c>
      <c r="K204" s="34">
        <f t="shared" ref="K201:K232" si="7">DATE(MID(J204,1,4),MID(J204,5,2),MID(J204,7,2))</f>
        <v>43773</v>
      </c>
      <c r="L204" s="34" t="str">
        <f t="shared" ref="L201:L232" ca="1" si="8">IF(LEN(J204) &gt; 15,DATE(MID(J204,12,4),MID(J204,16,2),MID(J204,18,2)),TEXT(TODAY(),"yyyy-mm-dd"))</f>
        <v>2020-07-10</v>
      </c>
      <c r="M204" s="18">
        <f t="shared" ref="M201:M232" ca="1" si="9">(L204-K204+1)*B204</f>
        <v>33750</v>
      </c>
      <c r="N204" s="19">
        <f t="shared" ref="N201:N232" ca="1" si="10">H204/M204*365</f>
        <v>0.30344250666666672</v>
      </c>
      <c r="O204" s="35">
        <f t="shared" ref="O201:O232" si="11">D204*C204</f>
        <v>134.84394</v>
      </c>
      <c r="P204" s="35">
        <f t="shared" ref="P201:P232" si="12">B204-O204</f>
        <v>0.15605999999999653</v>
      </c>
      <c r="Q204" s="36">
        <f t="shared" ref="Q201:Q232" si="13">B204/150</f>
        <v>0.9</v>
      </c>
      <c r="R204" s="37">
        <f t="shared" ref="R201:R232" si="14">R203+C204-T204</f>
        <v>18922.039999999997</v>
      </c>
      <c r="S204" s="38">
        <f t="shared" ref="S201:S232" si="15">R204*D204</f>
        <v>26225.947439999993</v>
      </c>
      <c r="T204" s="38"/>
      <c r="U204" s="38"/>
      <c r="V204" s="39">
        <f t="shared" ref="V201:V232" si="16">V203+U204</f>
        <v>4571.04</v>
      </c>
      <c r="W204" s="39">
        <f t="shared" ref="W201:W232" si="17">V204+S204</f>
        <v>30796.987439999994</v>
      </c>
      <c r="X204" s="1">
        <f t="shared" ref="X201:X232" si="18">X203+B204</f>
        <v>27855</v>
      </c>
      <c r="Y204" s="37">
        <f t="shared" ref="Y201:Y232" si="19">W204-X204</f>
        <v>2941.9874399999935</v>
      </c>
      <c r="Z204" s="111">
        <f t="shared" ref="Z201:Z232" si="20">W204/X204-1</f>
        <v>0.10561792999461472</v>
      </c>
      <c r="AA204" s="111">
        <f t="shared" ref="AA201:AA232" si="21">S204/(X204-V204)-1</f>
        <v>0.12635253797034496</v>
      </c>
      <c r="AB204" s="111">
        <f>SUM($C$2:C204)*D204/SUM($B$2:B204)-1</f>
        <v>0.13117353796445874</v>
      </c>
      <c r="AC204" s="111">
        <f t="shared" ref="AC194:AC257" si="22">Z204-AB204</f>
        <v>-2.5555607969844019E-2</v>
      </c>
      <c r="AD204" s="40">
        <f t="shared" ref="AD201:AD232" si="23">IF(E204-F204&lt;0,"达成",E204-F204)</f>
        <v>1.2162666666666655E-2</v>
      </c>
    </row>
    <row r="205" spans="1:30">
      <c r="A205" s="31" t="s">
        <v>245</v>
      </c>
      <c r="B205" s="2">
        <v>135</v>
      </c>
      <c r="C205" s="127">
        <v>96.72</v>
      </c>
      <c r="D205" s="123">
        <v>1.3940999999999999</v>
      </c>
      <c r="E205" s="32">
        <f t="shared" si="4"/>
        <v>0.22000000000000003</v>
      </c>
      <c r="F205" s="13">
        <f t="shared" si="5"/>
        <v>0.20076088888888893</v>
      </c>
      <c r="H205" s="5">
        <f t="shared" si="6"/>
        <v>27.102720000000005</v>
      </c>
      <c r="I205" s="2" t="s">
        <v>66</v>
      </c>
      <c r="J205" s="33" t="s">
        <v>246</v>
      </c>
      <c r="K205" s="34">
        <f t="shared" si="7"/>
        <v>43774</v>
      </c>
      <c r="L205" s="34" t="str">
        <f t="shared" ca="1" si="8"/>
        <v>2020-07-10</v>
      </c>
      <c r="M205" s="18">
        <f t="shared" ca="1" si="9"/>
        <v>33615</v>
      </c>
      <c r="N205" s="19">
        <f t="shared" ca="1" si="10"/>
        <v>0.29428804997768859</v>
      </c>
      <c r="O205" s="35">
        <f t="shared" si="11"/>
        <v>134.83735199999998</v>
      </c>
      <c r="P205" s="35">
        <f t="shared" si="12"/>
        <v>0.16264800000001856</v>
      </c>
      <c r="Q205" s="36">
        <f t="shared" si="13"/>
        <v>0.9</v>
      </c>
      <c r="R205" s="37">
        <f t="shared" si="14"/>
        <v>18687.739999999998</v>
      </c>
      <c r="S205" s="38">
        <f t="shared" si="15"/>
        <v>26052.578333999994</v>
      </c>
      <c r="T205" s="38">
        <v>331.02</v>
      </c>
      <c r="U205" s="38">
        <v>459.16</v>
      </c>
      <c r="V205" s="39">
        <f t="shared" si="16"/>
        <v>5030.2</v>
      </c>
      <c r="W205" s="39">
        <f t="shared" si="17"/>
        <v>31082.778333999995</v>
      </c>
      <c r="X205" s="1">
        <f t="shared" si="18"/>
        <v>27990</v>
      </c>
      <c r="Y205" s="37">
        <f t="shared" si="19"/>
        <v>3092.7783339999951</v>
      </c>
      <c r="Z205" s="111">
        <f t="shared" si="20"/>
        <v>0.1104958318685243</v>
      </c>
      <c r="AA205" s="111">
        <f t="shared" si="21"/>
        <v>0.13470406249183342</v>
      </c>
      <c r="AB205" s="111">
        <f>SUM($C$2:C205)*D205/SUM($B$2:B205)-1</f>
        <v>0.1371139270096462</v>
      </c>
      <c r="AC205" s="111">
        <f t="shared" si="22"/>
        <v>-2.66180951411219E-2</v>
      </c>
      <c r="AD205" s="40">
        <f t="shared" si="23"/>
        <v>1.9239111111111096E-2</v>
      </c>
    </row>
    <row r="206" spans="1:30">
      <c r="A206" s="31" t="s">
        <v>247</v>
      </c>
      <c r="B206" s="2">
        <v>135</v>
      </c>
      <c r="C206" s="127">
        <v>97.12</v>
      </c>
      <c r="D206" s="123">
        <v>1.3884000000000001</v>
      </c>
      <c r="E206" s="32">
        <f t="shared" si="4"/>
        <v>0.22000000000000003</v>
      </c>
      <c r="F206" s="13">
        <f t="shared" si="5"/>
        <v>0.20572681481481486</v>
      </c>
      <c r="H206" s="5">
        <f t="shared" si="6"/>
        <v>27.773120000000006</v>
      </c>
      <c r="I206" s="2" t="s">
        <v>66</v>
      </c>
      <c r="J206" s="33" t="s">
        <v>248</v>
      </c>
      <c r="K206" s="34">
        <f t="shared" si="7"/>
        <v>43775</v>
      </c>
      <c r="L206" s="34" t="str">
        <f t="shared" ca="1" si="8"/>
        <v>2020-07-10</v>
      </c>
      <c r="M206" s="18">
        <f t="shared" ca="1" si="9"/>
        <v>33480</v>
      </c>
      <c r="N206" s="19">
        <f t="shared" ca="1" si="10"/>
        <v>0.30278341696535255</v>
      </c>
      <c r="O206" s="35">
        <f t="shared" si="11"/>
        <v>134.841408</v>
      </c>
      <c r="P206" s="35">
        <f t="shared" si="12"/>
        <v>0.15859199999999873</v>
      </c>
      <c r="Q206" s="36">
        <f t="shared" si="13"/>
        <v>0.9</v>
      </c>
      <c r="R206" s="37">
        <f t="shared" si="14"/>
        <v>18784.859999999997</v>
      </c>
      <c r="S206" s="38">
        <f t="shared" si="15"/>
        <v>26080.899623999998</v>
      </c>
      <c r="T206" s="38"/>
      <c r="U206" s="38"/>
      <c r="V206" s="39">
        <f t="shared" si="16"/>
        <v>5030.2</v>
      </c>
      <c r="W206" s="39">
        <f t="shared" si="17"/>
        <v>31111.099623999999</v>
      </c>
      <c r="X206" s="1">
        <f t="shared" si="18"/>
        <v>28125</v>
      </c>
      <c r="Y206" s="37">
        <f t="shared" si="19"/>
        <v>2986.0996239999986</v>
      </c>
      <c r="Z206" s="111">
        <f t="shared" si="20"/>
        <v>0.10617243107555541</v>
      </c>
      <c r="AA206" s="111">
        <f t="shared" si="21"/>
        <v>0.12929748791935847</v>
      </c>
      <c r="AB206" s="111">
        <f>SUM($C$2:C206)*D206/SUM($B$2:B206)-1</f>
        <v>0.13182318634666657</v>
      </c>
      <c r="AC206" s="111">
        <f t="shared" si="22"/>
        <v>-2.5650755271111159E-2</v>
      </c>
      <c r="AD206" s="40">
        <f t="shared" si="23"/>
        <v>1.4273185185185167E-2</v>
      </c>
    </row>
    <row r="207" spans="1:30">
      <c r="A207" s="31" t="s">
        <v>249</v>
      </c>
      <c r="B207" s="2">
        <v>135</v>
      </c>
      <c r="C207" s="127">
        <v>96.96</v>
      </c>
      <c r="D207" s="123">
        <v>1.3907</v>
      </c>
      <c r="E207" s="32">
        <f t="shared" si="4"/>
        <v>0.22000000000000003</v>
      </c>
      <c r="F207" s="13">
        <f t="shared" si="5"/>
        <v>0.20374044444444431</v>
      </c>
      <c r="H207" s="5">
        <f t="shared" si="6"/>
        <v>27.504959999999983</v>
      </c>
      <c r="I207" s="2" t="s">
        <v>66</v>
      </c>
      <c r="J207" s="33" t="s">
        <v>250</v>
      </c>
      <c r="K207" s="34">
        <f t="shared" si="7"/>
        <v>43776</v>
      </c>
      <c r="L207" s="34" t="str">
        <f t="shared" ca="1" si="8"/>
        <v>2020-07-10</v>
      </c>
      <c r="M207" s="18">
        <f t="shared" ca="1" si="9"/>
        <v>33345</v>
      </c>
      <c r="N207" s="19">
        <f t="shared" ca="1" si="10"/>
        <v>0.301073936122357</v>
      </c>
      <c r="O207" s="35">
        <f t="shared" si="11"/>
        <v>134.84227200000001</v>
      </c>
      <c r="P207" s="35">
        <f t="shared" si="12"/>
        <v>0.15772799999999165</v>
      </c>
      <c r="Q207" s="36">
        <f t="shared" si="13"/>
        <v>0.9</v>
      </c>
      <c r="R207" s="37">
        <f t="shared" si="14"/>
        <v>18881.819999999996</v>
      </c>
      <c r="S207" s="38">
        <f t="shared" si="15"/>
        <v>26258.947073999996</v>
      </c>
      <c r="T207" s="38"/>
      <c r="U207" s="38"/>
      <c r="V207" s="39">
        <f t="shared" si="16"/>
        <v>5030.2</v>
      </c>
      <c r="W207" s="39">
        <f t="shared" si="17"/>
        <v>31289.147073999997</v>
      </c>
      <c r="X207" s="1">
        <f t="shared" si="18"/>
        <v>28260</v>
      </c>
      <c r="Y207" s="37">
        <f t="shared" si="19"/>
        <v>3029.1470739999968</v>
      </c>
      <c r="Z207" s="111">
        <f t="shared" si="20"/>
        <v>0.10718850226468501</v>
      </c>
      <c r="AA207" s="111">
        <f t="shared" si="21"/>
        <v>0.13039918871449596</v>
      </c>
      <c r="AB207" s="111">
        <f>SUM($C$2:C207)*D207/SUM($B$2:B207)-1</f>
        <v>0.13305387880396302</v>
      </c>
      <c r="AC207" s="111">
        <f t="shared" si="22"/>
        <v>-2.5865376539278007E-2</v>
      </c>
      <c r="AD207" s="40">
        <f t="shared" si="23"/>
        <v>1.6259555555555721E-2</v>
      </c>
    </row>
    <row r="208" spans="1:30">
      <c r="A208" s="150" t="s">
        <v>251</v>
      </c>
      <c r="B208" s="151">
        <v>135</v>
      </c>
      <c r="C208" s="172">
        <v>97.39</v>
      </c>
      <c r="D208" s="173">
        <v>1.3846000000000001</v>
      </c>
      <c r="E208" s="154">
        <v>0.22000000000000003</v>
      </c>
      <c r="F208" s="174">
        <v>0.21451851851851858</v>
      </c>
      <c r="G208" s="156">
        <v>163.96</v>
      </c>
      <c r="H208" s="175">
        <v>28.960000000000008</v>
      </c>
      <c r="I208" s="151" t="s">
        <v>1059</v>
      </c>
      <c r="J208" s="158" t="s">
        <v>1470</v>
      </c>
      <c r="K208" s="176">
        <v>43777</v>
      </c>
      <c r="L208" s="176">
        <v>44021</v>
      </c>
      <c r="M208" s="177">
        <v>33075</v>
      </c>
      <c r="N208" s="162">
        <v>0.31958881330309907</v>
      </c>
      <c r="O208" s="163">
        <v>134.846194</v>
      </c>
      <c r="P208" s="163">
        <v>0.153806000000003</v>
      </c>
      <c r="Q208" s="164">
        <v>0.9</v>
      </c>
      <c r="R208" s="165">
        <v>18979.209999999995</v>
      </c>
      <c r="S208" s="166">
        <v>26278.614165999996</v>
      </c>
      <c r="T208" s="166"/>
      <c r="U208" s="166"/>
      <c r="V208" s="168">
        <v>5030.2</v>
      </c>
      <c r="W208" s="168">
        <v>31308.814165999996</v>
      </c>
      <c r="X208" s="169">
        <v>28395</v>
      </c>
      <c r="Y208" s="165">
        <v>2913.8141659999965</v>
      </c>
      <c r="Z208" s="155">
        <v>0.10261715675294925</v>
      </c>
      <c r="AA208" s="155">
        <v>0.12470957020817619</v>
      </c>
      <c r="AB208" s="155">
        <v>0.12746961310089788</v>
      </c>
      <c r="AC208" s="155">
        <v>-2.4852456347948637E-2</v>
      </c>
      <c r="AD208" s="170" t="s">
        <v>1056</v>
      </c>
    </row>
    <row r="209" spans="1:30">
      <c r="A209" s="150" t="s">
        <v>252</v>
      </c>
      <c r="B209" s="151">
        <v>135</v>
      </c>
      <c r="C209" s="172">
        <v>99.02</v>
      </c>
      <c r="D209" s="173">
        <v>1.3616999999999999</v>
      </c>
      <c r="E209" s="154">
        <v>0.22000000000000003</v>
      </c>
      <c r="F209" s="174">
        <v>0.21851851851851853</v>
      </c>
      <c r="G209" s="156">
        <v>164.5</v>
      </c>
      <c r="H209" s="175">
        <v>29.5</v>
      </c>
      <c r="I209" s="151" t="s">
        <v>1392</v>
      </c>
      <c r="J209" s="158" t="s">
        <v>1471</v>
      </c>
      <c r="K209" s="176">
        <v>43780</v>
      </c>
      <c r="L209" s="176">
        <v>44020</v>
      </c>
      <c r="M209" s="177">
        <v>32535</v>
      </c>
      <c r="N209" s="162">
        <v>0.33095128323344092</v>
      </c>
      <c r="O209" s="163">
        <v>134.835534</v>
      </c>
      <c r="P209" s="163">
        <v>0.16446600000000444</v>
      </c>
      <c r="Q209" s="164">
        <v>0.9</v>
      </c>
      <c r="R209" s="165">
        <v>19078.229999999996</v>
      </c>
      <c r="S209" s="166">
        <v>25978.825790999992</v>
      </c>
      <c r="T209" s="166"/>
      <c r="U209" s="166"/>
      <c r="V209" s="168">
        <v>5030.2</v>
      </c>
      <c r="W209" s="168">
        <v>31009.025790999993</v>
      </c>
      <c r="X209" s="169">
        <v>28530</v>
      </c>
      <c r="Y209" s="165">
        <v>2479.0257909999928</v>
      </c>
      <c r="Z209" s="155">
        <v>8.6891895934104291E-2</v>
      </c>
      <c r="AA209" s="155">
        <v>0.10549135699027201</v>
      </c>
      <c r="AB209" s="155">
        <v>0.1083016145110407</v>
      </c>
      <c r="AC209" s="155">
        <v>-2.140971857693641E-2</v>
      </c>
      <c r="AD209" s="170" t="s">
        <v>1056</v>
      </c>
    </row>
    <row r="210" spans="1:30">
      <c r="A210" s="150" t="s">
        <v>253</v>
      </c>
      <c r="B210" s="151">
        <v>135</v>
      </c>
      <c r="C210" s="172">
        <v>99.02</v>
      </c>
      <c r="D210" s="173">
        <v>1.3617999999999999</v>
      </c>
      <c r="E210" s="154">
        <v>0.22000000000000003</v>
      </c>
      <c r="F210" s="174">
        <v>0.21851851851851853</v>
      </c>
      <c r="G210" s="156">
        <v>164.5</v>
      </c>
      <c r="H210" s="175">
        <v>29.5</v>
      </c>
      <c r="I210" s="151" t="s">
        <v>1392</v>
      </c>
      <c r="J210" s="158" t="s">
        <v>1472</v>
      </c>
      <c r="K210" s="176">
        <v>43781</v>
      </c>
      <c r="L210" s="176">
        <v>44020</v>
      </c>
      <c r="M210" s="177">
        <v>32400</v>
      </c>
      <c r="N210" s="162">
        <v>0.33233024691358026</v>
      </c>
      <c r="O210" s="163">
        <v>134.84543599999998</v>
      </c>
      <c r="P210" s="163">
        <v>0.15456400000002191</v>
      </c>
      <c r="Q210" s="164">
        <v>0.9</v>
      </c>
      <c r="R210" s="165">
        <v>19177.249999999996</v>
      </c>
      <c r="S210" s="166">
        <v>26115.579049999993</v>
      </c>
      <c r="T210" s="166"/>
      <c r="U210" s="166"/>
      <c r="V210" s="168">
        <v>5030.2</v>
      </c>
      <c r="W210" s="168">
        <v>31145.779049999994</v>
      </c>
      <c r="X210" s="169">
        <v>28665</v>
      </c>
      <c r="Y210" s="165">
        <v>2480.7790499999937</v>
      </c>
      <c r="Z210" s="155">
        <v>8.6543835688121185E-2</v>
      </c>
      <c r="AA210" s="155">
        <v>0.10496298043562846</v>
      </c>
      <c r="AB210" s="155">
        <v>0.10786717544043234</v>
      </c>
      <c r="AC210" s="155">
        <v>-2.1323339752311155E-2</v>
      </c>
      <c r="AD210" s="170" t="s">
        <v>1056</v>
      </c>
    </row>
    <row r="211" spans="1:30">
      <c r="A211" s="150" t="s">
        <v>254</v>
      </c>
      <c r="B211" s="151">
        <v>135</v>
      </c>
      <c r="C211" s="172">
        <v>99.14</v>
      </c>
      <c r="D211" s="173">
        <v>1.3601000000000001</v>
      </c>
      <c r="E211" s="154">
        <v>0.22000000000000003</v>
      </c>
      <c r="F211" s="174">
        <v>0.21999999999999992</v>
      </c>
      <c r="G211" s="156">
        <v>164.7</v>
      </c>
      <c r="H211" s="175">
        <v>29.699999999999989</v>
      </c>
      <c r="I211" s="151" t="s">
        <v>1392</v>
      </c>
      <c r="J211" s="158" t="s">
        <v>1473</v>
      </c>
      <c r="K211" s="176">
        <v>43782</v>
      </c>
      <c r="L211" s="176">
        <v>44020</v>
      </c>
      <c r="M211" s="177">
        <v>32265</v>
      </c>
      <c r="N211" s="162">
        <v>0.3359832635983262</v>
      </c>
      <c r="O211" s="163">
        <v>134.84031400000001</v>
      </c>
      <c r="P211" s="163">
        <v>0.15968599999999356</v>
      </c>
      <c r="Q211" s="164">
        <v>0.9</v>
      </c>
      <c r="R211" s="165">
        <v>19276.389999999996</v>
      </c>
      <c r="S211" s="166">
        <v>26217.818038999994</v>
      </c>
      <c r="T211" s="166"/>
      <c r="U211" s="166"/>
      <c r="V211" s="168">
        <v>5030.2</v>
      </c>
      <c r="W211" s="168">
        <v>31248.018038999995</v>
      </c>
      <c r="X211" s="169">
        <v>28800</v>
      </c>
      <c r="Y211" s="165">
        <v>2448.018038999995</v>
      </c>
      <c r="Z211" s="155">
        <v>8.5000626354166497E-2</v>
      </c>
      <c r="AA211" s="155">
        <v>0.10298858379119702</v>
      </c>
      <c r="AB211" s="155">
        <v>0.10597948270833313</v>
      </c>
      <c r="AC211" s="155">
        <v>-2.0978856354166631E-2</v>
      </c>
      <c r="AD211" s="170" t="s">
        <v>1056</v>
      </c>
    </row>
    <row r="212" spans="1:30">
      <c r="A212" s="150" t="s">
        <v>255</v>
      </c>
      <c r="B212" s="151">
        <v>135</v>
      </c>
      <c r="C212" s="172">
        <v>99.01</v>
      </c>
      <c r="D212" s="173">
        <v>1.3619000000000001</v>
      </c>
      <c r="E212" s="154">
        <v>0.22000000000000003</v>
      </c>
      <c r="F212" s="174">
        <v>0.2183703703703703</v>
      </c>
      <c r="G212" s="156">
        <v>164.48</v>
      </c>
      <c r="H212" s="175">
        <v>29.47999999999999</v>
      </c>
      <c r="I212" s="151" t="s">
        <v>1392</v>
      </c>
      <c r="J212" s="158" t="s">
        <v>1474</v>
      </c>
      <c r="K212" s="176">
        <v>43783</v>
      </c>
      <c r="L212" s="176">
        <v>44020</v>
      </c>
      <c r="M212" s="177">
        <v>32130</v>
      </c>
      <c r="N212" s="162">
        <v>0.33489573607220652</v>
      </c>
      <c r="O212" s="163">
        <v>134.84171900000001</v>
      </c>
      <c r="P212" s="163">
        <v>0.15828099999998813</v>
      </c>
      <c r="Q212" s="164">
        <v>0.9</v>
      </c>
      <c r="R212" s="165">
        <v>19375.399999999994</v>
      </c>
      <c r="S212" s="166">
        <v>26387.357259999993</v>
      </c>
      <c r="T212" s="166"/>
      <c r="U212" s="166"/>
      <c r="V212" s="168">
        <v>5030.2</v>
      </c>
      <c r="W212" s="168">
        <v>31417.557259999994</v>
      </c>
      <c r="X212" s="169">
        <v>28935</v>
      </c>
      <c r="Y212" s="165">
        <v>2482.5572599999941</v>
      </c>
      <c r="Z212" s="155">
        <v>8.5797728011059116E-2</v>
      </c>
      <c r="AA212" s="155">
        <v>0.10385183143134413</v>
      </c>
      <c r="AB212" s="155">
        <v>0.10693641116295138</v>
      </c>
      <c r="AC212" s="155">
        <v>-2.1138683151892268E-2</v>
      </c>
      <c r="AD212" s="170" t="s">
        <v>1056</v>
      </c>
    </row>
    <row r="213" spans="1:30">
      <c r="A213" s="150" t="s">
        <v>256</v>
      </c>
      <c r="B213" s="151">
        <v>135</v>
      </c>
      <c r="C213" s="172">
        <v>99.73</v>
      </c>
      <c r="D213" s="173">
        <v>1.3521000000000001</v>
      </c>
      <c r="E213" s="154">
        <v>0.22000000000000003</v>
      </c>
      <c r="F213" s="174">
        <v>0.2272592592592593</v>
      </c>
      <c r="G213" s="156">
        <v>165.68</v>
      </c>
      <c r="H213" s="175">
        <v>30.680000000000007</v>
      </c>
      <c r="I213" s="151" t="s">
        <v>1392</v>
      </c>
      <c r="J213" s="158" t="s">
        <v>1475</v>
      </c>
      <c r="K213" s="176">
        <v>43784</v>
      </c>
      <c r="L213" s="176">
        <v>44020</v>
      </c>
      <c r="M213" s="177">
        <v>31995</v>
      </c>
      <c r="N213" s="162">
        <v>0.3499984372558213</v>
      </c>
      <c r="O213" s="163">
        <v>134.84493300000003</v>
      </c>
      <c r="P213" s="163">
        <v>0.15506699999997409</v>
      </c>
      <c r="Q213" s="164">
        <v>0.9</v>
      </c>
      <c r="R213" s="165">
        <v>19475.129999999994</v>
      </c>
      <c r="S213" s="166">
        <v>26332.323272999995</v>
      </c>
      <c r="T213" s="166"/>
      <c r="U213" s="166"/>
      <c r="V213" s="168">
        <v>5030.2</v>
      </c>
      <c r="W213" s="168">
        <v>31362.523272999995</v>
      </c>
      <c r="X213" s="169">
        <v>29070</v>
      </c>
      <c r="Y213" s="165">
        <v>2292.5232729999952</v>
      </c>
      <c r="Z213" s="155">
        <v>7.8862169693842299E-2</v>
      </c>
      <c r="AA213" s="155">
        <v>9.5363658308305288E-2</v>
      </c>
      <c r="AB213" s="155">
        <v>9.8506133333333246E-2</v>
      </c>
      <c r="AC213" s="155">
        <v>-1.9643963639490947E-2</v>
      </c>
      <c r="AD213" s="170" t="s">
        <v>1056</v>
      </c>
    </row>
    <row r="214" spans="1:30">
      <c r="A214" s="150" t="s">
        <v>257</v>
      </c>
      <c r="B214" s="151">
        <v>135</v>
      </c>
      <c r="C214" s="172">
        <v>98.97</v>
      </c>
      <c r="D214" s="173">
        <v>1.3625</v>
      </c>
      <c r="E214" s="154">
        <v>0.22000000000000003</v>
      </c>
      <c r="F214" s="174">
        <v>0.21777777777777782</v>
      </c>
      <c r="G214" s="156">
        <v>164.4</v>
      </c>
      <c r="H214" s="175">
        <v>29.400000000000006</v>
      </c>
      <c r="I214" s="151" t="s">
        <v>1392</v>
      </c>
      <c r="J214" s="158" t="s">
        <v>1476</v>
      </c>
      <c r="K214" s="176">
        <v>43787</v>
      </c>
      <c r="L214" s="176">
        <v>44020</v>
      </c>
      <c r="M214" s="177">
        <v>31590</v>
      </c>
      <c r="N214" s="162">
        <v>0.33969610636277309</v>
      </c>
      <c r="O214" s="163">
        <v>134.84662499999999</v>
      </c>
      <c r="P214" s="163">
        <v>0.15337500000001114</v>
      </c>
      <c r="Q214" s="164">
        <v>0.9</v>
      </c>
      <c r="R214" s="165">
        <v>19574.099999999995</v>
      </c>
      <c r="S214" s="166">
        <v>26669.711249999993</v>
      </c>
      <c r="T214" s="166"/>
      <c r="U214" s="166"/>
      <c r="V214" s="168">
        <v>5030.2</v>
      </c>
      <c r="W214" s="168">
        <v>31699.911249999994</v>
      </c>
      <c r="X214" s="169">
        <v>29205</v>
      </c>
      <c r="Y214" s="165">
        <v>2494.9112499999937</v>
      </c>
      <c r="Z214" s="155">
        <v>8.5427538092792021E-2</v>
      </c>
      <c r="AA214" s="155">
        <v>0.10320297375779708</v>
      </c>
      <c r="AB214" s="155">
        <v>0.10645590224276646</v>
      </c>
      <c r="AC214" s="155">
        <v>-2.1028364149974443E-2</v>
      </c>
      <c r="AD214" s="170" t="s">
        <v>1056</v>
      </c>
    </row>
    <row r="215" spans="1:30">
      <c r="A215" s="150" t="s">
        <v>258</v>
      </c>
      <c r="B215" s="151">
        <v>135</v>
      </c>
      <c r="C215" s="172">
        <v>98.02</v>
      </c>
      <c r="D215" s="173">
        <v>1.3755999999999999</v>
      </c>
      <c r="E215" s="154">
        <v>0.22000000000000003</v>
      </c>
      <c r="F215" s="174">
        <v>0.22244444444444444</v>
      </c>
      <c r="G215" s="156">
        <v>165.03</v>
      </c>
      <c r="H215" s="175">
        <v>30.03</v>
      </c>
      <c r="I215" s="151" t="s">
        <v>1059</v>
      </c>
      <c r="J215" s="158" t="s">
        <v>1477</v>
      </c>
      <c r="K215" s="176">
        <v>43788</v>
      </c>
      <c r="L215" s="176">
        <v>44021</v>
      </c>
      <c r="M215" s="177">
        <v>31590</v>
      </c>
      <c r="N215" s="162">
        <v>0.34697530864197534</v>
      </c>
      <c r="O215" s="163">
        <v>134.83631199999999</v>
      </c>
      <c r="P215" s="163">
        <v>0.16368800000000761</v>
      </c>
      <c r="Q215" s="164">
        <v>0.9</v>
      </c>
      <c r="R215" s="165">
        <v>19672.119999999995</v>
      </c>
      <c r="S215" s="166">
        <v>27060.968271999991</v>
      </c>
      <c r="T215" s="166"/>
      <c r="U215" s="166"/>
      <c r="V215" s="168">
        <v>5030.2</v>
      </c>
      <c r="W215" s="168">
        <v>32091.168271999992</v>
      </c>
      <c r="X215" s="169">
        <v>29340</v>
      </c>
      <c r="Y215" s="165">
        <v>2751.1682719999917</v>
      </c>
      <c r="Z215" s="155">
        <v>9.3768516428084148E-2</v>
      </c>
      <c r="AA215" s="155">
        <v>0.11317116027281138</v>
      </c>
      <c r="AB215" s="155">
        <v>0.11654976482617574</v>
      </c>
      <c r="AC215" s="155">
        <v>-2.2781248398091591E-2</v>
      </c>
      <c r="AD215" s="170" t="s">
        <v>1056</v>
      </c>
    </row>
    <row r="216" spans="1:30">
      <c r="A216" s="150" t="s">
        <v>259</v>
      </c>
      <c r="B216" s="151">
        <v>135</v>
      </c>
      <c r="C216" s="172">
        <v>98.94</v>
      </c>
      <c r="D216" s="173">
        <v>1.3628</v>
      </c>
      <c r="E216" s="154">
        <v>0.22000000000000003</v>
      </c>
      <c r="F216" s="174">
        <v>0.21748148148148158</v>
      </c>
      <c r="G216" s="156">
        <v>164.36</v>
      </c>
      <c r="H216" s="175">
        <v>29.360000000000014</v>
      </c>
      <c r="I216" s="151" t="s">
        <v>1392</v>
      </c>
      <c r="J216" s="158" t="s">
        <v>1478</v>
      </c>
      <c r="K216" s="176">
        <v>43789</v>
      </c>
      <c r="L216" s="176">
        <v>44020</v>
      </c>
      <c r="M216" s="177">
        <v>31320</v>
      </c>
      <c r="N216" s="162">
        <v>0.3421583652618137</v>
      </c>
      <c r="O216" s="163">
        <v>134.835432</v>
      </c>
      <c r="P216" s="163">
        <v>0.16456800000000271</v>
      </c>
      <c r="Q216" s="164">
        <v>0.9</v>
      </c>
      <c r="R216" s="165">
        <v>19771.059999999994</v>
      </c>
      <c r="S216" s="166">
        <v>26944.000567999992</v>
      </c>
      <c r="T216" s="166"/>
      <c r="U216" s="166"/>
      <c r="V216" s="168">
        <v>5030.2</v>
      </c>
      <c r="W216" s="168">
        <v>31974.200567999993</v>
      </c>
      <c r="X216" s="169">
        <v>29475</v>
      </c>
      <c r="Y216" s="165">
        <v>2499.2005679999929</v>
      </c>
      <c r="Z216" s="155">
        <v>8.4790519694656341E-2</v>
      </c>
      <c r="AA216" s="155">
        <v>0.10223853613038325</v>
      </c>
      <c r="AB216" s="155">
        <v>0.10566842178117031</v>
      </c>
      <c r="AC216" s="155">
        <v>-2.0877902086513966E-2</v>
      </c>
      <c r="AD216" s="170" t="s">
        <v>1056</v>
      </c>
    </row>
    <row r="217" spans="1:30">
      <c r="A217" s="150" t="s">
        <v>260</v>
      </c>
      <c r="B217" s="151">
        <v>135</v>
      </c>
      <c r="C217" s="172">
        <v>99.38</v>
      </c>
      <c r="D217" s="173">
        <v>1.3568</v>
      </c>
      <c r="E217" s="154">
        <v>0.22000000000000003</v>
      </c>
      <c r="F217" s="174">
        <v>0.22296296296296292</v>
      </c>
      <c r="G217" s="156">
        <v>165.1</v>
      </c>
      <c r="H217" s="175">
        <v>30.099999999999994</v>
      </c>
      <c r="I217" s="151" t="s">
        <v>1392</v>
      </c>
      <c r="J217" s="158" t="s">
        <v>1479</v>
      </c>
      <c r="K217" s="176">
        <v>43790</v>
      </c>
      <c r="L217" s="176">
        <v>44020</v>
      </c>
      <c r="M217" s="177">
        <v>31185</v>
      </c>
      <c r="N217" s="162">
        <v>0.35230078563411893</v>
      </c>
      <c r="O217" s="163">
        <v>134.838784</v>
      </c>
      <c r="P217" s="163">
        <v>0.16121599999999603</v>
      </c>
      <c r="Q217" s="164">
        <v>0.9</v>
      </c>
      <c r="R217" s="165">
        <v>19870.439999999995</v>
      </c>
      <c r="S217" s="166">
        <v>26960.212991999993</v>
      </c>
      <c r="T217" s="166"/>
      <c r="U217" s="166"/>
      <c r="V217" s="168">
        <v>5030.2</v>
      </c>
      <c r="W217" s="168">
        <v>31990.412991999994</v>
      </c>
      <c r="X217" s="169">
        <v>29610</v>
      </c>
      <c r="Y217" s="165">
        <v>2380.4129919999941</v>
      </c>
      <c r="Z217" s="155">
        <v>8.0392198311381113E-2</v>
      </c>
      <c r="AA217" s="155">
        <v>9.6844278309831333E-2</v>
      </c>
      <c r="AB217" s="155">
        <v>0.10033547369132023</v>
      </c>
      <c r="AC217" s="155">
        <v>-1.9943275379939118E-2</v>
      </c>
      <c r="AD217" s="170" t="s">
        <v>1056</v>
      </c>
    </row>
    <row r="218" spans="1:30">
      <c r="A218" s="150" t="s">
        <v>261</v>
      </c>
      <c r="B218" s="151">
        <v>135</v>
      </c>
      <c r="C218" s="172">
        <v>100.36</v>
      </c>
      <c r="D218" s="173">
        <v>1.3435999999999999</v>
      </c>
      <c r="E218" s="154">
        <v>0.22000000000000003</v>
      </c>
      <c r="F218" s="174">
        <v>0.21629629629629621</v>
      </c>
      <c r="G218" s="156">
        <v>164.2</v>
      </c>
      <c r="H218" s="175">
        <v>29.199999999999989</v>
      </c>
      <c r="I218" s="151" t="s">
        <v>1059</v>
      </c>
      <c r="J218" s="158" t="s">
        <v>1480</v>
      </c>
      <c r="K218" s="176">
        <v>43791</v>
      </c>
      <c r="L218" s="176">
        <v>44019</v>
      </c>
      <c r="M218" s="177">
        <v>30915</v>
      </c>
      <c r="N218" s="162">
        <v>0.34475173863820141</v>
      </c>
      <c r="O218" s="163">
        <v>134.84369599999999</v>
      </c>
      <c r="P218" s="163">
        <v>0.15630400000000577</v>
      </c>
      <c r="Q218" s="164">
        <v>0.9</v>
      </c>
      <c r="R218" s="165">
        <v>19970.799999999996</v>
      </c>
      <c r="S218" s="166">
        <v>26832.766879999992</v>
      </c>
      <c r="T218" s="166"/>
      <c r="U218" s="166"/>
      <c r="V218" s="168">
        <v>5030.2</v>
      </c>
      <c r="W218" s="168">
        <v>31862.966879999993</v>
      </c>
      <c r="X218" s="169">
        <v>29745</v>
      </c>
      <c r="Y218" s="165">
        <v>2117.9668799999927</v>
      </c>
      <c r="Z218" s="155">
        <v>7.1204131114472879E-2</v>
      </c>
      <c r="AA218" s="155">
        <v>8.5696298574133412E-2</v>
      </c>
      <c r="AB218" s="155">
        <v>8.9218508925869688E-2</v>
      </c>
      <c r="AC218" s="155">
        <v>-1.8014377811396809E-2</v>
      </c>
      <c r="AD218" s="170" t="s">
        <v>1056</v>
      </c>
    </row>
    <row r="219" spans="1:30">
      <c r="A219" s="150" t="s">
        <v>262</v>
      </c>
      <c r="B219" s="151">
        <v>135</v>
      </c>
      <c r="C219" s="172">
        <v>99.67</v>
      </c>
      <c r="D219" s="173">
        <v>1.3529</v>
      </c>
      <c r="E219" s="154">
        <v>0.22000000000000003</v>
      </c>
      <c r="F219" s="174">
        <v>0.22651851851851862</v>
      </c>
      <c r="G219" s="156">
        <v>165.58</v>
      </c>
      <c r="H219" s="175">
        <v>30.580000000000013</v>
      </c>
      <c r="I219" s="151" t="s">
        <v>1392</v>
      </c>
      <c r="J219" s="158" t="s">
        <v>1481</v>
      </c>
      <c r="K219" s="176">
        <v>43794</v>
      </c>
      <c r="L219" s="176">
        <v>44020</v>
      </c>
      <c r="M219" s="177">
        <v>30645</v>
      </c>
      <c r="N219" s="162">
        <v>0.36422581171479868</v>
      </c>
      <c r="O219" s="163">
        <v>134.84354300000001</v>
      </c>
      <c r="P219" s="163">
        <v>0.15645699999998897</v>
      </c>
      <c r="Q219" s="164">
        <v>0.9</v>
      </c>
      <c r="R219" s="165">
        <v>20070.469999999994</v>
      </c>
      <c r="S219" s="166">
        <v>27153.33886299999</v>
      </c>
      <c r="T219" s="166"/>
      <c r="U219" s="166"/>
      <c r="V219" s="168">
        <v>5030.2</v>
      </c>
      <c r="W219" s="168">
        <v>32183.538862999991</v>
      </c>
      <c r="X219" s="169">
        <v>29880</v>
      </c>
      <c r="Y219" s="165">
        <v>2303.5388629999907</v>
      </c>
      <c r="Z219" s="155">
        <v>7.7093000769745235E-2</v>
      </c>
      <c r="AA219" s="155">
        <v>9.2698487030076437E-2</v>
      </c>
      <c r="AB219" s="155">
        <v>9.631536111111072E-2</v>
      </c>
      <c r="AC219" s="155">
        <v>-1.9222360341365485E-2</v>
      </c>
      <c r="AD219" s="170" t="s">
        <v>1056</v>
      </c>
    </row>
    <row r="220" spans="1:30">
      <c r="A220" s="150" t="s">
        <v>263</v>
      </c>
      <c r="B220" s="151">
        <v>135</v>
      </c>
      <c r="C220" s="172">
        <v>99.34</v>
      </c>
      <c r="D220" s="173">
        <v>1.3573</v>
      </c>
      <c r="E220" s="154">
        <v>0.22000000000000003</v>
      </c>
      <c r="F220" s="174">
        <v>0.22244444444444444</v>
      </c>
      <c r="G220" s="156">
        <v>165.03</v>
      </c>
      <c r="H220" s="175">
        <v>30.03</v>
      </c>
      <c r="I220" s="151" t="s">
        <v>1392</v>
      </c>
      <c r="J220" s="158" t="s">
        <v>1482</v>
      </c>
      <c r="K220" s="176">
        <v>43795</v>
      </c>
      <c r="L220" s="176">
        <v>44020</v>
      </c>
      <c r="M220" s="177">
        <v>30510</v>
      </c>
      <c r="N220" s="162">
        <v>0.35925762045231074</v>
      </c>
      <c r="O220" s="163">
        <v>134.834182</v>
      </c>
      <c r="P220" s="163">
        <v>0.16581800000000158</v>
      </c>
      <c r="Q220" s="164">
        <v>0.9</v>
      </c>
      <c r="R220" s="165">
        <v>20169.809999999994</v>
      </c>
      <c r="S220" s="166">
        <v>27376.483112999991</v>
      </c>
      <c r="T220" s="166"/>
      <c r="U220" s="166"/>
      <c r="V220" s="168">
        <v>5030.2</v>
      </c>
      <c r="W220" s="168">
        <v>32406.683112999992</v>
      </c>
      <c r="X220" s="169">
        <v>30015</v>
      </c>
      <c r="Y220" s="165">
        <v>2391.6831129999919</v>
      </c>
      <c r="Z220" s="155">
        <v>7.9682928968848543E-2</v>
      </c>
      <c r="AA220" s="155">
        <v>9.5725525639588582E-2</v>
      </c>
      <c r="AB220" s="155">
        <v>9.9426114009661504E-2</v>
      </c>
      <c r="AC220" s="155">
        <v>-1.9743185040812961E-2</v>
      </c>
      <c r="AD220" s="170" t="s">
        <v>1056</v>
      </c>
    </row>
    <row r="221" spans="1:30">
      <c r="A221" s="150" t="s">
        <v>264</v>
      </c>
      <c r="B221" s="151">
        <v>135</v>
      </c>
      <c r="C221" s="172">
        <v>99.73</v>
      </c>
      <c r="D221" s="173">
        <v>1.3520000000000001</v>
      </c>
      <c r="E221" s="154">
        <v>0.22000000000000003</v>
      </c>
      <c r="F221" s="174">
        <v>0.2272592592592593</v>
      </c>
      <c r="G221" s="156">
        <v>165.68</v>
      </c>
      <c r="H221" s="175">
        <v>30.680000000000007</v>
      </c>
      <c r="I221" s="151" t="s">
        <v>1392</v>
      </c>
      <c r="J221" s="158" t="s">
        <v>1483</v>
      </c>
      <c r="K221" s="176">
        <v>43796</v>
      </c>
      <c r="L221" s="176">
        <v>44020</v>
      </c>
      <c r="M221" s="177">
        <v>30375</v>
      </c>
      <c r="N221" s="162">
        <v>0.36866502057613182</v>
      </c>
      <c r="O221" s="163">
        <v>134.83496000000002</v>
      </c>
      <c r="P221" s="163">
        <v>0.16503999999997632</v>
      </c>
      <c r="Q221" s="164">
        <v>0.9</v>
      </c>
      <c r="R221" s="165">
        <v>20269.539999999994</v>
      </c>
      <c r="S221" s="166">
        <v>27404.418079999992</v>
      </c>
      <c r="T221" s="166"/>
      <c r="U221" s="166"/>
      <c r="V221" s="168">
        <v>5030.2</v>
      </c>
      <c r="W221" s="168">
        <v>32434.618079999993</v>
      </c>
      <c r="X221" s="169">
        <v>30150</v>
      </c>
      <c r="Y221" s="165">
        <v>2284.6180799999929</v>
      </c>
      <c r="Z221" s="155">
        <v>7.5775060696517071E-2</v>
      </c>
      <c r="AA221" s="155">
        <v>9.0948896089936726E-2</v>
      </c>
      <c r="AB221" s="155">
        <v>9.4701619900497525E-2</v>
      </c>
      <c r="AC221" s="155">
        <v>-1.8926559203980453E-2</v>
      </c>
      <c r="AD221" s="170" t="s">
        <v>1056</v>
      </c>
    </row>
    <row r="222" spans="1:30">
      <c r="A222" s="150" t="s">
        <v>265</v>
      </c>
      <c r="B222" s="151">
        <v>135</v>
      </c>
      <c r="C222" s="172">
        <v>100.05</v>
      </c>
      <c r="D222" s="173">
        <v>1.3476999999999999</v>
      </c>
      <c r="E222" s="154">
        <v>0.22000000000000003</v>
      </c>
      <c r="F222" s="174">
        <v>0.21244444444444449</v>
      </c>
      <c r="G222" s="156">
        <v>163.68</v>
      </c>
      <c r="H222" s="175">
        <v>28.680000000000007</v>
      </c>
      <c r="I222" s="151" t="s">
        <v>1059</v>
      </c>
      <c r="J222" s="158" t="s">
        <v>1484</v>
      </c>
      <c r="K222" s="176">
        <v>43797</v>
      </c>
      <c r="L222" s="176">
        <v>44019</v>
      </c>
      <c r="M222" s="177">
        <v>30105</v>
      </c>
      <c r="N222" s="162">
        <v>0.34772296960637777</v>
      </c>
      <c r="O222" s="163">
        <v>134.83738499999998</v>
      </c>
      <c r="P222" s="163">
        <v>0.16261500000001661</v>
      </c>
      <c r="Q222" s="164">
        <v>0.9</v>
      </c>
      <c r="R222" s="165">
        <v>20369.589999999993</v>
      </c>
      <c r="S222" s="166">
        <v>27452.096442999988</v>
      </c>
      <c r="T222" s="166"/>
      <c r="U222" s="166"/>
      <c r="V222" s="168">
        <v>5030.2</v>
      </c>
      <c r="W222" s="168">
        <v>32482.296442999988</v>
      </c>
      <c r="X222" s="169">
        <v>30285</v>
      </c>
      <c r="Y222" s="165">
        <v>2197.2964429999884</v>
      </c>
      <c r="Z222" s="155">
        <v>7.2553952220570928E-2</v>
      </c>
      <c r="AA222" s="155">
        <v>8.7005101723236278E-2</v>
      </c>
      <c r="AB222" s="155">
        <v>9.0807954234769506E-2</v>
      </c>
      <c r="AC222" s="155">
        <v>-1.8254002014198578E-2</v>
      </c>
      <c r="AD222" s="170" t="s">
        <v>1056</v>
      </c>
    </row>
    <row r="223" spans="1:30">
      <c r="A223" s="150" t="s">
        <v>266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1059</v>
      </c>
      <c r="J223" s="158" t="s">
        <v>1312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1056</v>
      </c>
    </row>
    <row r="224" spans="1:30">
      <c r="A224" s="150" t="s">
        <v>267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1059</v>
      </c>
      <c r="J224" s="158" t="s">
        <v>1313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1056</v>
      </c>
    </row>
    <row r="225" spans="1:30">
      <c r="A225" s="150" t="s">
        <v>268</v>
      </c>
      <c r="B225" s="151">
        <v>135</v>
      </c>
      <c r="C225" s="172">
        <v>100.37</v>
      </c>
      <c r="D225" s="173">
        <v>1.3433999999999999</v>
      </c>
      <c r="E225" s="154">
        <v>0.22000000000000003</v>
      </c>
      <c r="F225" s="174">
        <v>0.21637037037037044</v>
      </c>
      <c r="G225" s="156">
        <v>164.21</v>
      </c>
      <c r="H225" s="175">
        <v>29.210000000000008</v>
      </c>
      <c r="I225" s="151" t="s">
        <v>1059</v>
      </c>
      <c r="J225" s="158" t="s">
        <v>1485</v>
      </c>
      <c r="K225" s="176">
        <v>43802</v>
      </c>
      <c r="L225" s="176">
        <v>44019</v>
      </c>
      <c r="M225" s="177">
        <v>29430</v>
      </c>
      <c r="N225" s="162">
        <v>0.36227149167516148</v>
      </c>
      <c r="O225" s="163">
        <v>134.83705799999998</v>
      </c>
      <c r="P225" s="163">
        <v>0.16294200000001524</v>
      </c>
      <c r="Q225" s="164">
        <v>0.9</v>
      </c>
      <c r="R225" s="165">
        <v>20671.589999999993</v>
      </c>
      <c r="S225" s="166">
        <v>27770.214005999987</v>
      </c>
      <c r="T225" s="166"/>
      <c r="U225" s="166"/>
      <c r="V225" s="168">
        <v>5030.2</v>
      </c>
      <c r="W225" s="168">
        <v>32800.414005999985</v>
      </c>
      <c r="X225" s="169">
        <v>30690</v>
      </c>
      <c r="Y225" s="165">
        <v>2110.4140059999845</v>
      </c>
      <c r="Z225" s="155">
        <v>6.8765526425545342E-2</v>
      </c>
      <c r="AA225" s="155">
        <v>8.2245925767152839E-2</v>
      </c>
      <c r="AB225" s="155">
        <v>8.6198212707721877E-2</v>
      </c>
      <c r="AC225" s="155">
        <v>-1.7432686282176535E-2</v>
      </c>
      <c r="AD225" s="170" t="s">
        <v>1056</v>
      </c>
    </row>
    <row r="226" spans="1:30">
      <c r="A226" s="150" t="s">
        <v>269</v>
      </c>
      <c r="B226" s="151">
        <v>135</v>
      </c>
      <c r="C226" s="172">
        <v>100.41</v>
      </c>
      <c r="D226" s="173">
        <v>1.3429</v>
      </c>
      <c r="E226" s="154">
        <v>0.22000000000000003</v>
      </c>
      <c r="F226" s="174">
        <v>0.21688888888888891</v>
      </c>
      <c r="G226" s="156">
        <v>164.28</v>
      </c>
      <c r="H226" s="175">
        <v>29.28</v>
      </c>
      <c r="I226" s="151" t="s">
        <v>1059</v>
      </c>
      <c r="J226" s="158" t="s">
        <v>1486</v>
      </c>
      <c r="K226" s="176">
        <v>43803</v>
      </c>
      <c r="L226" s="176">
        <v>44019</v>
      </c>
      <c r="M226" s="177">
        <v>29295</v>
      </c>
      <c r="N226" s="162">
        <v>0.36481310803891454</v>
      </c>
      <c r="O226" s="163">
        <v>134.84058899999999</v>
      </c>
      <c r="P226" s="163">
        <v>0.15941100000000574</v>
      </c>
      <c r="Q226" s="164">
        <v>0.9</v>
      </c>
      <c r="R226" s="165">
        <v>20771.999999999993</v>
      </c>
      <c r="S226" s="166">
        <v>27894.718799999991</v>
      </c>
      <c r="T226" s="166"/>
      <c r="U226" s="166"/>
      <c r="V226" s="168">
        <v>5030.2</v>
      </c>
      <c r="W226" s="168">
        <v>32924.918799999992</v>
      </c>
      <c r="X226" s="169">
        <v>30825</v>
      </c>
      <c r="Y226" s="165">
        <v>2099.9187999999922</v>
      </c>
      <c r="Z226" s="155">
        <v>6.8123886455798699E-2</v>
      </c>
      <c r="AA226" s="155">
        <v>8.1408609487183092E-2</v>
      </c>
      <c r="AB226" s="155">
        <v>8.5413029261962592E-2</v>
      </c>
      <c r="AC226" s="155">
        <v>-1.7289142806163893E-2</v>
      </c>
      <c r="AD226" s="170" t="s">
        <v>1056</v>
      </c>
    </row>
    <row r="227" spans="1:30" ht="16.5">
      <c r="A227" s="150" t="s">
        <v>270</v>
      </c>
      <c r="B227" s="151">
        <v>135</v>
      </c>
      <c r="C227" s="172">
        <v>99.68</v>
      </c>
      <c r="D227" s="173">
        <v>1.3527</v>
      </c>
      <c r="E227" s="154">
        <v>0.22000000000000003</v>
      </c>
      <c r="F227" s="174">
        <v>0.22659259259259262</v>
      </c>
      <c r="G227" s="156">
        <v>165.59</v>
      </c>
      <c r="H227" s="175">
        <v>30.590000000000003</v>
      </c>
      <c r="I227" s="151" t="s">
        <v>1392</v>
      </c>
      <c r="J227" s="158" t="s">
        <v>1487</v>
      </c>
      <c r="K227" s="176">
        <v>43804</v>
      </c>
      <c r="L227" s="176">
        <v>44020</v>
      </c>
      <c r="M227" s="177">
        <v>29295</v>
      </c>
      <c r="N227" s="162">
        <v>0.38113500597371575</v>
      </c>
      <c r="O227" s="163">
        <v>134.83713600000002</v>
      </c>
      <c r="P227" s="163">
        <v>0.1628639999999848</v>
      </c>
      <c r="Q227" s="164">
        <v>0.9</v>
      </c>
      <c r="R227" s="165">
        <v>20871.679999999993</v>
      </c>
      <c r="S227" s="166">
        <v>28233.121535999991</v>
      </c>
      <c r="T227" s="166"/>
      <c r="U227" s="166"/>
      <c r="V227" s="168">
        <v>5030.2</v>
      </c>
      <c r="W227" s="168">
        <v>33263.321535999989</v>
      </c>
      <c r="X227" s="169">
        <v>30960</v>
      </c>
      <c r="Y227" s="165">
        <v>2303.3215359999886</v>
      </c>
      <c r="Z227" s="155">
        <v>7.4396690439276103E-2</v>
      </c>
      <c r="AA227" s="155">
        <v>8.8829128493084886E-2</v>
      </c>
      <c r="AB227" s="155">
        <v>9.2921742151162556E-2</v>
      </c>
      <c r="AC227" s="155">
        <v>-1.8525051711886453E-2</v>
      </c>
      <c r="AD227" s="170" t="s">
        <v>1056</v>
      </c>
    </row>
    <row r="228" spans="1:30">
      <c r="A228" s="150" t="s">
        <v>271</v>
      </c>
      <c r="B228" s="151">
        <v>135</v>
      </c>
      <c r="C228" s="172">
        <v>99.13</v>
      </c>
      <c r="D228" s="173">
        <v>1.3603000000000001</v>
      </c>
      <c r="E228" s="154">
        <v>0.22000000000000003</v>
      </c>
      <c r="F228" s="174">
        <v>0.21985185185185191</v>
      </c>
      <c r="G228" s="156">
        <v>164.68</v>
      </c>
      <c r="H228" s="175">
        <v>29.680000000000007</v>
      </c>
      <c r="I228" s="151" t="s">
        <v>1392</v>
      </c>
      <c r="J228" s="158" t="s">
        <v>1488</v>
      </c>
      <c r="K228" s="176">
        <v>43805</v>
      </c>
      <c r="L228" s="176">
        <v>44020</v>
      </c>
      <c r="M228" s="177">
        <v>29160</v>
      </c>
      <c r="N228" s="162">
        <v>0.37150891632373123</v>
      </c>
      <c r="O228" s="163">
        <v>134.84653900000001</v>
      </c>
      <c r="P228" s="163">
        <v>0.15346099999999296</v>
      </c>
      <c r="Q228" s="164">
        <v>0.9</v>
      </c>
      <c r="R228" s="165">
        <v>20970.809999999994</v>
      </c>
      <c r="S228" s="166">
        <v>28526.592842999995</v>
      </c>
      <c r="T228" s="166"/>
      <c r="U228" s="166"/>
      <c r="V228" s="168">
        <v>5030.2</v>
      </c>
      <c r="W228" s="168">
        <v>33556.792842999996</v>
      </c>
      <c r="X228" s="169">
        <v>31095</v>
      </c>
      <c r="Y228" s="165">
        <v>2461.7928429999956</v>
      </c>
      <c r="Z228" s="155">
        <v>7.9170054446052296E-2</v>
      </c>
      <c r="AA228" s="155">
        <v>9.4448944285012493E-2</v>
      </c>
      <c r="AB228" s="155">
        <v>9.8627188679851763E-2</v>
      </c>
      <c r="AC228" s="155">
        <v>-1.9457134233799467E-2</v>
      </c>
      <c r="AD228" s="170" t="s">
        <v>1056</v>
      </c>
    </row>
    <row r="229" spans="1:30">
      <c r="A229" s="150" t="s">
        <v>272</v>
      </c>
      <c r="B229" s="151">
        <v>135</v>
      </c>
      <c r="C229" s="172">
        <v>99.29</v>
      </c>
      <c r="D229" s="173">
        <v>1.3581000000000001</v>
      </c>
      <c r="E229" s="154">
        <v>0.22000000000000003</v>
      </c>
      <c r="F229" s="174">
        <v>0.22185185185185177</v>
      </c>
      <c r="G229" s="156">
        <v>164.95</v>
      </c>
      <c r="H229" s="175">
        <v>29.949999999999989</v>
      </c>
      <c r="I229" s="151" t="s">
        <v>1392</v>
      </c>
      <c r="J229" s="158" t="s">
        <v>1489</v>
      </c>
      <c r="K229" s="176">
        <v>43808</v>
      </c>
      <c r="L229" s="176">
        <v>44020</v>
      </c>
      <c r="M229" s="177">
        <v>28755</v>
      </c>
      <c r="N229" s="162">
        <v>0.38016866631890095</v>
      </c>
      <c r="O229" s="163">
        <v>134.84574900000001</v>
      </c>
      <c r="P229" s="163">
        <v>0.15425099999998793</v>
      </c>
      <c r="Q229" s="164">
        <v>0.9</v>
      </c>
      <c r="R229" s="165">
        <v>21070.099999999995</v>
      </c>
      <c r="S229" s="166">
        <v>28615.302809999994</v>
      </c>
      <c r="T229" s="166"/>
      <c r="U229" s="166"/>
      <c r="V229" s="168">
        <v>5030.2</v>
      </c>
      <c r="W229" s="168">
        <v>33645.502809999991</v>
      </c>
      <c r="X229" s="169">
        <v>31230</v>
      </c>
      <c r="Y229" s="165">
        <v>2415.5028099999909</v>
      </c>
      <c r="Z229" s="155">
        <v>7.7345591098302524E-2</v>
      </c>
      <c r="AA229" s="155">
        <v>9.2195467522652619E-2</v>
      </c>
      <c r="AB229" s="155">
        <v>9.6426788760807014E-2</v>
      </c>
      <c r="AC229" s="155">
        <v>-1.908119766250449E-2</v>
      </c>
      <c r="AD229" s="170" t="s">
        <v>1056</v>
      </c>
    </row>
    <row r="230" spans="1:30">
      <c r="A230" s="150" t="s">
        <v>273</v>
      </c>
      <c r="B230" s="151">
        <v>135</v>
      </c>
      <c r="C230" s="172">
        <v>99.16</v>
      </c>
      <c r="D230" s="173">
        <v>1.3597999999999999</v>
      </c>
      <c r="E230" s="154">
        <v>0.22000000000000003</v>
      </c>
      <c r="F230" s="174">
        <v>0.22022222222222215</v>
      </c>
      <c r="G230" s="156">
        <v>164.73</v>
      </c>
      <c r="H230" s="175">
        <v>29.72999999999999</v>
      </c>
      <c r="I230" s="151" t="s">
        <v>1392</v>
      </c>
      <c r="J230" s="158" t="s">
        <v>1490</v>
      </c>
      <c r="K230" s="176">
        <v>43809</v>
      </c>
      <c r="L230" s="176">
        <v>44020</v>
      </c>
      <c r="M230" s="177">
        <v>28620</v>
      </c>
      <c r="N230" s="162">
        <v>0.37915618448637306</v>
      </c>
      <c r="O230" s="163">
        <v>134.83776799999998</v>
      </c>
      <c r="P230" s="163">
        <v>0.16223200000001725</v>
      </c>
      <c r="Q230" s="164">
        <v>0.9</v>
      </c>
      <c r="R230" s="165">
        <v>21169.259999999995</v>
      </c>
      <c r="S230" s="166">
        <v>28785.95974799999</v>
      </c>
      <c r="T230" s="166"/>
      <c r="U230" s="166"/>
      <c r="V230" s="168">
        <v>5030.2</v>
      </c>
      <c r="W230" s="168">
        <v>33816.159747999991</v>
      </c>
      <c r="X230" s="169">
        <v>31365</v>
      </c>
      <c r="Y230" s="165">
        <v>2451.1597479999909</v>
      </c>
      <c r="Z230" s="155">
        <v>7.8149521696157853E-2</v>
      </c>
      <c r="AA230" s="155">
        <v>9.3076831720764641E-2</v>
      </c>
      <c r="AB230" s="155">
        <v>9.7373123609118206E-2</v>
      </c>
      <c r="AC230" s="155">
        <v>-1.9223601912960353E-2</v>
      </c>
      <c r="AD230" s="170" t="s">
        <v>1056</v>
      </c>
    </row>
    <row r="231" spans="1:30">
      <c r="A231" s="150" t="s">
        <v>274</v>
      </c>
      <c r="B231" s="151">
        <v>135</v>
      </c>
      <c r="C231" s="172">
        <v>99.1</v>
      </c>
      <c r="D231" s="173">
        <v>1.3607</v>
      </c>
      <c r="E231" s="154">
        <v>0.22000000000000003</v>
      </c>
      <c r="F231" s="174">
        <v>0.21948148148148144</v>
      </c>
      <c r="G231" s="156">
        <v>164.63</v>
      </c>
      <c r="H231" s="175">
        <v>29.629999999999995</v>
      </c>
      <c r="I231" s="151" t="s">
        <v>1392</v>
      </c>
      <c r="J231" s="158" t="s">
        <v>1491</v>
      </c>
      <c r="K231" s="176">
        <v>43810</v>
      </c>
      <c r="L231" s="176">
        <v>44020</v>
      </c>
      <c r="M231" s="177">
        <v>28485</v>
      </c>
      <c r="N231" s="162">
        <v>0.37967175706512196</v>
      </c>
      <c r="O231" s="163">
        <v>134.84537</v>
      </c>
      <c r="P231" s="163">
        <v>0.15462999999999738</v>
      </c>
      <c r="Q231" s="164">
        <v>0.9</v>
      </c>
      <c r="R231" s="165">
        <v>21268.359999999993</v>
      </c>
      <c r="S231" s="166">
        <v>28939.857451999993</v>
      </c>
      <c r="T231" s="166"/>
      <c r="U231" s="166"/>
      <c r="V231" s="168">
        <v>5030.2</v>
      </c>
      <c r="W231" s="168">
        <v>33970.057451999994</v>
      </c>
      <c r="X231" s="169">
        <v>31500</v>
      </c>
      <c r="Y231" s="165">
        <v>2470.0574519999936</v>
      </c>
      <c r="Z231" s="155">
        <v>7.8414522285713995E-2</v>
      </c>
      <c r="AA231" s="155">
        <v>9.3316060264905465E-2</v>
      </c>
      <c r="AB231" s="155">
        <v>9.7674098190476011E-2</v>
      </c>
      <c r="AC231" s="155">
        <v>-1.9259575904762016E-2</v>
      </c>
      <c r="AD231" s="170" t="s">
        <v>1056</v>
      </c>
    </row>
    <row r="232" spans="1:30">
      <c r="A232" s="150" t="s">
        <v>275</v>
      </c>
      <c r="B232" s="151">
        <v>135</v>
      </c>
      <c r="C232" s="172">
        <v>99.37</v>
      </c>
      <c r="D232" s="173">
        <v>1.357</v>
      </c>
      <c r="E232" s="154">
        <v>0.22000000000000003</v>
      </c>
      <c r="F232" s="174">
        <v>0.22281481481481491</v>
      </c>
      <c r="G232" s="156">
        <v>165.08</v>
      </c>
      <c r="H232" s="175">
        <v>30.080000000000013</v>
      </c>
      <c r="I232" s="151" t="s">
        <v>1392</v>
      </c>
      <c r="J232" s="158" t="s">
        <v>1492</v>
      </c>
      <c r="K232" s="176">
        <v>43811</v>
      </c>
      <c r="L232" s="176">
        <v>44020</v>
      </c>
      <c r="M232" s="177">
        <v>28350</v>
      </c>
      <c r="N232" s="162">
        <v>0.38727336860670214</v>
      </c>
      <c r="O232" s="163">
        <v>134.84509</v>
      </c>
      <c r="P232" s="163">
        <v>0.15491000000000099</v>
      </c>
      <c r="Q232" s="164">
        <v>0.9</v>
      </c>
      <c r="R232" s="165">
        <v>21367.729999999992</v>
      </c>
      <c r="S232" s="166">
        <v>28996.00960999999</v>
      </c>
      <c r="T232" s="166"/>
      <c r="U232" s="166"/>
      <c r="V232" s="168">
        <v>5030.2</v>
      </c>
      <c r="W232" s="168">
        <v>34026.209609999991</v>
      </c>
      <c r="X232" s="169">
        <v>31635</v>
      </c>
      <c r="Y232" s="165">
        <v>2391.2096099999908</v>
      </c>
      <c r="Z232" s="155">
        <v>7.5587469890943337E-2</v>
      </c>
      <c r="AA232" s="155">
        <v>8.9878879375149934E-2</v>
      </c>
      <c r="AB232" s="155">
        <v>9.4280338865180724E-2</v>
      </c>
      <c r="AC232" s="155">
        <v>-1.8692868974237387E-2</v>
      </c>
      <c r="AD232" s="170" t="s">
        <v>1056</v>
      </c>
    </row>
    <row r="233" spans="1:30">
      <c r="A233" s="150" t="s">
        <v>276</v>
      </c>
      <c r="B233" s="151">
        <v>135</v>
      </c>
      <c r="C233" s="172">
        <v>97.58</v>
      </c>
      <c r="D233" s="173">
        <v>1.3818999999999999</v>
      </c>
      <c r="E233" s="154">
        <v>0.22000000000000003</v>
      </c>
      <c r="F233" s="174">
        <v>0.21696296296296291</v>
      </c>
      <c r="G233" s="156">
        <v>164.29</v>
      </c>
      <c r="H233" s="175">
        <v>29.289999999999992</v>
      </c>
      <c r="I233" s="151" t="s">
        <v>1059</v>
      </c>
      <c r="J233" s="158" t="s">
        <v>1493</v>
      </c>
      <c r="K233" s="176">
        <v>43812</v>
      </c>
      <c r="L233" s="176">
        <v>44021</v>
      </c>
      <c r="M233" s="177">
        <v>28350</v>
      </c>
      <c r="N233" s="162">
        <v>0.37710229276895935</v>
      </c>
      <c r="O233" s="163">
        <v>134.84580199999999</v>
      </c>
      <c r="P233" s="163">
        <v>0.15419800000000805</v>
      </c>
      <c r="Q233" s="164">
        <v>0.9</v>
      </c>
      <c r="R233" s="165">
        <v>21465.309999999994</v>
      </c>
      <c r="S233" s="166">
        <v>29662.911888999988</v>
      </c>
      <c r="T233" s="166"/>
      <c r="U233" s="166"/>
      <c r="V233" s="168">
        <v>5030.2</v>
      </c>
      <c r="W233" s="168">
        <v>34693.111888999985</v>
      </c>
      <c r="X233" s="169">
        <v>31770</v>
      </c>
      <c r="Y233" s="165">
        <v>2923.1118889999852</v>
      </c>
      <c r="Z233" s="155">
        <v>9.2008558042177668E-2</v>
      </c>
      <c r="AA233" s="155">
        <v>0.10931689425500513</v>
      </c>
      <c r="AB233" s="155">
        <v>0.1138688160528798</v>
      </c>
      <c r="AC233" s="155">
        <v>-2.1860258010702127E-2</v>
      </c>
      <c r="AD233" s="170" t="s">
        <v>1056</v>
      </c>
    </row>
    <row r="234" spans="1:30">
      <c r="A234" s="31" t="s">
        <v>277</v>
      </c>
      <c r="B234" s="2">
        <v>135</v>
      </c>
      <c r="C234" s="127">
        <v>97.14</v>
      </c>
      <c r="D234" s="123">
        <v>1.3880999999999999</v>
      </c>
      <c r="E234" s="32">
        <f t="shared" ref="E233:E261" si="24">10%*Q234+13%</f>
        <v>0.22000000000000003</v>
      </c>
      <c r="F234" s="13">
        <f t="shared" ref="F233:F261" si="25">IF(G234="",($F$1*C234-B234)/B234,H234/B234)</f>
        <v>0.20597511111111103</v>
      </c>
      <c r="H234" s="5">
        <f t="shared" ref="H233:H261" si="26">IF(G234="",$F$1*C234-B234,G234-B234)</f>
        <v>27.806639999999987</v>
      </c>
      <c r="I234" s="2" t="s">
        <v>66</v>
      </c>
      <c r="J234" s="33" t="s">
        <v>278</v>
      </c>
      <c r="K234" s="34">
        <f t="shared" ref="K233:K261" si="27">DATE(MID(J234,1,4),MID(J234,5,2),MID(J234,7,2))</f>
        <v>43815</v>
      </c>
      <c r="L234" s="34" t="str">
        <f t="shared" ref="L233:L261" ca="1" si="28">IF(LEN(J234) &gt; 15,DATE(MID(J234,12,4),MID(J234,16,2),MID(J234,18,2)),TEXT(TODAY(),"yyyy-mm-dd"))</f>
        <v>2020-07-10</v>
      </c>
      <c r="M234" s="18">
        <f t="shared" ref="M233:M261" ca="1" si="29">(L234-K234+1)*B234</f>
        <v>28080</v>
      </c>
      <c r="N234" s="19">
        <f t="shared" ref="N233:N261" ca="1" si="30">H234/M234*365</f>
        <v>0.36144670940170925</v>
      </c>
      <c r="O234" s="35">
        <f t="shared" ref="O233:O261" si="31">D234*C234</f>
        <v>134.840034</v>
      </c>
      <c r="P234" s="35">
        <f t="shared" ref="P233:P261" si="32">B234-O234</f>
        <v>0.15996599999999717</v>
      </c>
      <c r="Q234" s="36">
        <f t="shared" ref="Q233:Q261" si="33">B234/150</f>
        <v>0.9</v>
      </c>
      <c r="R234" s="37">
        <f t="shared" ref="R233:R261" si="34">R233+C234-T234</f>
        <v>21562.449999999993</v>
      </c>
      <c r="S234" s="38">
        <f t="shared" ref="S233:S261" si="35">R234*D234</f>
        <v>29930.836844999987</v>
      </c>
      <c r="T234" s="38"/>
      <c r="U234" s="38"/>
      <c r="V234" s="39">
        <f t="shared" ref="V233:V261" si="36">V233+U234</f>
        <v>5030.2</v>
      </c>
      <c r="W234" s="39">
        <f t="shared" ref="W233:W261" si="37">V234+S234</f>
        <v>34961.036844999988</v>
      </c>
      <c r="X234" s="1">
        <f t="shared" ref="X233:X261" si="38">X233+B234</f>
        <v>31905</v>
      </c>
      <c r="Y234" s="37">
        <f t="shared" ref="Y233:Y261" si="39">W234-X234</f>
        <v>3056.0368449999878</v>
      </c>
      <c r="Z234" s="111">
        <f t="shared" ref="Z233:Z261" si="40">W234/X234-1</f>
        <v>9.5785514652875436E-2</v>
      </c>
      <c r="AA234" s="111">
        <f t="shared" ref="AA233:AA261" si="41">S234/(X234-V234)-1</f>
        <v>0.1137138451262889</v>
      </c>
      <c r="AB234" s="111">
        <f>SUM($C$2:C234)*D234/SUM($B$2:B234)-1</f>
        <v>0.11835829957686839</v>
      </c>
      <c r="AC234" s="111">
        <f t="shared" si="22"/>
        <v>-2.257278492399295E-2</v>
      </c>
      <c r="AD234" s="40">
        <f t="shared" ref="AD233:AD261" si="42">IF(E234-F234&lt;0,"达成",E234-F234)</f>
        <v>1.4024888888889003E-2</v>
      </c>
    </row>
    <row r="235" spans="1:30">
      <c r="A235" s="31" t="s">
        <v>279</v>
      </c>
      <c r="B235" s="2">
        <v>135</v>
      </c>
      <c r="C235" s="127">
        <v>95.9</v>
      </c>
      <c r="D235" s="123">
        <v>1.4060999999999999</v>
      </c>
      <c r="E235" s="32">
        <f t="shared" si="24"/>
        <v>0.22000000000000003</v>
      </c>
      <c r="F235" s="13">
        <f t="shared" si="25"/>
        <v>0.19058074074074069</v>
      </c>
      <c r="H235" s="5">
        <f t="shared" si="26"/>
        <v>25.728399999999993</v>
      </c>
      <c r="I235" s="2" t="s">
        <v>66</v>
      </c>
      <c r="J235" s="33" t="s">
        <v>280</v>
      </c>
      <c r="K235" s="34">
        <f t="shared" si="27"/>
        <v>43816</v>
      </c>
      <c r="L235" s="34" t="str">
        <f t="shared" ca="1" si="28"/>
        <v>2020-07-10</v>
      </c>
      <c r="M235" s="18">
        <f t="shared" ca="1" si="29"/>
        <v>27945</v>
      </c>
      <c r="N235" s="19">
        <f t="shared" ca="1" si="30"/>
        <v>0.33604816604043652</v>
      </c>
      <c r="O235" s="35">
        <f t="shared" si="31"/>
        <v>134.84499</v>
      </c>
      <c r="P235" s="35">
        <f t="shared" si="32"/>
        <v>0.15501000000000431</v>
      </c>
      <c r="Q235" s="36">
        <f t="shared" si="33"/>
        <v>0.9</v>
      </c>
      <c r="R235" s="37">
        <f t="shared" si="34"/>
        <v>20917.169999999995</v>
      </c>
      <c r="S235" s="38">
        <f t="shared" si="35"/>
        <v>29411.632736999989</v>
      </c>
      <c r="T235" s="38">
        <v>741.18</v>
      </c>
      <c r="U235" s="38">
        <v>1036.96</v>
      </c>
      <c r="V235" s="39">
        <f t="shared" si="36"/>
        <v>6067.16</v>
      </c>
      <c r="W235" s="39">
        <f t="shared" si="37"/>
        <v>35478.792736999989</v>
      </c>
      <c r="X235" s="1">
        <f t="shared" si="38"/>
        <v>32040</v>
      </c>
      <c r="Y235" s="37">
        <f t="shared" si="39"/>
        <v>3438.7927369999888</v>
      </c>
      <c r="Z235" s="111">
        <f t="shared" si="40"/>
        <v>0.10732811289013688</v>
      </c>
      <c r="AA235" s="111">
        <f t="shared" si="41"/>
        <v>0.13239956573867118</v>
      </c>
      <c r="AB235" s="111">
        <f>SUM($C$2:C235)*D235/SUM($B$2:B235)-1</f>
        <v>0.1322958170411983</v>
      </c>
      <c r="AC235" s="111">
        <f t="shared" si="22"/>
        <v>-2.4967704151061421E-2</v>
      </c>
      <c r="AD235" s="40">
        <f t="shared" si="42"/>
        <v>2.9419259259259339E-2</v>
      </c>
    </row>
    <row r="236" spans="1:30">
      <c r="A236" s="31" t="s">
        <v>281</v>
      </c>
      <c r="B236" s="2">
        <v>135</v>
      </c>
      <c r="C236" s="127">
        <v>96.1</v>
      </c>
      <c r="D236" s="123">
        <v>1.4031</v>
      </c>
      <c r="E236" s="32">
        <f t="shared" si="24"/>
        <v>0.22000000000000003</v>
      </c>
      <c r="F236" s="13">
        <f t="shared" si="25"/>
        <v>0.19306370370370354</v>
      </c>
      <c r="H236" s="5">
        <f t="shared" si="26"/>
        <v>26.06359999999998</v>
      </c>
      <c r="I236" s="2" t="s">
        <v>66</v>
      </c>
      <c r="J236" s="33" t="s">
        <v>282</v>
      </c>
      <c r="K236" s="34">
        <f t="shared" si="27"/>
        <v>43817</v>
      </c>
      <c r="L236" s="34" t="str">
        <f t="shared" ca="1" si="28"/>
        <v>2020-07-10</v>
      </c>
      <c r="M236" s="18">
        <f t="shared" ca="1" si="29"/>
        <v>27810</v>
      </c>
      <c r="N236" s="19">
        <f t="shared" ca="1" si="30"/>
        <v>0.34207889248471746</v>
      </c>
      <c r="O236" s="35">
        <f t="shared" si="31"/>
        <v>134.83790999999999</v>
      </c>
      <c r="P236" s="35">
        <f t="shared" si="32"/>
        <v>0.16209000000000628</v>
      </c>
      <c r="Q236" s="36">
        <f t="shared" si="33"/>
        <v>0.9</v>
      </c>
      <c r="R236" s="37">
        <f t="shared" si="34"/>
        <v>21013.269999999993</v>
      </c>
      <c r="S236" s="38">
        <f t="shared" si="35"/>
        <v>29483.719136999989</v>
      </c>
      <c r="T236" s="38"/>
      <c r="U236" s="38"/>
      <c r="V236" s="39">
        <f t="shared" si="36"/>
        <v>6067.16</v>
      </c>
      <c r="W236" s="39">
        <f t="shared" si="37"/>
        <v>35550.879136999989</v>
      </c>
      <c r="X236" s="1">
        <f t="shared" si="38"/>
        <v>32175</v>
      </c>
      <c r="Y236" s="37">
        <f t="shared" si="39"/>
        <v>3375.879136999989</v>
      </c>
      <c r="Z236" s="111">
        <f t="shared" si="40"/>
        <v>0.10492242850038824</v>
      </c>
      <c r="AA236" s="111">
        <f t="shared" si="41"/>
        <v>0.12930518713918837</v>
      </c>
      <c r="AB236" s="111">
        <f>SUM($C$2:C236)*D236/SUM($B$2:B236)-1</f>
        <v>0.12933000615384582</v>
      </c>
      <c r="AC236" s="111">
        <f t="shared" si="22"/>
        <v>-2.4407577653457579E-2</v>
      </c>
      <c r="AD236" s="40">
        <f t="shared" si="42"/>
        <v>2.6936296296296486E-2</v>
      </c>
    </row>
    <row r="237" spans="1:30">
      <c r="A237" s="31" t="s">
        <v>283</v>
      </c>
      <c r="B237" s="2">
        <v>135</v>
      </c>
      <c r="C237" s="127">
        <v>96.25</v>
      </c>
      <c r="D237" s="123">
        <v>1.401</v>
      </c>
      <c r="E237" s="32">
        <f t="shared" si="24"/>
        <v>0.22000000000000003</v>
      </c>
      <c r="F237" s="13">
        <f t="shared" si="25"/>
        <v>0.19492592592592592</v>
      </c>
      <c r="H237" s="5">
        <f t="shared" si="26"/>
        <v>26.314999999999998</v>
      </c>
      <c r="I237" s="2" t="s">
        <v>66</v>
      </c>
      <c r="J237" s="33" t="s">
        <v>284</v>
      </c>
      <c r="K237" s="34">
        <f t="shared" si="27"/>
        <v>43818</v>
      </c>
      <c r="L237" s="34" t="str">
        <f t="shared" ca="1" si="28"/>
        <v>2020-07-10</v>
      </c>
      <c r="M237" s="18">
        <f t="shared" ca="1" si="29"/>
        <v>27675</v>
      </c>
      <c r="N237" s="19">
        <f t="shared" ca="1" si="30"/>
        <v>0.34706323396567296</v>
      </c>
      <c r="O237" s="35">
        <f t="shared" si="31"/>
        <v>134.84625</v>
      </c>
      <c r="P237" s="35">
        <f t="shared" si="32"/>
        <v>0.15375000000000227</v>
      </c>
      <c r="Q237" s="36">
        <f t="shared" si="33"/>
        <v>0.9</v>
      </c>
      <c r="R237" s="37">
        <f t="shared" si="34"/>
        <v>21109.519999999993</v>
      </c>
      <c r="S237" s="38">
        <f t="shared" si="35"/>
        <v>29574.437519999992</v>
      </c>
      <c r="T237" s="38"/>
      <c r="U237" s="38"/>
      <c r="V237" s="39">
        <f t="shared" si="36"/>
        <v>6067.16</v>
      </c>
      <c r="W237" s="39">
        <f t="shared" si="37"/>
        <v>35641.597519999996</v>
      </c>
      <c r="X237" s="1">
        <f t="shared" si="38"/>
        <v>32310</v>
      </c>
      <c r="Y237" s="37">
        <f t="shared" si="39"/>
        <v>3331.5975199999957</v>
      </c>
      <c r="Z237" s="111">
        <f t="shared" si="40"/>
        <v>0.10311351036830696</v>
      </c>
      <c r="AA237" s="111">
        <f t="shared" si="41"/>
        <v>0.12695262860269674</v>
      </c>
      <c r="AB237" s="111">
        <f>SUM($C$2:C237)*D237/SUM($B$2:B237)-1</f>
        <v>0.12710168152274814</v>
      </c>
      <c r="AC237" s="111">
        <f t="shared" si="22"/>
        <v>-2.3988171154441185E-2</v>
      </c>
      <c r="AD237" s="40">
        <f t="shared" si="42"/>
        <v>2.507407407407411E-2</v>
      </c>
    </row>
    <row r="238" spans="1:30">
      <c r="A238" s="31" t="s">
        <v>285</v>
      </c>
      <c r="B238" s="2">
        <v>135</v>
      </c>
      <c r="C238" s="127">
        <v>96.46</v>
      </c>
      <c r="D238" s="123">
        <v>1.3978999999999999</v>
      </c>
      <c r="E238" s="32">
        <f t="shared" si="24"/>
        <v>0.22000000000000003</v>
      </c>
      <c r="F238" s="13">
        <f t="shared" si="25"/>
        <v>0.19753303703703695</v>
      </c>
      <c r="H238" s="5">
        <f t="shared" si="26"/>
        <v>26.666959999999989</v>
      </c>
      <c r="I238" s="2" t="s">
        <v>66</v>
      </c>
      <c r="J238" s="33" t="s">
        <v>286</v>
      </c>
      <c r="K238" s="34">
        <f t="shared" si="27"/>
        <v>43819</v>
      </c>
      <c r="L238" s="34" t="str">
        <f t="shared" ca="1" si="28"/>
        <v>2020-07-10</v>
      </c>
      <c r="M238" s="18">
        <f t="shared" ca="1" si="29"/>
        <v>27540</v>
      </c>
      <c r="N238" s="19">
        <f t="shared" ca="1" si="30"/>
        <v>0.35342920842411024</v>
      </c>
      <c r="O238" s="35">
        <f t="shared" si="31"/>
        <v>134.84143399999999</v>
      </c>
      <c r="P238" s="35">
        <f t="shared" si="32"/>
        <v>0.15856600000000753</v>
      </c>
      <c r="Q238" s="36">
        <f t="shared" si="33"/>
        <v>0.9</v>
      </c>
      <c r="R238" s="37">
        <f t="shared" si="34"/>
        <v>21205.979999999992</v>
      </c>
      <c r="S238" s="38">
        <f t="shared" si="35"/>
        <v>29643.839441999986</v>
      </c>
      <c r="T238" s="38"/>
      <c r="U238" s="38"/>
      <c r="V238" s="39">
        <f t="shared" si="36"/>
        <v>6067.16</v>
      </c>
      <c r="W238" s="39">
        <f t="shared" si="37"/>
        <v>35710.999441999986</v>
      </c>
      <c r="X238" s="1">
        <f t="shared" si="38"/>
        <v>32445</v>
      </c>
      <c r="Y238" s="37">
        <f t="shared" si="39"/>
        <v>3265.9994419999857</v>
      </c>
      <c r="Z238" s="111">
        <f t="shared" si="40"/>
        <v>0.1006626426876247</v>
      </c>
      <c r="AA238" s="111">
        <f t="shared" si="41"/>
        <v>0.12381603050135959</v>
      </c>
      <c r="AB238" s="111">
        <f>SUM($C$2:C238)*D238/SUM($B$2:B238)-1</f>
        <v>0.12408437173678499</v>
      </c>
      <c r="AC238" s="111">
        <f t="shared" si="22"/>
        <v>-2.3421729049160289E-2</v>
      </c>
      <c r="AD238" s="40">
        <f t="shared" si="42"/>
        <v>2.2466962962963077E-2</v>
      </c>
    </row>
    <row r="239" spans="1:30">
      <c r="A239" s="150" t="s">
        <v>287</v>
      </c>
      <c r="B239" s="151">
        <v>135</v>
      </c>
      <c r="C239" s="172">
        <v>97.61</v>
      </c>
      <c r="D239" s="173">
        <v>1.3814</v>
      </c>
      <c r="E239" s="154">
        <v>0.22000000000000003</v>
      </c>
      <c r="F239" s="174">
        <v>0.21733333333333335</v>
      </c>
      <c r="G239" s="156">
        <v>164.34</v>
      </c>
      <c r="H239" s="175">
        <v>29.340000000000003</v>
      </c>
      <c r="I239" s="151" t="s">
        <v>1059</v>
      </c>
      <c r="J239" s="158" t="s">
        <v>1494</v>
      </c>
      <c r="K239" s="176">
        <v>43822</v>
      </c>
      <c r="L239" s="176">
        <v>44021</v>
      </c>
      <c r="M239" s="177">
        <v>27000</v>
      </c>
      <c r="N239" s="162">
        <v>0.39663333333333339</v>
      </c>
      <c r="O239" s="163">
        <v>134.83845399999998</v>
      </c>
      <c r="P239" s="163">
        <v>0.16154600000001551</v>
      </c>
      <c r="Q239" s="164">
        <v>0.9</v>
      </c>
      <c r="R239" s="165">
        <v>21303.589999999993</v>
      </c>
      <c r="S239" s="166">
        <v>29428.779225999988</v>
      </c>
      <c r="T239" s="166"/>
      <c r="U239" s="166"/>
      <c r="V239" s="168">
        <v>6067.16</v>
      </c>
      <c r="W239" s="168">
        <v>35495.939225999988</v>
      </c>
      <c r="X239" s="169">
        <v>32580</v>
      </c>
      <c r="Y239" s="165">
        <v>2915.9392259999877</v>
      </c>
      <c r="Z239" s="155">
        <v>8.9500897053406581E-2</v>
      </c>
      <c r="AA239" s="155">
        <v>0.1099821530247227</v>
      </c>
      <c r="AB239" s="155">
        <v>0.11035219030079779</v>
      </c>
      <c r="AC239" s="155">
        <v>-2.0851293247391212E-2</v>
      </c>
      <c r="AD239" s="170" t="s">
        <v>1495</v>
      </c>
    </row>
    <row r="240" spans="1:30">
      <c r="A240" s="31" t="s">
        <v>288</v>
      </c>
      <c r="B240" s="2">
        <v>135</v>
      </c>
      <c r="C240" s="127">
        <v>97.02</v>
      </c>
      <c r="D240" s="123">
        <v>1.3897999999999999</v>
      </c>
      <c r="E240" s="32">
        <f t="shared" si="24"/>
        <v>0.22000000000000003</v>
      </c>
      <c r="F240" s="13">
        <f t="shared" si="25"/>
        <v>0.20448533333333321</v>
      </c>
      <c r="H240" s="5">
        <f t="shared" si="26"/>
        <v>27.605519999999984</v>
      </c>
      <c r="I240" s="2" t="s">
        <v>66</v>
      </c>
      <c r="J240" s="33" t="s">
        <v>289</v>
      </c>
      <c r="K240" s="34">
        <f t="shared" si="27"/>
        <v>43823</v>
      </c>
      <c r="L240" s="34" t="str">
        <f t="shared" ca="1" si="28"/>
        <v>2020-07-10</v>
      </c>
      <c r="M240" s="18">
        <f t="shared" ca="1" si="29"/>
        <v>27000</v>
      </c>
      <c r="N240" s="19">
        <f t="shared" ca="1" si="30"/>
        <v>0.3731857333333331</v>
      </c>
      <c r="O240" s="35">
        <f t="shared" si="31"/>
        <v>134.83839599999999</v>
      </c>
      <c r="P240" s="35">
        <f t="shared" si="32"/>
        <v>0.16160400000001118</v>
      </c>
      <c r="Q240" s="36">
        <f t="shared" si="33"/>
        <v>0.9</v>
      </c>
      <c r="R240" s="37">
        <f t="shared" si="34"/>
        <v>21400.609999999993</v>
      </c>
      <c r="S240" s="38">
        <f t="shared" si="35"/>
        <v>29742.56777799999</v>
      </c>
      <c r="T240" s="38"/>
      <c r="U240" s="38"/>
      <c r="V240" s="39">
        <f t="shared" si="36"/>
        <v>6067.16</v>
      </c>
      <c r="W240" s="39">
        <f t="shared" si="37"/>
        <v>35809.727777999986</v>
      </c>
      <c r="X240" s="1">
        <f t="shared" si="38"/>
        <v>32715</v>
      </c>
      <c r="Y240" s="37">
        <f t="shared" si="39"/>
        <v>3094.7277779999858</v>
      </c>
      <c r="Z240" s="111">
        <f t="shared" si="40"/>
        <v>9.4596600275102638E-2</v>
      </c>
      <c r="AA240" s="111">
        <f t="shared" si="41"/>
        <v>0.11613428247842927</v>
      </c>
      <c r="AB240" s="111">
        <f>SUM($C$2:C240)*D240/SUM($B$2:B240)-1</f>
        <v>0.11661583114779139</v>
      </c>
      <c r="AC240" s="111">
        <f t="shared" si="22"/>
        <v>-2.2019230872688755E-2</v>
      </c>
      <c r="AD240" s="40">
        <f t="shared" si="42"/>
        <v>1.5514666666666815E-2</v>
      </c>
    </row>
    <row r="241" spans="1:30">
      <c r="A241" s="31" t="s">
        <v>290</v>
      </c>
      <c r="B241" s="2">
        <v>135</v>
      </c>
      <c r="C241" s="127">
        <v>97.06</v>
      </c>
      <c r="D241" s="123">
        <v>1.3893</v>
      </c>
      <c r="E241" s="32">
        <f t="shared" si="24"/>
        <v>0.22000000000000003</v>
      </c>
      <c r="F241" s="13">
        <f t="shared" si="25"/>
        <v>0.20498192592592596</v>
      </c>
      <c r="H241" s="5">
        <f t="shared" si="26"/>
        <v>27.672560000000004</v>
      </c>
      <c r="I241" s="2" t="s">
        <v>66</v>
      </c>
      <c r="J241" s="33" t="s">
        <v>291</v>
      </c>
      <c r="K241" s="34">
        <f t="shared" si="27"/>
        <v>43824</v>
      </c>
      <c r="L241" s="34" t="str">
        <f t="shared" ca="1" si="28"/>
        <v>2020-07-10</v>
      </c>
      <c r="M241" s="18">
        <f t="shared" ca="1" si="29"/>
        <v>26865</v>
      </c>
      <c r="N241" s="19">
        <f t="shared" ca="1" si="30"/>
        <v>0.37597187418574363</v>
      </c>
      <c r="O241" s="35">
        <f t="shared" si="31"/>
        <v>134.84545800000001</v>
      </c>
      <c r="P241" s="35">
        <f t="shared" si="32"/>
        <v>0.15454199999999219</v>
      </c>
      <c r="Q241" s="36">
        <f t="shared" si="33"/>
        <v>0.9</v>
      </c>
      <c r="R241" s="37">
        <f t="shared" si="34"/>
        <v>21497.669999999995</v>
      </c>
      <c r="S241" s="38">
        <f t="shared" si="35"/>
        <v>29866.712930999991</v>
      </c>
      <c r="T241" s="38"/>
      <c r="U241" s="38"/>
      <c r="V241" s="39">
        <f t="shared" si="36"/>
        <v>6067.16</v>
      </c>
      <c r="W241" s="39">
        <f t="shared" si="37"/>
        <v>35933.872930999991</v>
      </c>
      <c r="X241" s="1">
        <f t="shared" si="38"/>
        <v>32850</v>
      </c>
      <c r="Y241" s="37">
        <f t="shared" si="39"/>
        <v>3083.8729309999908</v>
      </c>
      <c r="Z241" s="111">
        <f t="shared" si="40"/>
        <v>9.3877410380517112E-2</v>
      </c>
      <c r="AA241" s="111">
        <f t="shared" si="41"/>
        <v>0.11514361176783305</v>
      </c>
      <c r="AB241" s="111">
        <f>SUM($C$2:C241)*D241/SUM($B$2:B241)-1</f>
        <v>0.1157318162557075</v>
      </c>
      <c r="AC241" s="111">
        <f t="shared" si="22"/>
        <v>-2.1854405875190386E-2</v>
      </c>
      <c r="AD241" s="40">
        <f t="shared" si="42"/>
        <v>1.5018074074074073E-2</v>
      </c>
    </row>
    <row r="242" spans="1:30">
      <c r="A242" s="31" t="s">
        <v>292</v>
      </c>
      <c r="B242" s="2">
        <v>135</v>
      </c>
      <c r="C242" s="127">
        <v>96.26</v>
      </c>
      <c r="D242" s="123">
        <v>1.4008</v>
      </c>
      <c r="E242" s="32">
        <f t="shared" si="24"/>
        <v>0.22000000000000003</v>
      </c>
      <c r="F242" s="13">
        <f t="shared" si="25"/>
        <v>0.1950500740740741</v>
      </c>
      <c r="H242" s="5">
        <f t="shared" si="26"/>
        <v>26.331760000000003</v>
      </c>
      <c r="I242" s="2" t="s">
        <v>66</v>
      </c>
      <c r="J242" s="33" t="s">
        <v>293</v>
      </c>
      <c r="K242" s="34">
        <f t="shared" si="27"/>
        <v>43825</v>
      </c>
      <c r="L242" s="34" t="str">
        <f t="shared" ca="1" si="28"/>
        <v>2020-07-10</v>
      </c>
      <c r="M242" s="18">
        <f t="shared" ca="1" si="29"/>
        <v>26730</v>
      </c>
      <c r="N242" s="19">
        <f t="shared" ca="1" si="30"/>
        <v>0.35956200523756088</v>
      </c>
      <c r="O242" s="35">
        <f t="shared" si="31"/>
        <v>134.84100800000002</v>
      </c>
      <c r="P242" s="35">
        <f t="shared" si="32"/>
        <v>0.15899199999998359</v>
      </c>
      <c r="Q242" s="36">
        <f t="shared" si="33"/>
        <v>0.9</v>
      </c>
      <c r="R242" s="37">
        <f t="shared" si="34"/>
        <v>21593.929999999993</v>
      </c>
      <c r="S242" s="38">
        <f t="shared" si="35"/>
        <v>30248.777143999992</v>
      </c>
      <c r="T242" s="38"/>
      <c r="U242" s="38"/>
      <c r="V242" s="39">
        <f t="shared" si="36"/>
        <v>6067.16</v>
      </c>
      <c r="W242" s="39">
        <f t="shared" si="37"/>
        <v>36315.937143999996</v>
      </c>
      <c r="X242" s="1">
        <f t="shared" si="38"/>
        <v>32985</v>
      </c>
      <c r="Y242" s="37">
        <f t="shared" si="39"/>
        <v>3330.9371439999959</v>
      </c>
      <c r="Z242" s="111">
        <f t="shared" si="40"/>
        <v>0.10098339075337259</v>
      </c>
      <c r="AA242" s="111">
        <f t="shared" si="41"/>
        <v>0.1237445925824654</v>
      </c>
      <c r="AB242" s="111">
        <f>SUM($C$2:C242)*D242/SUM($B$2:B242)-1</f>
        <v>0.12445105932999834</v>
      </c>
      <c r="AC242" s="111">
        <f t="shared" si="22"/>
        <v>-2.3467668576625744E-2</v>
      </c>
      <c r="AD242" s="40">
        <f t="shared" si="42"/>
        <v>2.4949925925925931E-2</v>
      </c>
    </row>
    <row r="243" spans="1:30">
      <c r="A243" s="31" t="s">
        <v>294</v>
      </c>
      <c r="B243" s="2">
        <v>135</v>
      </c>
      <c r="C243" s="127">
        <v>96.34</v>
      </c>
      <c r="D243" s="123">
        <v>1.3996</v>
      </c>
      <c r="E243" s="32">
        <f t="shared" si="24"/>
        <v>0.22000000000000003</v>
      </c>
      <c r="F243" s="13">
        <f t="shared" si="25"/>
        <v>0.19604325925925917</v>
      </c>
      <c r="H243" s="5">
        <f t="shared" si="26"/>
        <v>26.465839999999986</v>
      </c>
      <c r="I243" s="2" t="s">
        <v>66</v>
      </c>
      <c r="J243" s="33" t="s">
        <v>295</v>
      </c>
      <c r="K243" s="34">
        <f t="shared" si="27"/>
        <v>43826</v>
      </c>
      <c r="L243" s="34" t="str">
        <f t="shared" ca="1" si="28"/>
        <v>2020-07-10</v>
      </c>
      <c r="M243" s="18">
        <f t="shared" ca="1" si="29"/>
        <v>26595</v>
      </c>
      <c r="N243" s="19">
        <f t="shared" ca="1" si="30"/>
        <v>0.36322735852603855</v>
      </c>
      <c r="O243" s="35">
        <f t="shared" si="31"/>
        <v>134.83746400000001</v>
      </c>
      <c r="P243" s="35">
        <f t="shared" si="32"/>
        <v>0.16253599999998869</v>
      </c>
      <c r="Q243" s="36">
        <f t="shared" si="33"/>
        <v>0.9</v>
      </c>
      <c r="R243" s="37">
        <f t="shared" si="34"/>
        <v>21690.269999999993</v>
      </c>
      <c r="S243" s="38">
        <f t="shared" si="35"/>
        <v>30357.70189199999</v>
      </c>
      <c r="T243" s="38"/>
      <c r="U243" s="38"/>
      <c r="V243" s="39">
        <f t="shared" si="36"/>
        <v>6067.16</v>
      </c>
      <c r="W243" s="39">
        <f t="shared" si="37"/>
        <v>36424.861891999986</v>
      </c>
      <c r="X243" s="1">
        <f t="shared" si="38"/>
        <v>33120</v>
      </c>
      <c r="Y243" s="37">
        <f t="shared" si="39"/>
        <v>3304.8618919999863</v>
      </c>
      <c r="Z243" s="111">
        <f t="shared" si="40"/>
        <v>9.9784477415458595E-2</v>
      </c>
      <c r="AA243" s="111">
        <f t="shared" si="41"/>
        <v>0.12216321436122746</v>
      </c>
      <c r="AB243" s="111">
        <f>SUM($C$2:C243)*D243/SUM($B$2:B243)-1</f>
        <v>0.12297954009661805</v>
      </c>
      <c r="AC243" s="111">
        <f t="shared" si="22"/>
        <v>-2.3195062681159451E-2</v>
      </c>
      <c r="AD243" s="40">
        <f t="shared" si="42"/>
        <v>2.3956740740740862E-2</v>
      </c>
    </row>
    <row r="244" spans="1:30">
      <c r="A244" s="31" t="s">
        <v>296</v>
      </c>
      <c r="B244" s="2">
        <v>135</v>
      </c>
      <c r="C244" s="127">
        <v>95</v>
      </c>
      <c r="D244" s="123">
        <v>1.4193</v>
      </c>
      <c r="E244" s="32">
        <f t="shared" si="24"/>
        <v>0.22000000000000003</v>
      </c>
      <c r="F244" s="13">
        <f t="shared" si="25"/>
        <v>0.1794074074074074</v>
      </c>
      <c r="H244" s="5">
        <f t="shared" si="26"/>
        <v>24.22</v>
      </c>
      <c r="I244" s="2" t="s">
        <v>66</v>
      </c>
      <c r="J244" s="33" t="s">
        <v>297</v>
      </c>
      <c r="K244" s="34">
        <f t="shared" si="27"/>
        <v>43829</v>
      </c>
      <c r="L244" s="34" t="str">
        <f t="shared" ca="1" si="28"/>
        <v>2020-07-10</v>
      </c>
      <c r="M244" s="18">
        <f t="shared" ca="1" si="29"/>
        <v>26190</v>
      </c>
      <c r="N244" s="19">
        <f t="shared" ca="1" si="30"/>
        <v>0.33754486445208093</v>
      </c>
      <c r="O244" s="35">
        <f t="shared" si="31"/>
        <v>134.83349999999999</v>
      </c>
      <c r="P244" s="35">
        <f t="shared" si="32"/>
        <v>0.16650000000001342</v>
      </c>
      <c r="Q244" s="36">
        <f t="shared" si="33"/>
        <v>0.9</v>
      </c>
      <c r="R244" s="37">
        <f t="shared" si="34"/>
        <v>21785.269999999993</v>
      </c>
      <c r="S244" s="38">
        <f t="shared" si="35"/>
        <v>30919.833710999992</v>
      </c>
      <c r="T244" s="38"/>
      <c r="U244" s="38"/>
      <c r="V244" s="39">
        <f t="shared" si="36"/>
        <v>6067.16</v>
      </c>
      <c r="W244" s="39">
        <f t="shared" si="37"/>
        <v>36986.993710999988</v>
      </c>
      <c r="X244" s="1">
        <f t="shared" si="38"/>
        <v>33255</v>
      </c>
      <c r="Y244" s="37">
        <f t="shared" si="39"/>
        <v>3731.9937109999883</v>
      </c>
      <c r="Z244" s="111">
        <f t="shared" si="40"/>
        <v>0.11222353664110618</v>
      </c>
      <c r="AA244" s="111">
        <f t="shared" si="41"/>
        <v>0.13726701757109039</v>
      </c>
      <c r="AB244" s="111">
        <f>SUM($C$2:C244)*D244/SUM($B$2:B244)-1</f>
        <v>0.13821756860622436</v>
      </c>
      <c r="AC244" s="111">
        <f t="shared" si="22"/>
        <v>-2.5994031965118181E-2</v>
      </c>
      <c r="AD244" s="40">
        <f t="shared" si="42"/>
        <v>4.0592592592592625E-2</v>
      </c>
    </row>
    <row r="245" spans="1:30">
      <c r="A245" s="31" t="s">
        <v>298</v>
      </c>
      <c r="B245" s="2">
        <v>135</v>
      </c>
      <c r="C245" s="127">
        <v>94.68</v>
      </c>
      <c r="D245" s="123">
        <v>1.4240999999999999</v>
      </c>
      <c r="E245" s="32">
        <f t="shared" si="24"/>
        <v>0.22000000000000003</v>
      </c>
      <c r="F245" s="13">
        <f t="shared" si="25"/>
        <v>0.17543466666666674</v>
      </c>
      <c r="H245" s="5">
        <f t="shared" si="26"/>
        <v>23.68368000000001</v>
      </c>
      <c r="I245" s="2" t="s">
        <v>66</v>
      </c>
      <c r="J245" s="33" t="s">
        <v>299</v>
      </c>
      <c r="K245" s="34">
        <f t="shared" si="27"/>
        <v>43830</v>
      </c>
      <c r="L245" s="34" t="str">
        <f t="shared" ca="1" si="28"/>
        <v>2020-07-10</v>
      </c>
      <c r="M245" s="18">
        <f t="shared" ca="1" si="29"/>
        <v>26055</v>
      </c>
      <c r="N245" s="19">
        <f t="shared" ca="1" si="30"/>
        <v>0.33178058721934384</v>
      </c>
      <c r="O245" s="35">
        <f t="shared" si="31"/>
        <v>134.833788</v>
      </c>
      <c r="P245" s="35">
        <f t="shared" si="32"/>
        <v>0.16621200000000158</v>
      </c>
      <c r="Q245" s="36">
        <f t="shared" si="33"/>
        <v>0.9</v>
      </c>
      <c r="R245" s="37">
        <f t="shared" si="34"/>
        <v>21879.949999999993</v>
      </c>
      <c r="S245" s="38">
        <f t="shared" si="35"/>
        <v>31159.23679499999</v>
      </c>
      <c r="T245" s="38"/>
      <c r="U245" s="38"/>
      <c r="V245" s="39">
        <f t="shared" si="36"/>
        <v>6067.16</v>
      </c>
      <c r="W245" s="39">
        <f t="shared" si="37"/>
        <v>37226.396794999993</v>
      </c>
      <c r="X245" s="1">
        <f t="shared" si="38"/>
        <v>33390</v>
      </c>
      <c r="Y245" s="37">
        <f t="shared" si="39"/>
        <v>3836.3967949999933</v>
      </c>
      <c r="Z245" s="111">
        <f t="shared" si="40"/>
        <v>0.11489657966457001</v>
      </c>
      <c r="AA245" s="111">
        <f t="shared" si="41"/>
        <v>0.14040988400180909</v>
      </c>
      <c r="AB245" s="111">
        <f>SUM($C$2:C245)*D245/SUM($B$2:B245)-1</f>
        <v>0.14148758957771745</v>
      </c>
      <c r="AC245" s="111">
        <f t="shared" si="22"/>
        <v>-2.6591009913147445E-2</v>
      </c>
      <c r="AD245" s="40">
        <f t="shared" si="42"/>
        <v>4.456533333333329E-2</v>
      </c>
    </row>
    <row r="246" spans="1:30">
      <c r="A246" s="31" t="s">
        <v>300</v>
      </c>
      <c r="B246" s="2">
        <v>135</v>
      </c>
      <c r="C246" s="127">
        <v>93.48</v>
      </c>
      <c r="D246" s="123">
        <v>1.4424999999999999</v>
      </c>
      <c r="E246" s="32">
        <f t="shared" si="24"/>
        <v>0.22000000000000003</v>
      </c>
      <c r="F246" s="13">
        <f t="shared" si="25"/>
        <v>0.16053688888888895</v>
      </c>
      <c r="H246" s="5">
        <f t="shared" si="26"/>
        <v>21.672480000000007</v>
      </c>
      <c r="I246" s="2" t="s">
        <v>66</v>
      </c>
      <c r="J246" s="33" t="s">
        <v>301</v>
      </c>
      <c r="K246" s="34">
        <f t="shared" si="27"/>
        <v>43832</v>
      </c>
      <c r="L246" s="34" t="str">
        <f t="shared" ca="1" si="28"/>
        <v>2020-07-10</v>
      </c>
      <c r="M246" s="18">
        <f t="shared" ca="1" si="29"/>
        <v>25785</v>
      </c>
      <c r="N246" s="19">
        <f t="shared" ca="1" si="30"/>
        <v>0.30678515415939511</v>
      </c>
      <c r="O246" s="35">
        <f t="shared" si="31"/>
        <v>134.8449</v>
      </c>
      <c r="P246" s="35">
        <f t="shared" si="32"/>
        <v>0.15510000000000446</v>
      </c>
      <c r="Q246" s="36">
        <f t="shared" si="33"/>
        <v>0.9</v>
      </c>
      <c r="R246" s="37">
        <f t="shared" si="34"/>
        <v>21741.919999999995</v>
      </c>
      <c r="S246" s="38">
        <f t="shared" si="35"/>
        <v>31362.719599999989</v>
      </c>
      <c r="T246" s="38">
        <v>231.51</v>
      </c>
      <c r="U246" s="38">
        <v>332.28</v>
      </c>
      <c r="V246" s="39">
        <f t="shared" si="36"/>
        <v>6399.44</v>
      </c>
      <c r="W246" s="39">
        <f t="shared" si="37"/>
        <v>37762.159599999992</v>
      </c>
      <c r="X246" s="1">
        <f t="shared" si="38"/>
        <v>33525</v>
      </c>
      <c r="Y246" s="37">
        <f t="shared" si="39"/>
        <v>4237.1595999999918</v>
      </c>
      <c r="Z246" s="111">
        <f t="shared" si="40"/>
        <v>0.12638805667412356</v>
      </c>
      <c r="AA246" s="111">
        <f t="shared" si="41"/>
        <v>0.15620542396175363</v>
      </c>
      <c r="AB246" s="111">
        <f>SUM($C$2:C246)*D246/SUM($B$2:B246)-1</f>
        <v>0.15560234750186397</v>
      </c>
      <c r="AC246" s="111">
        <f t="shared" si="22"/>
        <v>-2.9214290827740408E-2</v>
      </c>
      <c r="AD246" s="40">
        <f t="shared" si="42"/>
        <v>5.9463111111111078E-2</v>
      </c>
    </row>
    <row r="247" spans="1:30">
      <c r="A247" s="31" t="s">
        <v>302</v>
      </c>
      <c r="B247" s="2">
        <v>135</v>
      </c>
      <c r="C247" s="127">
        <v>93.63</v>
      </c>
      <c r="D247" s="123">
        <v>1.4401999999999999</v>
      </c>
      <c r="E247" s="32">
        <f t="shared" si="24"/>
        <v>0.22000000000000003</v>
      </c>
      <c r="F247" s="13">
        <f t="shared" si="25"/>
        <v>0.16239911111111108</v>
      </c>
      <c r="H247" s="5">
        <f t="shared" si="26"/>
        <v>21.923879999999997</v>
      </c>
      <c r="I247" s="2" t="s">
        <v>66</v>
      </c>
      <c r="J247" s="33" t="s">
        <v>303</v>
      </c>
      <c r="K247" s="34">
        <f t="shared" si="27"/>
        <v>43833</v>
      </c>
      <c r="L247" s="34" t="str">
        <f t="shared" ca="1" si="28"/>
        <v>2020-07-10</v>
      </c>
      <c r="M247" s="18">
        <f t="shared" ca="1" si="29"/>
        <v>25650</v>
      </c>
      <c r="N247" s="19">
        <f t="shared" ca="1" si="30"/>
        <v>0.31197723976608183</v>
      </c>
      <c r="O247" s="35">
        <f t="shared" si="31"/>
        <v>134.84592599999999</v>
      </c>
      <c r="P247" s="35">
        <f t="shared" si="32"/>
        <v>0.15407400000000848</v>
      </c>
      <c r="Q247" s="36">
        <f t="shared" si="33"/>
        <v>0.9</v>
      </c>
      <c r="R247" s="37">
        <f t="shared" si="34"/>
        <v>21835.549999999996</v>
      </c>
      <c r="S247" s="38">
        <f t="shared" si="35"/>
        <v>31447.559109999991</v>
      </c>
      <c r="T247" s="38"/>
      <c r="U247" s="38"/>
      <c r="V247" s="39">
        <f t="shared" si="36"/>
        <v>6399.44</v>
      </c>
      <c r="W247" s="39">
        <f t="shared" si="37"/>
        <v>37846.99910999999</v>
      </c>
      <c r="X247" s="1">
        <f t="shared" si="38"/>
        <v>33660</v>
      </c>
      <c r="Y247" s="37">
        <f t="shared" si="39"/>
        <v>4186.9991099999897</v>
      </c>
      <c r="Z247" s="111">
        <f t="shared" si="40"/>
        <v>0.12439094206773582</v>
      </c>
      <c r="AA247" s="111">
        <f t="shared" si="41"/>
        <v>0.15359182313202635</v>
      </c>
      <c r="AB247" s="111">
        <f>SUM($C$2:C247)*D247/SUM($B$2:B247)-1</f>
        <v>0.15313853161021962</v>
      </c>
      <c r="AC247" s="111">
        <f t="shared" si="22"/>
        <v>-2.8747589542483798E-2</v>
      </c>
      <c r="AD247" s="40">
        <f t="shared" si="42"/>
        <v>5.7600888888888951E-2</v>
      </c>
    </row>
    <row r="248" spans="1:30">
      <c r="A248" s="31" t="s">
        <v>304</v>
      </c>
      <c r="B248" s="2">
        <v>135</v>
      </c>
      <c r="C248" s="127">
        <v>93.96</v>
      </c>
      <c r="D248" s="123">
        <v>1.4351</v>
      </c>
      <c r="E248" s="32">
        <f t="shared" si="24"/>
        <v>0.22000000000000003</v>
      </c>
      <c r="F248" s="13">
        <f t="shared" si="25"/>
        <v>0.16649599999999992</v>
      </c>
      <c r="H248" s="5">
        <f t="shared" si="26"/>
        <v>22.476959999999991</v>
      </c>
      <c r="I248" s="2" t="s">
        <v>66</v>
      </c>
      <c r="J248" s="33" t="s">
        <v>305</v>
      </c>
      <c r="K248" s="34">
        <f t="shared" si="27"/>
        <v>43836</v>
      </c>
      <c r="L248" s="34" t="str">
        <f t="shared" ca="1" si="28"/>
        <v>2020-07-10</v>
      </c>
      <c r="M248" s="18">
        <f t="shared" ca="1" si="29"/>
        <v>25245</v>
      </c>
      <c r="N248" s="19">
        <f t="shared" ca="1" si="30"/>
        <v>0.32497882352941165</v>
      </c>
      <c r="O248" s="35">
        <f t="shared" si="31"/>
        <v>134.84199599999999</v>
      </c>
      <c r="P248" s="35">
        <f t="shared" si="32"/>
        <v>0.15800400000000536</v>
      </c>
      <c r="Q248" s="36">
        <f t="shared" si="33"/>
        <v>0.9</v>
      </c>
      <c r="R248" s="37">
        <f t="shared" si="34"/>
        <v>21929.509999999995</v>
      </c>
      <c r="S248" s="38">
        <f t="shared" si="35"/>
        <v>31471.039800999992</v>
      </c>
      <c r="T248" s="38"/>
      <c r="U248" s="38"/>
      <c r="V248" s="39">
        <f t="shared" si="36"/>
        <v>6399.44</v>
      </c>
      <c r="W248" s="39">
        <f t="shared" si="37"/>
        <v>37870.479800999994</v>
      </c>
      <c r="X248" s="1">
        <f t="shared" si="38"/>
        <v>33795</v>
      </c>
      <c r="Y248" s="37">
        <f t="shared" si="39"/>
        <v>4075.479800999994</v>
      </c>
      <c r="Z248" s="111">
        <f t="shared" si="40"/>
        <v>0.12059416484687069</v>
      </c>
      <c r="AA248" s="111">
        <f t="shared" si="41"/>
        <v>0.14876424504554708</v>
      </c>
      <c r="AB248" s="111">
        <f>SUM($C$2:C248)*D248/SUM($B$2:B248)-1</f>
        <v>0.14845496472851005</v>
      </c>
      <c r="AC248" s="111">
        <f t="shared" si="22"/>
        <v>-2.7860799881639364E-2</v>
      </c>
      <c r="AD248" s="40">
        <f t="shared" si="42"/>
        <v>5.3504000000000107E-2</v>
      </c>
    </row>
    <row r="249" spans="1:30">
      <c r="A249" s="31" t="s">
        <v>306</v>
      </c>
      <c r="B249" s="2">
        <v>135</v>
      </c>
      <c r="C249" s="127">
        <v>93.3</v>
      </c>
      <c r="D249" s="123">
        <v>1.4452</v>
      </c>
      <c r="E249" s="32">
        <f t="shared" si="24"/>
        <v>0.22000000000000003</v>
      </c>
      <c r="F249" s="13">
        <f t="shared" si="25"/>
        <v>0.15830222222222223</v>
      </c>
      <c r="H249" s="5">
        <f t="shared" si="26"/>
        <v>21.370800000000003</v>
      </c>
      <c r="I249" s="2" t="s">
        <v>66</v>
      </c>
      <c r="J249" s="33" t="s">
        <v>307</v>
      </c>
      <c r="K249" s="34">
        <f t="shared" si="27"/>
        <v>43837</v>
      </c>
      <c r="L249" s="34" t="str">
        <f t="shared" ca="1" si="28"/>
        <v>2020-07-10</v>
      </c>
      <c r="M249" s="18">
        <f t="shared" ca="1" si="29"/>
        <v>25110</v>
      </c>
      <c r="N249" s="19">
        <f t="shared" ca="1" si="30"/>
        <v>0.31064683393070491</v>
      </c>
      <c r="O249" s="35">
        <f t="shared" si="31"/>
        <v>134.83716000000001</v>
      </c>
      <c r="P249" s="35">
        <f t="shared" si="32"/>
        <v>0.16283999999998855</v>
      </c>
      <c r="Q249" s="36">
        <f t="shared" si="33"/>
        <v>0.9</v>
      </c>
      <c r="R249" s="37">
        <f t="shared" si="34"/>
        <v>22022.809999999994</v>
      </c>
      <c r="S249" s="38">
        <f t="shared" si="35"/>
        <v>31827.365011999991</v>
      </c>
      <c r="T249" s="38"/>
      <c r="U249" s="38"/>
      <c r="V249" s="39">
        <f t="shared" si="36"/>
        <v>6399.44</v>
      </c>
      <c r="W249" s="39">
        <f t="shared" si="37"/>
        <v>38226.80501199999</v>
      </c>
      <c r="X249" s="1">
        <f t="shared" si="38"/>
        <v>33930</v>
      </c>
      <c r="Y249" s="37">
        <f t="shared" si="39"/>
        <v>4296.8050119999898</v>
      </c>
      <c r="Z249" s="111">
        <f t="shared" si="40"/>
        <v>0.12663734193928655</v>
      </c>
      <c r="AA249" s="111">
        <f t="shared" si="41"/>
        <v>0.15607401418641653</v>
      </c>
      <c r="AB249" s="111">
        <f>SUM($C$2:C249)*D249/SUM($B$2:B249)-1</f>
        <v>0.15590997571470666</v>
      </c>
      <c r="AC249" s="111">
        <f t="shared" si="22"/>
        <v>-2.9272633775420109E-2</v>
      </c>
      <c r="AD249" s="40">
        <f t="shared" si="42"/>
        <v>6.1697777777777796E-2</v>
      </c>
    </row>
    <row r="250" spans="1:30">
      <c r="A250" s="31" t="s">
        <v>308</v>
      </c>
      <c r="B250" s="2">
        <v>135</v>
      </c>
      <c r="C250" s="127">
        <v>94.32</v>
      </c>
      <c r="D250" s="123">
        <v>1.4296</v>
      </c>
      <c r="E250" s="32">
        <f t="shared" si="24"/>
        <v>0.22000000000000003</v>
      </c>
      <c r="F250" s="13">
        <f t="shared" si="25"/>
        <v>0.17096533333333314</v>
      </c>
      <c r="H250" s="5">
        <f t="shared" si="26"/>
        <v>23.080319999999972</v>
      </c>
      <c r="I250" s="2" t="s">
        <v>66</v>
      </c>
      <c r="J250" s="33" t="s">
        <v>309</v>
      </c>
      <c r="K250" s="34">
        <f t="shared" si="27"/>
        <v>43838</v>
      </c>
      <c r="L250" s="34" t="str">
        <f t="shared" ca="1" si="28"/>
        <v>2020-07-10</v>
      </c>
      <c r="M250" s="18">
        <f t="shared" ca="1" si="29"/>
        <v>24975</v>
      </c>
      <c r="N250" s="19">
        <f t="shared" ca="1" si="30"/>
        <v>0.33730998198198159</v>
      </c>
      <c r="O250" s="35">
        <f t="shared" si="31"/>
        <v>134.83987199999999</v>
      </c>
      <c r="P250" s="35">
        <f t="shared" si="32"/>
        <v>0.16012800000001448</v>
      </c>
      <c r="Q250" s="36">
        <f t="shared" si="33"/>
        <v>0.9</v>
      </c>
      <c r="R250" s="37">
        <f t="shared" si="34"/>
        <v>22117.129999999994</v>
      </c>
      <c r="S250" s="38">
        <f t="shared" si="35"/>
        <v>31618.649047999992</v>
      </c>
      <c r="T250" s="38"/>
      <c r="U250" s="38"/>
      <c r="V250" s="39">
        <f t="shared" si="36"/>
        <v>6399.44</v>
      </c>
      <c r="W250" s="39">
        <f t="shared" si="37"/>
        <v>38018.089047999994</v>
      </c>
      <c r="X250" s="1">
        <f t="shared" si="38"/>
        <v>34065</v>
      </c>
      <c r="Y250" s="37">
        <f t="shared" si="39"/>
        <v>3953.0890479999944</v>
      </c>
      <c r="Z250" s="111">
        <f t="shared" si="40"/>
        <v>0.11604547330104187</v>
      </c>
      <c r="AA250" s="111">
        <f t="shared" si="41"/>
        <v>0.1428884522127869</v>
      </c>
      <c r="AB250" s="111">
        <f>SUM($C$2:C250)*D250/SUM($B$2:B250)-1</f>
        <v>0.14285954851020066</v>
      </c>
      <c r="AC250" s="111">
        <f t="shared" si="22"/>
        <v>-2.6814075209158794E-2</v>
      </c>
      <c r="AD250" s="40">
        <f t="shared" si="42"/>
        <v>4.9034666666666893E-2</v>
      </c>
    </row>
    <row r="251" spans="1:30">
      <c r="A251" s="31" t="s">
        <v>310</v>
      </c>
      <c r="B251" s="2">
        <v>135</v>
      </c>
      <c r="C251" s="127">
        <v>93.21</v>
      </c>
      <c r="D251" s="123">
        <v>1.4466000000000001</v>
      </c>
      <c r="E251" s="32">
        <f t="shared" si="24"/>
        <v>0.22000000000000003</v>
      </c>
      <c r="F251" s="13">
        <f t="shared" si="25"/>
        <v>0.15718488888888879</v>
      </c>
      <c r="H251" s="5">
        <f t="shared" si="26"/>
        <v>21.219959999999986</v>
      </c>
      <c r="I251" s="2" t="s">
        <v>66</v>
      </c>
      <c r="J251" s="33" t="s">
        <v>311</v>
      </c>
      <c r="K251" s="34">
        <f t="shared" si="27"/>
        <v>43839</v>
      </c>
      <c r="L251" s="34" t="str">
        <f t="shared" ca="1" si="28"/>
        <v>2020-07-10</v>
      </c>
      <c r="M251" s="18">
        <f t="shared" ca="1" si="29"/>
        <v>24840</v>
      </c>
      <c r="N251" s="19">
        <f t="shared" ca="1" si="30"/>
        <v>0.31180698067632828</v>
      </c>
      <c r="O251" s="35">
        <f t="shared" si="31"/>
        <v>134.83758599999999</v>
      </c>
      <c r="P251" s="35">
        <f t="shared" si="32"/>
        <v>0.16241400000001249</v>
      </c>
      <c r="Q251" s="36">
        <f t="shared" si="33"/>
        <v>0.9</v>
      </c>
      <c r="R251" s="37">
        <f t="shared" si="34"/>
        <v>22210.339999999993</v>
      </c>
      <c r="S251" s="38">
        <f t="shared" si="35"/>
        <v>32129.477843999994</v>
      </c>
      <c r="T251" s="38"/>
      <c r="U251" s="38"/>
      <c r="V251" s="39">
        <f t="shared" si="36"/>
        <v>6399.44</v>
      </c>
      <c r="W251" s="39">
        <f t="shared" si="37"/>
        <v>38528.917843999996</v>
      </c>
      <c r="X251" s="1">
        <f t="shared" si="38"/>
        <v>34200</v>
      </c>
      <c r="Y251" s="37">
        <f t="shared" si="39"/>
        <v>4328.917843999996</v>
      </c>
      <c r="Z251" s="111">
        <f t="shared" si="40"/>
        <v>0.12657654514619865</v>
      </c>
      <c r="AA251" s="111">
        <f t="shared" si="41"/>
        <v>0.155713332537186</v>
      </c>
      <c r="AB251" s="111">
        <f>SUM($C$2:C251)*D251/SUM($B$2:B251)-1</f>
        <v>0.15582747824561394</v>
      </c>
      <c r="AC251" s="111">
        <f t="shared" si="22"/>
        <v>-2.9250933099415288E-2</v>
      </c>
      <c r="AD251" s="40">
        <f t="shared" si="42"/>
        <v>6.2815111111111238E-2</v>
      </c>
    </row>
    <row r="252" spans="1:30">
      <c r="A252" s="31" t="s">
        <v>312</v>
      </c>
      <c r="B252" s="2">
        <v>135</v>
      </c>
      <c r="C252" s="127">
        <v>93.22</v>
      </c>
      <c r="D252" s="123">
        <v>1.4464999999999999</v>
      </c>
      <c r="E252" s="32">
        <f t="shared" si="24"/>
        <v>0.22000000000000003</v>
      </c>
      <c r="F252" s="13">
        <f t="shared" si="25"/>
        <v>0.15730903703703697</v>
      </c>
      <c r="H252" s="5">
        <f t="shared" si="26"/>
        <v>21.236719999999991</v>
      </c>
      <c r="I252" s="2" t="s">
        <v>66</v>
      </c>
      <c r="J252" s="33" t="s">
        <v>313</v>
      </c>
      <c r="K252" s="34">
        <f t="shared" si="27"/>
        <v>43840</v>
      </c>
      <c r="L252" s="34" t="str">
        <f t="shared" ca="1" si="28"/>
        <v>2020-07-10</v>
      </c>
      <c r="M252" s="18">
        <f t="shared" ca="1" si="29"/>
        <v>24705</v>
      </c>
      <c r="N252" s="19">
        <f t="shared" ca="1" si="30"/>
        <v>0.31375846184982786</v>
      </c>
      <c r="O252" s="35">
        <f t="shared" si="31"/>
        <v>134.84272999999999</v>
      </c>
      <c r="P252" s="35">
        <f t="shared" si="32"/>
        <v>0.15727000000001112</v>
      </c>
      <c r="Q252" s="36">
        <f t="shared" si="33"/>
        <v>0.9</v>
      </c>
      <c r="R252" s="37">
        <f t="shared" si="34"/>
        <v>22303.559999999994</v>
      </c>
      <c r="S252" s="38">
        <f t="shared" si="35"/>
        <v>32262.099539999988</v>
      </c>
      <c r="T252" s="38"/>
      <c r="U252" s="38"/>
      <c r="V252" s="39">
        <f t="shared" si="36"/>
        <v>6399.44</v>
      </c>
      <c r="W252" s="39">
        <f t="shared" si="37"/>
        <v>38661.539539999991</v>
      </c>
      <c r="X252" s="1">
        <f t="shared" si="38"/>
        <v>34335</v>
      </c>
      <c r="Y252" s="37">
        <f t="shared" si="39"/>
        <v>4326.5395399999907</v>
      </c>
      <c r="Z252" s="111">
        <f t="shared" si="40"/>
        <v>0.12600959778651499</v>
      </c>
      <c r="AA252" s="111">
        <f t="shared" si="41"/>
        <v>0.1548757046574325</v>
      </c>
      <c r="AB252" s="111">
        <f>SUM($C$2:C252)*D252/SUM($B$2:B252)-1</f>
        <v>0.15513062239697084</v>
      </c>
      <c r="AC252" s="111">
        <f t="shared" si="22"/>
        <v>-2.9121024610455848E-2</v>
      </c>
      <c r="AD252" s="40">
        <f t="shared" si="42"/>
        <v>6.2690962962963059E-2</v>
      </c>
    </row>
    <row r="253" spans="1:30">
      <c r="A253" s="31" t="s">
        <v>314</v>
      </c>
      <c r="B253" s="2">
        <v>135</v>
      </c>
      <c r="C253" s="127">
        <v>92.37</v>
      </c>
      <c r="D253" s="123">
        <v>1.4598</v>
      </c>
      <c r="E253" s="32">
        <f t="shared" si="24"/>
        <v>0.22000000000000003</v>
      </c>
      <c r="F253" s="13">
        <f t="shared" si="25"/>
        <v>0.14675644444444438</v>
      </c>
      <c r="H253" s="5">
        <f t="shared" si="26"/>
        <v>19.812119999999993</v>
      </c>
      <c r="I253" s="2" t="s">
        <v>66</v>
      </c>
      <c r="J253" s="33" t="s">
        <v>315</v>
      </c>
      <c r="K253" s="34">
        <f t="shared" si="27"/>
        <v>43843</v>
      </c>
      <c r="L253" s="34" t="str">
        <f t="shared" ca="1" si="28"/>
        <v>2020-07-10</v>
      </c>
      <c r="M253" s="18">
        <f t="shared" ca="1" si="29"/>
        <v>24300</v>
      </c>
      <c r="N253" s="19">
        <f t="shared" ca="1" si="30"/>
        <v>0.29758945679012333</v>
      </c>
      <c r="O253" s="35">
        <f t="shared" si="31"/>
        <v>134.84172599999999</v>
      </c>
      <c r="P253" s="35">
        <f t="shared" si="32"/>
        <v>0.1582740000000058</v>
      </c>
      <c r="Q253" s="36">
        <f t="shared" si="33"/>
        <v>0.9</v>
      </c>
      <c r="R253" s="37">
        <f t="shared" si="34"/>
        <v>21943.239999999994</v>
      </c>
      <c r="S253" s="38">
        <f t="shared" si="35"/>
        <v>32032.741751999991</v>
      </c>
      <c r="T253" s="38">
        <v>452.69</v>
      </c>
      <c r="U253" s="38">
        <v>657.54</v>
      </c>
      <c r="V253" s="39">
        <f t="shared" si="36"/>
        <v>7056.98</v>
      </c>
      <c r="W253" s="39">
        <f t="shared" si="37"/>
        <v>39089.72175199999</v>
      </c>
      <c r="X253" s="1">
        <f t="shared" si="38"/>
        <v>34470</v>
      </c>
      <c r="Y253" s="37">
        <f t="shared" si="39"/>
        <v>4619.7217519999904</v>
      </c>
      <c r="Z253" s="111">
        <f t="shared" si="40"/>
        <v>0.1340215187699445</v>
      </c>
      <c r="AA253" s="111">
        <f t="shared" si="41"/>
        <v>0.16852290451763396</v>
      </c>
      <c r="AB253" s="111">
        <f>SUM($C$2:C253)*D253/SUM($B$2:B253)-1</f>
        <v>0.16509784595300236</v>
      </c>
      <c r="AC253" s="111">
        <f t="shared" si="22"/>
        <v>-3.1076327183057861E-2</v>
      </c>
      <c r="AD253" s="40">
        <f t="shared" si="42"/>
        <v>7.3243555555555645E-2</v>
      </c>
    </row>
    <row r="254" spans="1:30">
      <c r="A254" s="31" t="s">
        <v>316</v>
      </c>
      <c r="B254" s="2">
        <v>135</v>
      </c>
      <c r="C254" s="127">
        <v>92.65</v>
      </c>
      <c r="D254" s="123">
        <v>1.4553</v>
      </c>
      <c r="E254" s="32">
        <f t="shared" si="24"/>
        <v>0.22000000000000003</v>
      </c>
      <c r="F254" s="13">
        <f t="shared" si="25"/>
        <v>0.15023259259259253</v>
      </c>
      <c r="H254" s="5">
        <f t="shared" si="26"/>
        <v>20.281399999999991</v>
      </c>
      <c r="I254" s="2" t="s">
        <v>66</v>
      </c>
      <c r="J254" s="33" t="s">
        <v>317</v>
      </c>
      <c r="K254" s="34">
        <f t="shared" si="27"/>
        <v>43844</v>
      </c>
      <c r="L254" s="34" t="str">
        <f t="shared" ca="1" si="28"/>
        <v>2020-07-10</v>
      </c>
      <c r="M254" s="18">
        <f t="shared" ca="1" si="29"/>
        <v>24165</v>
      </c>
      <c r="N254" s="19">
        <f t="shared" ca="1" si="30"/>
        <v>0.30634020277260487</v>
      </c>
      <c r="O254" s="35">
        <f t="shared" si="31"/>
        <v>134.83354500000002</v>
      </c>
      <c r="P254" s="35">
        <f t="shared" si="32"/>
        <v>0.16645499999998492</v>
      </c>
      <c r="Q254" s="36">
        <f t="shared" si="33"/>
        <v>0.9</v>
      </c>
      <c r="R254" s="37">
        <f t="shared" si="34"/>
        <v>22035.889999999996</v>
      </c>
      <c r="S254" s="38">
        <f t="shared" si="35"/>
        <v>32068.830716999993</v>
      </c>
      <c r="T254" s="38"/>
      <c r="U254" s="38"/>
      <c r="V254" s="39">
        <f t="shared" si="36"/>
        <v>7056.98</v>
      </c>
      <c r="W254" s="39">
        <f t="shared" si="37"/>
        <v>39125.810716999993</v>
      </c>
      <c r="X254" s="1">
        <f t="shared" si="38"/>
        <v>34605</v>
      </c>
      <c r="Y254" s="37">
        <f t="shared" si="39"/>
        <v>4520.810716999993</v>
      </c>
      <c r="Z254" s="111">
        <f t="shared" si="40"/>
        <v>0.13064039060829336</v>
      </c>
      <c r="AA254" s="111">
        <f t="shared" si="41"/>
        <v>0.16410655709557331</v>
      </c>
      <c r="AB254" s="111">
        <f>SUM($C$2:C254)*D254/SUM($B$2:B254)-1</f>
        <v>0.16087142522756825</v>
      </c>
      <c r="AC254" s="111">
        <f t="shared" si="22"/>
        <v>-3.0231034619274899E-2</v>
      </c>
      <c r="AD254" s="40">
        <f t="shared" si="42"/>
        <v>6.97674074074075E-2</v>
      </c>
    </row>
    <row r="255" spans="1:30">
      <c r="A255" s="31" t="s">
        <v>318</v>
      </c>
      <c r="B255" s="2">
        <v>135</v>
      </c>
      <c r="C255" s="127">
        <v>93.14</v>
      </c>
      <c r="D255" s="123">
        <v>1.4477</v>
      </c>
      <c r="E255" s="32">
        <f t="shared" si="24"/>
        <v>0.22000000000000003</v>
      </c>
      <c r="F255" s="13">
        <f t="shared" si="25"/>
        <v>0.1563158518518519</v>
      </c>
      <c r="H255" s="5">
        <f t="shared" si="26"/>
        <v>21.102640000000008</v>
      </c>
      <c r="I255" s="2" t="s">
        <v>66</v>
      </c>
      <c r="J255" s="33" t="s">
        <v>319</v>
      </c>
      <c r="K255" s="34">
        <f t="shared" si="27"/>
        <v>43845</v>
      </c>
      <c r="L255" s="34" t="str">
        <f t="shared" ca="1" si="28"/>
        <v>2020-07-10</v>
      </c>
      <c r="M255" s="18">
        <f t="shared" ca="1" si="29"/>
        <v>24030</v>
      </c>
      <c r="N255" s="19">
        <f t="shared" ca="1" si="30"/>
        <v>0.32053531419059522</v>
      </c>
      <c r="O255" s="35">
        <f t="shared" si="31"/>
        <v>134.83877799999999</v>
      </c>
      <c r="P255" s="35">
        <f t="shared" si="32"/>
        <v>0.1612220000000093</v>
      </c>
      <c r="Q255" s="36">
        <f t="shared" si="33"/>
        <v>0.9</v>
      </c>
      <c r="R255" s="37">
        <f t="shared" si="34"/>
        <v>22129.029999999995</v>
      </c>
      <c r="S255" s="38">
        <f t="shared" si="35"/>
        <v>32036.196730999993</v>
      </c>
      <c r="T255" s="38"/>
      <c r="U255" s="38"/>
      <c r="V255" s="39">
        <f t="shared" si="36"/>
        <v>7056.98</v>
      </c>
      <c r="W255" s="39">
        <f t="shared" si="37"/>
        <v>39093.176730999992</v>
      </c>
      <c r="X255" s="1">
        <f t="shared" si="38"/>
        <v>34740</v>
      </c>
      <c r="Y255" s="37">
        <f t="shared" si="39"/>
        <v>4353.1767309999923</v>
      </c>
      <c r="Z255" s="111">
        <f t="shared" si="40"/>
        <v>0.12530733249856052</v>
      </c>
      <c r="AA255" s="111">
        <f t="shared" si="41"/>
        <v>0.15725078878677223</v>
      </c>
      <c r="AB255" s="111">
        <f>SUM($C$2:C255)*D255/SUM($B$2:B255)-1</f>
        <v>0.15420278664363818</v>
      </c>
      <c r="AC255" s="111">
        <f t="shared" si="22"/>
        <v>-2.8895454145077659E-2</v>
      </c>
      <c r="AD255" s="40">
        <f t="shared" si="42"/>
        <v>6.3684148148148129E-2</v>
      </c>
    </row>
    <row r="256" spans="1:30">
      <c r="A256" s="31" t="s">
        <v>320</v>
      </c>
      <c r="B256" s="2">
        <v>135</v>
      </c>
      <c r="C256" s="127">
        <v>93.47</v>
      </c>
      <c r="D256" s="123">
        <v>1.4426000000000001</v>
      </c>
      <c r="E256" s="32">
        <f t="shared" si="24"/>
        <v>0.22000000000000003</v>
      </c>
      <c r="F256" s="13">
        <f t="shared" si="25"/>
        <v>0.16041274074074074</v>
      </c>
      <c r="H256" s="5">
        <f t="shared" si="26"/>
        <v>21.655720000000002</v>
      </c>
      <c r="I256" s="2" t="s">
        <v>66</v>
      </c>
      <c r="J256" s="33" t="s">
        <v>321</v>
      </c>
      <c r="K256" s="34">
        <f t="shared" si="27"/>
        <v>43846</v>
      </c>
      <c r="L256" s="34" t="str">
        <f t="shared" ca="1" si="28"/>
        <v>2020-07-10</v>
      </c>
      <c r="M256" s="18">
        <f t="shared" ca="1" si="29"/>
        <v>23895</v>
      </c>
      <c r="N256" s="19">
        <f t="shared" ca="1" si="30"/>
        <v>0.33079463486084959</v>
      </c>
      <c r="O256" s="35">
        <f t="shared" si="31"/>
        <v>134.839822</v>
      </c>
      <c r="P256" s="35">
        <f t="shared" si="32"/>
        <v>0.16017800000000193</v>
      </c>
      <c r="Q256" s="36">
        <f t="shared" si="33"/>
        <v>0.9</v>
      </c>
      <c r="R256" s="37">
        <f t="shared" si="34"/>
        <v>22222.499999999996</v>
      </c>
      <c r="S256" s="38">
        <f t="shared" si="35"/>
        <v>32058.178499999998</v>
      </c>
      <c r="T256" s="38"/>
      <c r="U256" s="38"/>
      <c r="V256" s="39">
        <f t="shared" si="36"/>
        <v>7056.98</v>
      </c>
      <c r="W256" s="39">
        <f t="shared" si="37"/>
        <v>39115.158499999998</v>
      </c>
      <c r="X256" s="1">
        <f t="shared" si="38"/>
        <v>34875</v>
      </c>
      <c r="Y256" s="37">
        <f t="shared" si="39"/>
        <v>4240.1584999999977</v>
      </c>
      <c r="Z256" s="111">
        <f t="shared" si="40"/>
        <v>0.12158160573476695</v>
      </c>
      <c r="AA256" s="111">
        <f t="shared" si="41"/>
        <v>0.15242488502057294</v>
      </c>
      <c r="AB256" s="111">
        <f>SUM($C$2:C256)*D256/SUM($B$2:B256)-1</f>
        <v>0.14955095988530465</v>
      </c>
      <c r="AC256" s="111">
        <f t="shared" si="22"/>
        <v>-2.7969354150537695E-2</v>
      </c>
      <c r="AD256" s="40">
        <f t="shared" si="42"/>
        <v>5.9587259259259284E-2</v>
      </c>
    </row>
    <row r="257" spans="1:30">
      <c r="A257" s="31" t="s">
        <v>322</v>
      </c>
      <c r="B257" s="2">
        <v>135</v>
      </c>
      <c r="C257" s="127">
        <v>93.35</v>
      </c>
      <c r="D257" s="123">
        <v>1.4444999999999999</v>
      </c>
      <c r="E257" s="32">
        <f t="shared" si="24"/>
        <v>0.22000000000000003</v>
      </c>
      <c r="F257" s="13">
        <f t="shared" si="25"/>
        <v>0.15892296296296274</v>
      </c>
      <c r="H257" s="5">
        <f t="shared" si="26"/>
        <v>21.454599999999971</v>
      </c>
      <c r="I257" s="2" t="s">
        <v>66</v>
      </c>
      <c r="J257" s="33" t="s">
        <v>323</v>
      </c>
      <c r="K257" s="34">
        <f t="shared" si="27"/>
        <v>43847</v>
      </c>
      <c r="L257" s="34" t="str">
        <f t="shared" ca="1" si="28"/>
        <v>2020-07-10</v>
      </c>
      <c r="M257" s="18">
        <f t="shared" ca="1" si="29"/>
        <v>23760</v>
      </c>
      <c r="N257" s="19">
        <f t="shared" ca="1" si="30"/>
        <v>0.32958455387205343</v>
      </c>
      <c r="O257" s="35">
        <f t="shared" si="31"/>
        <v>134.84407499999998</v>
      </c>
      <c r="P257" s="35">
        <f t="shared" si="32"/>
        <v>0.15592500000002474</v>
      </c>
      <c r="Q257" s="36">
        <f t="shared" si="33"/>
        <v>0.9</v>
      </c>
      <c r="R257" s="37">
        <f t="shared" si="34"/>
        <v>22315.849999999995</v>
      </c>
      <c r="S257" s="38">
        <f t="shared" si="35"/>
        <v>32235.245324999989</v>
      </c>
      <c r="T257" s="38"/>
      <c r="U257" s="38"/>
      <c r="V257" s="39">
        <f t="shared" si="36"/>
        <v>7056.98</v>
      </c>
      <c r="W257" s="39">
        <f t="shared" si="37"/>
        <v>39292.225324999992</v>
      </c>
      <c r="X257" s="1">
        <f t="shared" si="38"/>
        <v>35010</v>
      </c>
      <c r="Y257" s="37">
        <f t="shared" si="39"/>
        <v>4282.2253249999922</v>
      </c>
      <c r="Z257" s="111">
        <f t="shared" si="40"/>
        <v>0.1223143480434159</v>
      </c>
      <c r="AA257" s="111">
        <f t="shared" si="41"/>
        <v>0.15319365581965694</v>
      </c>
      <c r="AB257" s="111">
        <f>SUM($C$2:C257)*D257/SUM($B$2:B257)-1</f>
        <v>0.15047802827763457</v>
      </c>
      <c r="AC257" s="111">
        <f t="shared" si="22"/>
        <v>-2.8163680234218669E-2</v>
      </c>
      <c r="AD257" s="40">
        <f t="shared" si="42"/>
        <v>6.1077037037037291E-2</v>
      </c>
    </row>
    <row r="258" spans="1:30">
      <c r="A258" s="31" t="s">
        <v>324</v>
      </c>
      <c r="B258" s="2">
        <v>135</v>
      </c>
      <c r="C258" s="127">
        <v>92.67</v>
      </c>
      <c r="D258" s="123">
        <v>1.4551000000000001</v>
      </c>
      <c r="E258" s="32">
        <f t="shared" si="24"/>
        <v>0.22000000000000003</v>
      </c>
      <c r="F258" s="13">
        <f t="shared" si="25"/>
        <v>0.15048088888888889</v>
      </c>
      <c r="H258" s="5">
        <f t="shared" si="26"/>
        <v>20.314920000000001</v>
      </c>
      <c r="I258" s="2" t="s">
        <v>66</v>
      </c>
      <c r="J258" s="33" t="s">
        <v>325</v>
      </c>
      <c r="K258" s="34">
        <f t="shared" si="27"/>
        <v>43850</v>
      </c>
      <c r="L258" s="34" t="str">
        <f t="shared" ca="1" si="28"/>
        <v>2020-07-10</v>
      </c>
      <c r="M258" s="18">
        <f t="shared" ca="1" si="29"/>
        <v>23355</v>
      </c>
      <c r="N258" s="19">
        <f t="shared" ca="1" si="30"/>
        <v>0.31748858060372515</v>
      </c>
      <c r="O258" s="35">
        <f t="shared" si="31"/>
        <v>134.84411700000001</v>
      </c>
      <c r="P258" s="35">
        <f t="shared" si="32"/>
        <v>0.15588299999998867</v>
      </c>
      <c r="Q258" s="36">
        <f t="shared" si="33"/>
        <v>0.9</v>
      </c>
      <c r="R258" s="37">
        <f t="shared" si="34"/>
        <v>22408.519999999993</v>
      </c>
      <c r="S258" s="38">
        <f t="shared" si="35"/>
        <v>32606.637451999992</v>
      </c>
      <c r="T258" s="38"/>
      <c r="U258" s="38"/>
      <c r="V258" s="39">
        <f t="shared" si="36"/>
        <v>7056.98</v>
      </c>
      <c r="W258" s="39">
        <f t="shared" si="37"/>
        <v>39663.617451999991</v>
      </c>
      <c r="X258" s="1">
        <f t="shared" si="38"/>
        <v>35145</v>
      </c>
      <c r="Y258" s="37">
        <f t="shared" si="39"/>
        <v>4518.6174519999913</v>
      </c>
      <c r="Z258" s="111">
        <f t="shared" si="40"/>
        <v>0.12857070570493634</v>
      </c>
      <c r="AA258" s="111">
        <f t="shared" si="41"/>
        <v>0.16087347744696823</v>
      </c>
      <c r="AB258" s="111">
        <f>SUM($C$2:C258)*D258/SUM($B$2:B258)-1</f>
        <v>0.15830555706359339</v>
      </c>
      <c r="AC258" s="111">
        <f t="shared" ref="AC258:AC286" si="43">Z258-AB258</f>
        <v>-2.9734851358657055E-2</v>
      </c>
      <c r="AD258" s="40">
        <f t="shared" si="42"/>
        <v>6.9519111111111143E-2</v>
      </c>
    </row>
    <row r="259" spans="1:30">
      <c r="A259" s="31" t="s">
        <v>326</v>
      </c>
      <c r="B259" s="2">
        <v>135</v>
      </c>
      <c r="C259" s="127">
        <v>94.18</v>
      </c>
      <c r="D259" s="123">
        <v>1.4318</v>
      </c>
      <c r="E259" s="32">
        <f t="shared" si="24"/>
        <v>0.22000000000000003</v>
      </c>
      <c r="F259" s="13">
        <f t="shared" si="25"/>
        <v>0.16922725925925938</v>
      </c>
      <c r="H259" s="5">
        <f t="shared" si="26"/>
        <v>22.845680000000016</v>
      </c>
      <c r="I259" s="2" t="s">
        <v>66</v>
      </c>
      <c r="J259" s="33" t="s">
        <v>327</v>
      </c>
      <c r="K259" s="34">
        <f t="shared" si="27"/>
        <v>43851</v>
      </c>
      <c r="L259" s="34" t="str">
        <f t="shared" ca="1" si="28"/>
        <v>2020-07-10</v>
      </c>
      <c r="M259" s="18">
        <f t="shared" ca="1" si="29"/>
        <v>23220</v>
      </c>
      <c r="N259" s="19">
        <f t="shared" ca="1" si="30"/>
        <v>0.35911598621877722</v>
      </c>
      <c r="O259" s="35">
        <f t="shared" si="31"/>
        <v>134.846924</v>
      </c>
      <c r="P259" s="35">
        <f t="shared" si="32"/>
        <v>0.15307599999999866</v>
      </c>
      <c r="Q259" s="36">
        <f t="shared" si="33"/>
        <v>0.9</v>
      </c>
      <c r="R259" s="37">
        <f t="shared" si="34"/>
        <v>22502.699999999993</v>
      </c>
      <c r="S259" s="38">
        <f t="shared" si="35"/>
        <v>32219.365859999991</v>
      </c>
      <c r="T259" s="38"/>
      <c r="U259" s="38"/>
      <c r="V259" s="39">
        <f t="shared" si="36"/>
        <v>7056.98</v>
      </c>
      <c r="W259" s="39">
        <f t="shared" si="37"/>
        <v>39276.345859999987</v>
      </c>
      <c r="X259" s="1">
        <f t="shared" si="38"/>
        <v>35280</v>
      </c>
      <c r="Y259" s="37">
        <f t="shared" si="39"/>
        <v>3996.3458599999867</v>
      </c>
      <c r="Z259" s="111">
        <f t="shared" si="40"/>
        <v>0.11327510941043051</v>
      </c>
      <c r="AA259" s="111">
        <f t="shared" si="41"/>
        <v>0.14159880338815589</v>
      </c>
      <c r="AB259" s="111">
        <f>SUM($C$2:C259)*D259/SUM($B$2:B259)-1</f>
        <v>0.13921889393424003</v>
      </c>
      <c r="AC259" s="111">
        <f t="shared" si="43"/>
        <v>-2.5943784523809521E-2</v>
      </c>
      <c r="AD259" s="40">
        <f t="shared" si="42"/>
        <v>5.0772740740740646E-2</v>
      </c>
    </row>
    <row r="260" spans="1:30">
      <c r="A260" s="31" t="s">
        <v>328</v>
      </c>
      <c r="B260" s="2">
        <v>135</v>
      </c>
      <c r="C260" s="127">
        <v>93.8</v>
      </c>
      <c r="D260" s="123">
        <v>1.4376</v>
      </c>
      <c r="E260" s="32">
        <f t="shared" si="24"/>
        <v>0.22000000000000003</v>
      </c>
      <c r="F260" s="13">
        <f t="shared" si="25"/>
        <v>0.16450962962962962</v>
      </c>
      <c r="H260" s="5">
        <f t="shared" si="26"/>
        <v>22.208799999999997</v>
      </c>
      <c r="I260" s="2" t="s">
        <v>66</v>
      </c>
      <c r="J260" s="33" t="s">
        <v>329</v>
      </c>
      <c r="K260" s="34">
        <f t="shared" si="27"/>
        <v>43852</v>
      </c>
      <c r="L260" s="34" t="str">
        <f t="shared" ca="1" si="28"/>
        <v>2020-07-10</v>
      </c>
      <c r="M260" s="18">
        <f t="shared" ca="1" si="29"/>
        <v>23085</v>
      </c>
      <c r="N260" s="19">
        <f t="shared" ca="1" si="30"/>
        <v>0.35114628546675325</v>
      </c>
      <c r="O260" s="35">
        <f t="shared" si="31"/>
        <v>134.84688</v>
      </c>
      <c r="P260" s="35">
        <f t="shared" si="32"/>
        <v>0.15312000000000126</v>
      </c>
      <c r="Q260" s="36">
        <f t="shared" si="33"/>
        <v>0.9</v>
      </c>
      <c r="R260" s="37">
        <f t="shared" si="34"/>
        <v>22596.499999999993</v>
      </c>
      <c r="S260" s="38">
        <f t="shared" si="35"/>
        <v>32484.728399999989</v>
      </c>
      <c r="T260" s="38"/>
      <c r="U260" s="38"/>
      <c r="V260" s="39">
        <f t="shared" si="36"/>
        <v>7056.98</v>
      </c>
      <c r="W260" s="39">
        <f t="shared" si="37"/>
        <v>39541.708399999989</v>
      </c>
      <c r="X260" s="1">
        <f t="shared" si="38"/>
        <v>35415</v>
      </c>
      <c r="Y260" s="37">
        <f t="shared" si="39"/>
        <v>4126.7083999999886</v>
      </c>
      <c r="Z260" s="111">
        <f t="shared" si="40"/>
        <v>0.11652430890865428</v>
      </c>
      <c r="AA260" s="111">
        <f t="shared" si="41"/>
        <v>0.145521739529064</v>
      </c>
      <c r="AB260" s="111">
        <f>SUM($C$2:C260)*D260/SUM($B$2:B260)-1</f>
        <v>0.14328108360864023</v>
      </c>
      <c r="AC260" s="111">
        <f t="shared" si="43"/>
        <v>-2.6756774699985941E-2</v>
      </c>
      <c r="AD260" s="40">
        <f t="shared" si="42"/>
        <v>5.5490370370370412E-2</v>
      </c>
    </row>
    <row r="261" spans="1:30">
      <c r="A261" s="31" t="s">
        <v>330</v>
      </c>
      <c r="B261" s="2">
        <v>135</v>
      </c>
      <c r="C261" s="127">
        <v>96.59</v>
      </c>
      <c r="D261" s="123">
        <v>1.3959999999999999</v>
      </c>
      <c r="E261" s="32">
        <f t="shared" si="24"/>
        <v>0.22000000000000003</v>
      </c>
      <c r="F261" s="13">
        <f t="shared" si="25"/>
        <v>0.19914696296296294</v>
      </c>
      <c r="H261" s="5">
        <f t="shared" si="26"/>
        <v>26.884839999999997</v>
      </c>
      <c r="I261" s="2" t="s">
        <v>66</v>
      </c>
      <c r="J261" s="33" t="s">
        <v>331</v>
      </c>
      <c r="K261" s="34">
        <f t="shared" si="27"/>
        <v>43853</v>
      </c>
      <c r="L261" s="34" t="str">
        <f t="shared" ca="1" si="28"/>
        <v>2020-07-10</v>
      </c>
      <c r="M261" s="18">
        <f t="shared" ca="1" si="29"/>
        <v>22950</v>
      </c>
      <c r="N261" s="19">
        <f t="shared" ca="1" si="30"/>
        <v>0.42758024400871453</v>
      </c>
      <c r="O261" s="35">
        <f t="shared" si="31"/>
        <v>134.83964</v>
      </c>
      <c r="P261" s="35">
        <f t="shared" si="32"/>
        <v>0.16035999999999717</v>
      </c>
      <c r="Q261" s="36">
        <f t="shared" si="33"/>
        <v>0.9</v>
      </c>
      <c r="R261" s="37">
        <f t="shared" si="34"/>
        <v>22693.089999999993</v>
      </c>
      <c r="S261" s="38">
        <f t="shared" si="35"/>
        <v>31679.553639999987</v>
      </c>
      <c r="T261" s="38"/>
      <c r="U261" s="38"/>
      <c r="V261" s="39">
        <f t="shared" si="36"/>
        <v>7056.98</v>
      </c>
      <c r="W261" s="39">
        <f t="shared" si="37"/>
        <v>38736.533639999987</v>
      </c>
      <c r="X261" s="1">
        <f t="shared" si="38"/>
        <v>35550</v>
      </c>
      <c r="Y261" s="37">
        <f t="shared" si="39"/>
        <v>3186.5336399999869</v>
      </c>
      <c r="Z261" s="111">
        <f t="shared" si="40"/>
        <v>8.9635264135020654E-2</v>
      </c>
      <c r="AA261" s="111">
        <f t="shared" si="41"/>
        <v>0.11183558780360903</v>
      </c>
      <c r="AB261" s="111">
        <f>SUM($C$2:C261)*D261/SUM($B$2:B261)-1</f>
        <v>0.10977484106891677</v>
      </c>
      <c r="AC261" s="111">
        <f t="shared" si="43"/>
        <v>-2.0139576933896119E-2</v>
      </c>
      <c r="AD261" s="40">
        <f t="shared" si="42"/>
        <v>2.0853037037037087E-2</v>
      </c>
    </row>
    <row r="262" spans="1:30">
      <c r="A262" s="150" t="s">
        <v>332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1059</v>
      </c>
      <c r="J262" s="158" t="s">
        <v>1314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1056</v>
      </c>
    </row>
    <row r="263" spans="1:30">
      <c r="A263" s="150" t="s">
        <v>333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1059</v>
      </c>
      <c r="J263" s="158" t="s">
        <v>1315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1056</v>
      </c>
    </row>
    <row r="264" spans="1:30">
      <c r="A264" s="150" t="s">
        <v>334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1059</v>
      </c>
      <c r="J264" s="158" t="s">
        <v>1316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1056</v>
      </c>
    </row>
    <row r="265" spans="1:30">
      <c r="A265" s="150" t="s">
        <v>335</v>
      </c>
      <c r="B265" s="151">
        <v>135</v>
      </c>
      <c r="C265" s="172">
        <v>98.91</v>
      </c>
      <c r="D265" s="173">
        <v>1.3633</v>
      </c>
      <c r="E265" s="154">
        <v>0.22000000000000003</v>
      </c>
      <c r="F265" s="174">
        <v>0.21711111111111112</v>
      </c>
      <c r="G265" s="156">
        <v>164.31</v>
      </c>
      <c r="H265" s="175">
        <v>29.310000000000002</v>
      </c>
      <c r="I265" s="151" t="s">
        <v>1392</v>
      </c>
      <c r="J265" s="158" t="s">
        <v>1496</v>
      </c>
      <c r="K265" s="176">
        <v>43867</v>
      </c>
      <c r="L265" s="176">
        <v>44020</v>
      </c>
      <c r="M265" s="177">
        <v>20790</v>
      </c>
      <c r="N265" s="162">
        <v>0.5145815295815297</v>
      </c>
      <c r="O265" s="163">
        <v>134.84400299999999</v>
      </c>
      <c r="P265" s="163">
        <v>0.15599700000001349</v>
      </c>
      <c r="Q265" s="164">
        <v>0.9</v>
      </c>
      <c r="R265" s="165">
        <v>23031.229999999992</v>
      </c>
      <c r="S265" s="166">
        <v>31398.475858999987</v>
      </c>
      <c r="T265" s="166"/>
      <c r="U265" s="166"/>
      <c r="V265" s="168">
        <v>7056.98</v>
      </c>
      <c r="W265" s="168">
        <v>38455.455858999987</v>
      </c>
      <c r="X265" s="169">
        <v>36000</v>
      </c>
      <c r="Y265" s="165">
        <v>2455.455858999987</v>
      </c>
      <c r="Z265" s="155">
        <v>6.8207107194444117E-2</v>
      </c>
      <c r="AA265" s="155">
        <v>8.4837582912909104E-2</v>
      </c>
      <c r="AB265" s="155">
        <v>8.3037330333332937E-2</v>
      </c>
      <c r="AC265" s="155">
        <v>-1.4830223138888821E-2</v>
      </c>
      <c r="AD265" s="170" t="s">
        <v>1056</v>
      </c>
    </row>
    <row r="266" spans="1:30">
      <c r="A266" s="150" t="s">
        <v>336</v>
      </c>
      <c r="B266" s="151">
        <v>135</v>
      </c>
      <c r="C266" s="172">
        <v>98.89</v>
      </c>
      <c r="D266" s="173">
        <v>1.3634999999999999</v>
      </c>
      <c r="E266" s="154">
        <v>0.22000000000000003</v>
      </c>
      <c r="F266" s="174">
        <v>0.21688888888888891</v>
      </c>
      <c r="G266" s="156">
        <v>164.28</v>
      </c>
      <c r="H266" s="175">
        <v>29.28</v>
      </c>
      <c r="I266" s="151" t="s">
        <v>1392</v>
      </c>
      <c r="J266" s="158" t="s">
        <v>1497</v>
      </c>
      <c r="K266" s="176">
        <v>43868</v>
      </c>
      <c r="L266" s="176">
        <v>44020</v>
      </c>
      <c r="M266" s="177">
        <v>20655</v>
      </c>
      <c r="N266" s="162">
        <v>0.51741466957153237</v>
      </c>
      <c r="O266" s="163">
        <v>134.83651499999999</v>
      </c>
      <c r="P266" s="163">
        <v>0.16348500000000854</v>
      </c>
      <c r="Q266" s="164">
        <v>0.9</v>
      </c>
      <c r="R266" s="165">
        <v>23130.119999999992</v>
      </c>
      <c r="S266" s="166">
        <v>31537.918619999986</v>
      </c>
      <c r="T266" s="166"/>
      <c r="U266" s="166"/>
      <c r="V266" s="168">
        <v>7056.98</v>
      </c>
      <c r="W266" s="168">
        <v>38594.898619999985</v>
      </c>
      <c r="X266" s="169">
        <v>36135</v>
      </c>
      <c r="Y266" s="165">
        <v>2459.8986199999854</v>
      </c>
      <c r="Z266" s="155">
        <v>6.8075235090631958E-2</v>
      </c>
      <c r="AA266" s="155">
        <v>8.4596496597773241E-2</v>
      </c>
      <c r="AB266" s="155">
        <v>8.2880870485678271E-2</v>
      </c>
      <c r="AC266" s="155">
        <v>-1.4805635395046313E-2</v>
      </c>
      <c r="AD266" s="170" t="s">
        <v>1056</v>
      </c>
    </row>
    <row r="267" spans="1:30">
      <c r="A267" s="150" t="s">
        <v>337</v>
      </c>
      <c r="B267" s="151">
        <v>135</v>
      </c>
      <c r="C267" s="172">
        <v>98.52</v>
      </c>
      <c r="D267" s="173">
        <v>1.3687</v>
      </c>
      <c r="E267" s="154">
        <v>0.22000000000000003</v>
      </c>
      <c r="F267" s="174">
        <v>0.21229629629629626</v>
      </c>
      <c r="G267" s="156">
        <v>163.66</v>
      </c>
      <c r="H267" s="175">
        <v>28.659999999999997</v>
      </c>
      <c r="I267" s="151" t="s">
        <v>1392</v>
      </c>
      <c r="J267" s="158" t="s">
        <v>1498</v>
      </c>
      <c r="K267" s="176">
        <v>43871</v>
      </c>
      <c r="L267" s="176">
        <v>44020</v>
      </c>
      <c r="M267" s="177">
        <v>20250</v>
      </c>
      <c r="N267" s="162">
        <v>0.51658765432098763</v>
      </c>
      <c r="O267" s="163">
        <v>134.844324</v>
      </c>
      <c r="P267" s="163">
        <v>0.1556759999999997</v>
      </c>
      <c r="Q267" s="164">
        <v>0.9</v>
      </c>
      <c r="R267" s="165">
        <v>23228.639999999992</v>
      </c>
      <c r="S267" s="166">
        <v>31793.039567999989</v>
      </c>
      <c r="T267" s="166"/>
      <c r="U267" s="166"/>
      <c r="V267" s="168">
        <v>7056.98</v>
      </c>
      <c r="W267" s="168">
        <v>38850.019567999989</v>
      </c>
      <c r="X267" s="169">
        <v>36270</v>
      </c>
      <c r="Y267" s="165">
        <v>2580.0195679999888</v>
      </c>
      <c r="Z267" s="155">
        <v>7.1133707416597414E-2</v>
      </c>
      <c r="AA267" s="155">
        <v>8.8317454614414759E-2</v>
      </c>
      <c r="AB267" s="155">
        <v>8.6682515991176823E-2</v>
      </c>
      <c r="AC267" s="155">
        <v>-1.5548808574579409E-2</v>
      </c>
      <c r="AD267" s="170" t="s">
        <v>1056</v>
      </c>
    </row>
    <row r="268" spans="1:30">
      <c r="A268" s="150" t="s">
        <v>338</v>
      </c>
      <c r="B268" s="151">
        <v>135</v>
      </c>
      <c r="C268" s="172">
        <v>97.65</v>
      </c>
      <c r="D268" s="173">
        <v>1.3808</v>
      </c>
      <c r="E268" s="154">
        <v>0.22000000000000003</v>
      </c>
      <c r="F268" s="174">
        <v>0.21785185185185182</v>
      </c>
      <c r="G268" s="156">
        <v>164.41</v>
      </c>
      <c r="H268" s="175">
        <v>29.409999999999997</v>
      </c>
      <c r="I268" s="151" t="s">
        <v>1059</v>
      </c>
      <c r="J268" s="158" t="s">
        <v>1499</v>
      </c>
      <c r="K268" s="176">
        <v>43872</v>
      </c>
      <c r="L268" s="176">
        <v>44021</v>
      </c>
      <c r="M268" s="177">
        <v>20250</v>
      </c>
      <c r="N268" s="162">
        <v>0.53010617283950612</v>
      </c>
      <c r="O268" s="163">
        <v>134.83512000000002</v>
      </c>
      <c r="P268" s="163">
        <v>0.16487999999998237</v>
      </c>
      <c r="Q268" s="164">
        <v>0.9</v>
      </c>
      <c r="R268" s="165">
        <v>23326.289999999994</v>
      </c>
      <c r="S268" s="166">
        <v>32208.94123199999</v>
      </c>
      <c r="T268" s="166"/>
      <c r="U268" s="166"/>
      <c r="V268" s="168">
        <v>7056.98</v>
      </c>
      <c r="W268" s="168">
        <v>39265.921231999993</v>
      </c>
      <c r="X268" s="169">
        <v>36405</v>
      </c>
      <c r="Y268" s="165">
        <v>2860.9212319999933</v>
      </c>
      <c r="Z268" s="155">
        <v>7.8585942370553274E-2</v>
      </c>
      <c r="AA268" s="155">
        <v>9.7482597872019738E-2</v>
      </c>
      <c r="AB268" s="155">
        <v>9.5927741793709442E-2</v>
      </c>
      <c r="AC268" s="155">
        <v>-1.7341799423156168E-2</v>
      </c>
      <c r="AD268" s="170" t="s">
        <v>1056</v>
      </c>
    </row>
    <row r="269" spans="1:30">
      <c r="A269" s="31" t="s">
        <v>339</v>
      </c>
      <c r="B269" s="2">
        <v>135</v>
      </c>
      <c r="C269" s="127">
        <v>96.91</v>
      </c>
      <c r="D269" s="123">
        <v>1.3914</v>
      </c>
      <c r="E269" s="32">
        <f t="shared" ref="E265:E286" si="44">10%*Q269+13%</f>
        <v>0.22000000000000003</v>
      </c>
      <c r="F269" s="13">
        <f t="shared" ref="F265:F286" si="45">IF(G269="",($F$1*C269-B269)/B269,H269/B269)</f>
        <v>0.20311970370370361</v>
      </c>
      <c r="H269" s="5">
        <f t="shared" ref="H265:H286" si="46">IF(G269="",$F$1*C269-B269,G269-B269)</f>
        <v>27.421159999999986</v>
      </c>
      <c r="I269" s="2" t="s">
        <v>66</v>
      </c>
      <c r="J269" s="33" t="s">
        <v>340</v>
      </c>
      <c r="K269" s="34">
        <f t="shared" ref="K265:K286" si="47">DATE(MID(J269,1,4),MID(J269,5,2),MID(J269,7,2))</f>
        <v>43873</v>
      </c>
      <c r="L269" s="34" t="str">
        <f t="shared" ref="L265:L286" ca="1" si="48">IF(LEN(J269) &gt; 15,DATE(MID(J269,12,4),MID(J269,16,2),MID(J269,18,2)),TEXT(TODAY(),"yyyy-mm-dd"))</f>
        <v>2020-07-10</v>
      </c>
      <c r="M269" s="18">
        <f t="shared" ref="M265:M286" ca="1" si="49">(L269-K269+1)*B269</f>
        <v>20250</v>
      </c>
      <c r="N269" s="19">
        <f t="shared" ref="N265:N286" ca="1" si="50">H269/M269*365</f>
        <v>0.49425794567901205</v>
      </c>
      <c r="O269" s="35">
        <f t="shared" ref="O265:O286" si="51">D269*C269</f>
        <v>134.840574</v>
      </c>
      <c r="P269" s="35">
        <f t="shared" ref="P265:P286" si="52">B269-O269</f>
        <v>0.15942599999999629</v>
      </c>
      <c r="Q269" s="36">
        <f t="shared" ref="Q265:Q286" si="53">B269/150</f>
        <v>0.9</v>
      </c>
      <c r="R269" s="37">
        <f t="shared" ref="R265:R286" si="54">R268+C269-T269</f>
        <v>23423.199999999993</v>
      </c>
      <c r="S269" s="38">
        <f t="shared" ref="S265:S286" si="55">R269*D269</f>
        <v>32591.040479999989</v>
      </c>
      <c r="T269" s="38"/>
      <c r="U269" s="38"/>
      <c r="V269" s="39">
        <f t="shared" ref="V265:V286" si="56">V268+U269</f>
        <v>7056.98</v>
      </c>
      <c r="W269" s="39">
        <f t="shared" ref="W265:W286" si="57">V269+S269</f>
        <v>39648.020479999992</v>
      </c>
      <c r="X269" s="1">
        <f t="shared" ref="X265:X286" si="58">X268+B269</f>
        <v>36540</v>
      </c>
      <c r="Y269" s="37">
        <f t="shared" ref="Y265:Y286" si="59">W269-X269</f>
        <v>3108.0204799999919</v>
      </c>
      <c r="Z269" s="111">
        <f t="shared" ref="Z265:Z286" si="60">W269/X269-1</f>
        <v>8.5058031746031437E-2</v>
      </c>
      <c r="AA269" s="111">
        <f t="shared" ref="AA265:AA286" si="61">S269/(X269-V269)-1</f>
        <v>0.10541730392612392</v>
      </c>
      <c r="AB269" s="111">
        <f>SUM($C$2:C269)*D269/SUM($B$2:B269)-1</f>
        <v>0.10395100147783221</v>
      </c>
      <c r="AC269" s="111">
        <f t="shared" si="43"/>
        <v>-1.8892969731800768E-2</v>
      </c>
      <c r="AD269" s="40">
        <f t="shared" ref="AD265:AD286" si="62">IF(E269-F269&lt;0,"达成",E269-F269)</f>
        <v>1.6880296296296421E-2</v>
      </c>
    </row>
    <row r="270" spans="1:30">
      <c r="A270" s="150" t="s">
        <v>341</v>
      </c>
      <c r="B270" s="151">
        <v>135</v>
      </c>
      <c r="C270" s="172">
        <v>97.47</v>
      </c>
      <c r="D270" s="173">
        <v>1.3834</v>
      </c>
      <c r="E270" s="154">
        <v>0.22000000000000003</v>
      </c>
      <c r="F270" s="174">
        <v>0.2155555555555555</v>
      </c>
      <c r="G270" s="156">
        <v>164.1</v>
      </c>
      <c r="H270" s="175">
        <v>29.099999999999994</v>
      </c>
      <c r="I270" s="151" t="s">
        <v>1059</v>
      </c>
      <c r="J270" s="158" t="s">
        <v>1500</v>
      </c>
      <c r="K270" s="176">
        <v>43874</v>
      </c>
      <c r="L270" s="176">
        <v>44021</v>
      </c>
      <c r="M270" s="177">
        <v>19980</v>
      </c>
      <c r="N270" s="162">
        <v>0.53160660660660652</v>
      </c>
      <c r="O270" s="163">
        <v>134.83999800000001</v>
      </c>
      <c r="P270" s="163">
        <v>0.16000199999999154</v>
      </c>
      <c r="Q270" s="164">
        <v>0.9</v>
      </c>
      <c r="R270" s="165">
        <v>23520.669999999995</v>
      </c>
      <c r="S270" s="166">
        <v>32538.49487799999</v>
      </c>
      <c r="T270" s="166"/>
      <c r="U270" s="166"/>
      <c r="V270" s="168">
        <v>7056.98</v>
      </c>
      <c r="W270" s="168">
        <v>39595.474877999994</v>
      </c>
      <c r="X270" s="169">
        <v>36675</v>
      </c>
      <c r="Y270" s="165">
        <v>2920.4748779999936</v>
      </c>
      <c r="Z270" s="155">
        <v>7.9631216850715614E-2</v>
      </c>
      <c r="AA270" s="155">
        <v>9.8604662904542284E-2</v>
      </c>
      <c r="AB270" s="155">
        <v>9.7240079400136015E-2</v>
      </c>
      <c r="AC270" s="155">
        <v>-1.7608862549420401E-2</v>
      </c>
      <c r="AD270" s="170" t="s">
        <v>1056</v>
      </c>
    </row>
    <row r="271" spans="1:30">
      <c r="A271" s="31" t="s">
        <v>342</v>
      </c>
      <c r="B271" s="2">
        <v>135</v>
      </c>
      <c r="C271" s="127">
        <v>96.83</v>
      </c>
      <c r="D271" s="123">
        <v>1.3925000000000001</v>
      </c>
      <c r="E271" s="32">
        <f t="shared" si="44"/>
        <v>0.22000000000000003</v>
      </c>
      <c r="F271" s="13">
        <f t="shared" si="45"/>
        <v>0.20212651851851854</v>
      </c>
      <c r="H271" s="5">
        <f t="shared" si="46"/>
        <v>27.287080000000003</v>
      </c>
      <c r="I271" s="2" t="s">
        <v>66</v>
      </c>
      <c r="J271" s="33" t="s">
        <v>343</v>
      </c>
      <c r="K271" s="34">
        <f t="shared" si="47"/>
        <v>43875</v>
      </c>
      <c r="L271" s="34" t="str">
        <f t="shared" ca="1" si="48"/>
        <v>2020-07-10</v>
      </c>
      <c r="M271" s="18">
        <f t="shared" ca="1" si="49"/>
        <v>19980</v>
      </c>
      <c r="N271" s="19">
        <f t="shared" ca="1" si="50"/>
        <v>0.49848769769769774</v>
      </c>
      <c r="O271" s="35">
        <f t="shared" si="51"/>
        <v>134.83577500000001</v>
      </c>
      <c r="P271" s="35">
        <f t="shared" si="52"/>
        <v>0.16422499999998763</v>
      </c>
      <c r="Q271" s="36">
        <f t="shared" si="53"/>
        <v>0.9</v>
      </c>
      <c r="R271" s="37">
        <f t="shared" si="54"/>
        <v>23617.499999999996</v>
      </c>
      <c r="S271" s="38">
        <f t="shared" si="55"/>
        <v>32887.368749999994</v>
      </c>
      <c r="T271" s="38"/>
      <c r="U271" s="38"/>
      <c r="V271" s="39">
        <f t="shared" si="56"/>
        <v>7056.98</v>
      </c>
      <c r="W271" s="39">
        <f t="shared" si="57"/>
        <v>39944.34874999999</v>
      </c>
      <c r="X271" s="1">
        <f t="shared" si="58"/>
        <v>36810</v>
      </c>
      <c r="Y271" s="37">
        <f t="shared" si="59"/>
        <v>3134.3487499999901</v>
      </c>
      <c r="Z271" s="111">
        <f t="shared" si="60"/>
        <v>8.5149381961423298E-2</v>
      </c>
      <c r="AA271" s="111">
        <f t="shared" si="61"/>
        <v>0.10534556660130612</v>
      </c>
      <c r="AB271" s="111">
        <f>SUM($C$2:C271)*D271/SUM($B$2:B271)-1</f>
        <v>0.10407016232002153</v>
      </c>
      <c r="AC271" s="111">
        <f t="shared" si="43"/>
        <v>-1.8920780358598233E-2</v>
      </c>
      <c r="AD271" s="40">
        <f t="shared" si="62"/>
        <v>1.787348148148149E-2</v>
      </c>
    </row>
    <row r="272" spans="1:30">
      <c r="A272" s="31" t="s">
        <v>344</v>
      </c>
      <c r="B272" s="2">
        <v>135</v>
      </c>
      <c r="C272" s="127">
        <v>94.83</v>
      </c>
      <c r="D272" s="123">
        <v>1.4218999999999999</v>
      </c>
      <c r="E272" s="32">
        <f t="shared" si="44"/>
        <v>0.22000000000000003</v>
      </c>
      <c r="F272" s="13">
        <f t="shared" si="45"/>
        <v>0.17729688888888889</v>
      </c>
      <c r="H272" s="5">
        <f t="shared" si="46"/>
        <v>23.935079999999999</v>
      </c>
      <c r="I272" s="2" t="s">
        <v>66</v>
      </c>
      <c r="J272" s="33" t="s">
        <v>345</v>
      </c>
      <c r="K272" s="34">
        <f t="shared" si="47"/>
        <v>43878</v>
      </c>
      <c r="L272" s="34" t="str">
        <f t="shared" ca="1" si="48"/>
        <v>2020-07-10</v>
      </c>
      <c r="M272" s="18">
        <f t="shared" ca="1" si="49"/>
        <v>19575</v>
      </c>
      <c r="N272" s="19">
        <f t="shared" ca="1" si="50"/>
        <v>0.44629906513409962</v>
      </c>
      <c r="O272" s="35">
        <f t="shared" si="51"/>
        <v>134.83877699999999</v>
      </c>
      <c r="P272" s="35">
        <f t="shared" si="52"/>
        <v>0.16122300000000678</v>
      </c>
      <c r="Q272" s="36">
        <f t="shared" si="53"/>
        <v>0.9</v>
      </c>
      <c r="R272" s="37">
        <f t="shared" si="54"/>
        <v>23712.329999999998</v>
      </c>
      <c r="S272" s="38">
        <f t="shared" si="55"/>
        <v>33716.562026999993</v>
      </c>
      <c r="T272" s="38"/>
      <c r="U272" s="38"/>
      <c r="V272" s="39">
        <f t="shared" si="56"/>
        <v>7056.98</v>
      </c>
      <c r="W272" s="39">
        <f t="shared" si="57"/>
        <v>40773.542026999989</v>
      </c>
      <c r="X272" s="1">
        <f t="shared" si="58"/>
        <v>36945</v>
      </c>
      <c r="Y272" s="37">
        <f t="shared" si="59"/>
        <v>3828.5420269999886</v>
      </c>
      <c r="Z272" s="111">
        <f t="shared" si="60"/>
        <v>0.10362815068344799</v>
      </c>
      <c r="AA272" s="111">
        <f t="shared" si="61"/>
        <v>0.12809620801244082</v>
      </c>
      <c r="AB272" s="111">
        <f>SUM($C$2:C272)*D272/SUM($B$2:B272)-1</f>
        <v>0.12691069010691547</v>
      </c>
      <c r="AC272" s="111">
        <f t="shared" si="43"/>
        <v>-2.3282539423467474E-2</v>
      </c>
      <c r="AD272" s="40">
        <f t="shared" si="62"/>
        <v>4.2703111111111136E-2</v>
      </c>
    </row>
    <row r="273" spans="1:30">
      <c r="A273" s="31" t="s">
        <v>346</v>
      </c>
      <c r="B273" s="2">
        <v>135</v>
      </c>
      <c r="C273" s="127">
        <v>95.25</v>
      </c>
      <c r="D273" s="123">
        <v>1.4156</v>
      </c>
      <c r="E273" s="32">
        <f t="shared" si="44"/>
        <v>0.22000000000000003</v>
      </c>
      <c r="F273" s="13">
        <f t="shared" si="45"/>
        <v>0.18251111111111099</v>
      </c>
      <c r="H273" s="5">
        <f t="shared" si="46"/>
        <v>24.638999999999982</v>
      </c>
      <c r="I273" s="2" t="s">
        <v>66</v>
      </c>
      <c r="J273" s="33" t="s">
        <v>347</v>
      </c>
      <c r="K273" s="34">
        <f t="shared" si="47"/>
        <v>43879</v>
      </c>
      <c r="L273" s="34" t="str">
        <f t="shared" ca="1" si="48"/>
        <v>2020-07-10</v>
      </c>
      <c r="M273" s="18">
        <f t="shared" ca="1" si="49"/>
        <v>19440</v>
      </c>
      <c r="N273" s="19">
        <f t="shared" ca="1" si="50"/>
        <v>0.46261496913580213</v>
      </c>
      <c r="O273" s="35">
        <f t="shared" si="51"/>
        <v>134.83590000000001</v>
      </c>
      <c r="P273" s="35">
        <f t="shared" si="52"/>
        <v>0.16409999999999059</v>
      </c>
      <c r="Q273" s="36">
        <f t="shared" si="53"/>
        <v>0.9</v>
      </c>
      <c r="R273" s="37">
        <f t="shared" si="54"/>
        <v>23807.579999999998</v>
      </c>
      <c r="S273" s="38">
        <f t="shared" si="55"/>
        <v>33702.010247999999</v>
      </c>
      <c r="T273" s="38"/>
      <c r="U273" s="38"/>
      <c r="V273" s="39">
        <f t="shared" si="56"/>
        <v>7056.98</v>
      </c>
      <c r="W273" s="39">
        <f t="shared" si="57"/>
        <v>40758.990248000002</v>
      </c>
      <c r="X273" s="1">
        <f t="shared" si="58"/>
        <v>37080</v>
      </c>
      <c r="Y273" s="37">
        <f t="shared" si="59"/>
        <v>3678.9902480000019</v>
      </c>
      <c r="Z273" s="111">
        <f t="shared" si="60"/>
        <v>9.9217644228694724E-2</v>
      </c>
      <c r="AA273" s="111">
        <f t="shared" si="61"/>
        <v>0.12253898002266261</v>
      </c>
      <c r="AB273" s="111">
        <f>SUM($C$2:C273)*D273/SUM($B$2:B273)-1</f>
        <v>0.12146939600862994</v>
      </c>
      <c r="AC273" s="111">
        <f t="shared" si="43"/>
        <v>-2.2251751779935214E-2</v>
      </c>
      <c r="AD273" s="40">
        <f t="shared" si="62"/>
        <v>3.7488888888889044E-2</v>
      </c>
    </row>
    <row r="274" spans="1:30">
      <c r="A274" s="31" t="s">
        <v>348</v>
      </c>
      <c r="B274" s="2">
        <v>135</v>
      </c>
      <c r="C274" s="127">
        <v>95.39</v>
      </c>
      <c r="D274" s="123">
        <v>1.4136</v>
      </c>
      <c r="E274" s="32">
        <f t="shared" si="44"/>
        <v>0.22000000000000003</v>
      </c>
      <c r="F274" s="13">
        <f t="shared" si="45"/>
        <v>0.18424918518518515</v>
      </c>
      <c r="H274" s="5">
        <f t="shared" si="46"/>
        <v>24.873639999999995</v>
      </c>
      <c r="I274" s="2" t="s">
        <v>66</v>
      </c>
      <c r="J274" s="33" t="s">
        <v>349</v>
      </c>
      <c r="K274" s="34">
        <f t="shared" si="47"/>
        <v>43880</v>
      </c>
      <c r="L274" s="34" t="str">
        <f t="shared" ca="1" si="48"/>
        <v>2020-07-10</v>
      </c>
      <c r="M274" s="18">
        <f t="shared" ca="1" si="49"/>
        <v>19305</v>
      </c>
      <c r="N274" s="19">
        <f t="shared" ca="1" si="50"/>
        <v>0.47028638176638166</v>
      </c>
      <c r="O274" s="35">
        <f t="shared" si="51"/>
        <v>134.84330399999999</v>
      </c>
      <c r="P274" s="35">
        <f t="shared" si="52"/>
        <v>0.15669600000001083</v>
      </c>
      <c r="Q274" s="36">
        <f t="shared" si="53"/>
        <v>0.9</v>
      </c>
      <c r="R274" s="37">
        <f t="shared" si="54"/>
        <v>23902.969999999998</v>
      </c>
      <c r="S274" s="38">
        <f t="shared" si="55"/>
        <v>33789.238391999999</v>
      </c>
      <c r="T274" s="38"/>
      <c r="U274" s="38"/>
      <c r="V274" s="39">
        <f t="shared" si="56"/>
        <v>7056.98</v>
      </c>
      <c r="W274" s="39">
        <f t="shared" si="57"/>
        <v>40846.218391999995</v>
      </c>
      <c r="X274" s="1">
        <f t="shared" si="58"/>
        <v>37215</v>
      </c>
      <c r="Y274" s="37">
        <f t="shared" si="59"/>
        <v>3631.2183919999952</v>
      </c>
      <c r="Z274" s="111">
        <f t="shared" si="60"/>
        <v>9.7574053258094651E-2</v>
      </c>
      <c r="AA274" s="111">
        <f t="shared" si="61"/>
        <v>0.12040639246210461</v>
      </c>
      <c r="AB274" s="111">
        <f>SUM($C$2:C274)*D274/SUM($B$2:B274)-1</f>
        <v>0.11944585054413515</v>
      </c>
      <c r="AC274" s="111">
        <f t="shared" si="43"/>
        <v>-2.1871797286040495E-2</v>
      </c>
      <c r="AD274" s="40">
        <f t="shared" si="62"/>
        <v>3.5750814814814874E-2</v>
      </c>
    </row>
    <row r="275" spans="1:30">
      <c r="A275" s="31" t="s">
        <v>350</v>
      </c>
      <c r="B275" s="2">
        <v>135</v>
      </c>
      <c r="C275" s="127">
        <v>93.35</v>
      </c>
      <c r="D275" s="123">
        <v>1.4444999999999999</v>
      </c>
      <c r="E275" s="32">
        <f t="shared" si="44"/>
        <v>0.22000000000000003</v>
      </c>
      <c r="F275" s="13">
        <f t="shared" si="45"/>
        <v>0.15892296296296274</v>
      </c>
      <c r="H275" s="5">
        <f t="shared" si="46"/>
        <v>21.454599999999971</v>
      </c>
      <c r="I275" s="2" t="s">
        <v>66</v>
      </c>
      <c r="J275" s="33" t="s">
        <v>351</v>
      </c>
      <c r="K275" s="34">
        <f t="shared" si="47"/>
        <v>43881</v>
      </c>
      <c r="L275" s="34" t="str">
        <f t="shared" ca="1" si="48"/>
        <v>2020-07-10</v>
      </c>
      <c r="M275" s="18">
        <f t="shared" ca="1" si="49"/>
        <v>19170</v>
      </c>
      <c r="N275" s="19">
        <f t="shared" ca="1" si="50"/>
        <v>0.4084991653625451</v>
      </c>
      <c r="O275" s="35">
        <f t="shared" si="51"/>
        <v>134.84407499999998</v>
      </c>
      <c r="P275" s="35">
        <f t="shared" si="52"/>
        <v>0.15592500000002474</v>
      </c>
      <c r="Q275" s="36">
        <f t="shared" si="53"/>
        <v>0.9</v>
      </c>
      <c r="R275" s="37">
        <f t="shared" si="54"/>
        <v>23996.319999999996</v>
      </c>
      <c r="S275" s="38">
        <f t="shared" si="55"/>
        <v>34662.684239999995</v>
      </c>
      <c r="T275" s="38"/>
      <c r="U275" s="38"/>
      <c r="V275" s="39">
        <f t="shared" si="56"/>
        <v>7056.98</v>
      </c>
      <c r="W275" s="39">
        <f t="shared" si="57"/>
        <v>41719.664239999998</v>
      </c>
      <c r="X275" s="1">
        <f t="shared" si="58"/>
        <v>37350</v>
      </c>
      <c r="Y275" s="37">
        <f t="shared" si="59"/>
        <v>4369.6642399999982</v>
      </c>
      <c r="Z275" s="111">
        <f t="shared" si="60"/>
        <v>0.11699234912985279</v>
      </c>
      <c r="AA275" s="111">
        <f t="shared" si="61"/>
        <v>0.14424657033204324</v>
      </c>
      <c r="AB275" s="111">
        <f>SUM($C$2:C275)*D275/SUM($B$2:B275)-1</f>
        <v>0.14339155783132496</v>
      </c>
      <c r="AC275" s="111">
        <f t="shared" si="43"/>
        <v>-2.6399208701472165E-2</v>
      </c>
      <c r="AD275" s="40">
        <f t="shared" si="62"/>
        <v>6.1077037037037291E-2</v>
      </c>
    </row>
    <row r="276" spans="1:30">
      <c r="A276" s="31" t="s">
        <v>352</v>
      </c>
      <c r="B276" s="2">
        <v>135</v>
      </c>
      <c r="C276" s="127">
        <v>93.23</v>
      </c>
      <c r="D276" s="123">
        <v>1.4462999999999999</v>
      </c>
      <c r="E276" s="32">
        <f t="shared" si="44"/>
        <v>0.22000000000000003</v>
      </c>
      <c r="F276" s="13">
        <f t="shared" si="45"/>
        <v>0.15743318518518515</v>
      </c>
      <c r="H276" s="5">
        <f t="shared" si="46"/>
        <v>21.253479999999996</v>
      </c>
      <c r="I276" s="2" t="s">
        <v>66</v>
      </c>
      <c r="J276" s="33" t="s">
        <v>353</v>
      </c>
      <c r="K276" s="34">
        <f t="shared" si="47"/>
        <v>43882</v>
      </c>
      <c r="L276" s="34" t="str">
        <f t="shared" ca="1" si="48"/>
        <v>2020-07-10</v>
      </c>
      <c r="M276" s="18">
        <f t="shared" ca="1" si="49"/>
        <v>19035</v>
      </c>
      <c r="N276" s="19">
        <f t="shared" ca="1" si="50"/>
        <v>0.40753980562122405</v>
      </c>
      <c r="O276" s="35">
        <f t="shared" si="51"/>
        <v>134.838549</v>
      </c>
      <c r="P276" s="35">
        <f t="shared" si="52"/>
        <v>0.16145099999999957</v>
      </c>
      <c r="Q276" s="36">
        <f t="shared" si="53"/>
        <v>0.9</v>
      </c>
      <c r="R276" s="37">
        <f t="shared" si="54"/>
        <v>24089.549999999996</v>
      </c>
      <c r="S276" s="38">
        <f t="shared" si="55"/>
        <v>34840.716164999991</v>
      </c>
      <c r="T276" s="38"/>
      <c r="U276" s="38"/>
      <c r="V276" s="39">
        <f t="shared" si="56"/>
        <v>7056.98</v>
      </c>
      <c r="W276" s="39">
        <f t="shared" si="57"/>
        <v>41897.696164999987</v>
      </c>
      <c r="X276" s="1">
        <f t="shared" si="58"/>
        <v>37485</v>
      </c>
      <c r="Y276" s="37">
        <f t="shared" si="59"/>
        <v>4412.6961649999866</v>
      </c>
      <c r="Z276" s="111">
        <f t="shared" si="60"/>
        <v>0.11771898532746405</v>
      </c>
      <c r="AA276" s="111">
        <f t="shared" si="61"/>
        <v>0.14502081190297589</v>
      </c>
      <c r="AB276" s="111">
        <f>SUM($C$2:C276)*D276/SUM($B$2:B276)-1</f>
        <v>0.14429049027611018</v>
      </c>
      <c r="AC276" s="111">
        <f t="shared" si="43"/>
        <v>-2.657150494864613E-2</v>
      </c>
      <c r="AD276" s="40">
        <f t="shared" si="62"/>
        <v>6.2566814814814881E-2</v>
      </c>
    </row>
    <row r="277" spans="1:30">
      <c r="A277" s="31" t="s">
        <v>354</v>
      </c>
      <c r="B277" s="2">
        <v>135</v>
      </c>
      <c r="C277" s="127">
        <v>93.63</v>
      </c>
      <c r="D277" s="123">
        <v>1.4401999999999999</v>
      </c>
      <c r="E277" s="32">
        <f t="shared" si="44"/>
        <v>0.22000000000000003</v>
      </c>
      <c r="F277" s="13">
        <f t="shared" si="45"/>
        <v>0.16239911111111108</v>
      </c>
      <c r="H277" s="5">
        <f t="shared" si="46"/>
        <v>21.923879999999997</v>
      </c>
      <c r="I277" s="2" t="s">
        <v>66</v>
      </c>
      <c r="J277" s="33" t="s">
        <v>355</v>
      </c>
      <c r="K277" s="34">
        <f t="shared" si="47"/>
        <v>43885</v>
      </c>
      <c r="L277" s="34" t="str">
        <f t="shared" ca="1" si="48"/>
        <v>2020-07-10</v>
      </c>
      <c r="M277" s="18">
        <f t="shared" ca="1" si="49"/>
        <v>18630</v>
      </c>
      <c r="N277" s="19">
        <f t="shared" ca="1" si="50"/>
        <v>0.42953388083735899</v>
      </c>
      <c r="O277" s="35">
        <f t="shared" si="51"/>
        <v>134.84592599999999</v>
      </c>
      <c r="P277" s="35">
        <f t="shared" si="52"/>
        <v>0.15407400000000848</v>
      </c>
      <c r="Q277" s="36">
        <f t="shared" si="53"/>
        <v>0.9</v>
      </c>
      <c r="R277" s="37">
        <f t="shared" si="54"/>
        <v>24183.179999999997</v>
      </c>
      <c r="S277" s="38">
        <f t="shared" si="55"/>
        <v>34828.61583599999</v>
      </c>
      <c r="T277" s="38"/>
      <c r="U277" s="38"/>
      <c r="V277" s="39">
        <f t="shared" si="56"/>
        <v>7056.98</v>
      </c>
      <c r="W277" s="39">
        <f t="shared" si="57"/>
        <v>41885.595835999993</v>
      </c>
      <c r="X277" s="1">
        <f t="shared" si="58"/>
        <v>37620</v>
      </c>
      <c r="Y277" s="37">
        <f t="shared" si="59"/>
        <v>4265.5958359999931</v>
      </c>
      <c r="Z277" s="111">
        <f t="shared" si="60"/>
        <v>0.11338638585858574</v>
      </c>
      <c r="AA277" s="111">
        <f t="shared" si="61"/>
        <v>0.13956722326523985</v>
      </c>
      <c r="AB277" s="111">
        <f>SUM($C$2:C277)*D277/SUM($B$2:B277)-1</f>
        <v>0.13895969797979779</v>
      </c>
      <c r="AC277" s="111">
        <f t="shared" si="43"/>
        <v>-2.5573312121212055E-2</v>
      </c>
      <c r="AD277" s="40">
        <f t="shared" si="62"/>
        <v>5.7600888888888951E-2</v>
      </c>
    </row>
    <row r="278" spans="1:30">
      <c r="A278" s="31" t="s">
        <v>356</v>
      </c>
      <c r="B278" s="2">
        <v>135</v>
      </c>
      <c r="C278" s="127">
        <v>93.85</v>
      </c>
      <c r="D278" s="123">
        <v>1.4368000000000001</v>
      </c>
      <c r="E278" s="32">
        <f t="shared" si="44"/>
        <v>0.22000000000000003</v>
      </c>
      <c r="F278" s="13">
        <f t="shared" si="45"/>
        <v>0.16513037037037032</v>
      </c>
      <c r="H278" s="5">
        <f t="shared" si="46"/>
        <v>22.292599999999993</v>
      </c>
      <c r="I278" s="2" t="s">
        <v>66</v>
      </c>
      <c r="J278" s="33" t="s">
        <v>357</v>
      </c>
      <c r="K278" s="34">
        <f t="shared" si="47"/>
        <v>43886</v>
      </c>
      <c r="L278" s="34" t="str">
        <f t="shared" ca="1" si="48"/>
        <v>2020-07-10</v>
      </c>
      <c r="M278" s="18">
        <f t="shared" ca="1" si="49"/>
        <v>18495</v>
      </c>
      <c r="N278" s="19">
        <f t="shared" ca="1" si="50"/>
        <v>0.43994587726412532</v>
      </c>
      <c r="O278" s="35">
        <f t="shared" si="51"/>
        <v>134.84368000000001</v>
      </c>
      <c r="P278" s="35">
        <f t="shared" si="52"/>
        <v>0.1563199999999938</v>
      </c>
      <c r="Q278" s="36">
        <f t="shared" si="53"/>
        <v>0.9</v>
      </c>
      <c r="R278" s="37">
        <f t="shared" si="54"/>
        <v>24277.029999999995</v>
      </c>
      <c r="S278" s="38">
        <f t="shared" si="55"/>
        <v>34881.236703999995</v>
      </c>
      <c r="T278" s="38"/>
      <c r="U278" s="38"/>
      <c r="V278" s="39">
        <f t="shared" si="56"/>
        <v>7056.98</v>
      </c>
      <c r="W278" s="39">
        <f t="shared" si="57"/>
        <v>41938.216703999991</v>
      </c>
      <c r="X278" s="1">
        <f t="shared" si="58"/>
        <v>37755</v>
      </c>
      <c r="Y278" s="37">
        <f t="shared" si="59"/>
        <v>4183.2167039999913</v>
      </c>
      <c r="Z278" s="111">
        <f t="shared" si="60"/>
        <v>0.1107990121573299</v>
      </c>
      <c r="AA278" s="111">
        <f t="shared" si="61"/>
        <v>0.13626991916742504</v>
      </c>
      <c r="AB278" s="111">
        <f>SUM($C$2:C278)*D278/SUM($B$2:B278)-1</f>
        <v>0.13577945893259158</v>
      </c>
      <c r="AC278" s="111">
        <f t="shared" si="43"/>
        <v>-2.4980446775261678E-2</v>
      </c>
      <c r="AD278" s="40">
        <f t="shared" si="62"/>
        <v>5.4869629629629713E-2</v>
      </c>
    </row>
    <row r="279" spans="1:30">
      <c r="A279" s="31" t="s">
        <v>358</v>
      </c>
      <c r="B279" s="2">
        <v>135</v>
      </c>
      <c r="C279" s="127">
        <v>94.95</v>
      </c>
      <c r="D279" s="123">
        <v>1.4200999999999999</v>
      </c>
      <c r="E279" s="32">
        <f t="shared" si="44"/>
        <v>0.22000000000000003</v>
      </c>
      <c r="F279" s="13">
        <f t="shared" si="45"/>
        <v>0.17878666666666668</v>
      </c>
      <c r="H279" s="5">
        <f t="shared" si="46"/>
        <v>24.136200000000002</v>
      </c>
      <c r="I279" s="2" t="s">
        <v>66</v>
      </c>
      <c r="J279" s="33" t="s">
        <v>359</v>
      </c>
      <c r="K279" s="34">
        <f t="shared" si="47"/>
        <v>43887</v>
      </c>
      <c r="L279" s="34" t="str">
        <f t="shared" ca="1" si="48"/>
        <v>2020-07-10</v>
      </c>
      <c r="M279" s="18">
        <f t="shared" ca="1" si="49"/>
        <v>18360</v>
      </c>
      <c r="N279" s="19">
        <f t="shared" ca="1" si="50"/>
        <v>0.47983186274509809</v>
      </c>
      <c r="O279" s="35">
        <f t="shared" si="51"/>
        <v>134.83849499999999</v>
      </c>
      <c r="P279" s="35">
        <f t="shared" si="52"/>
        <v>0.16150500000000534</v>
      </c>
      <c r="Q279" s="36">
        <f t="shared" si="53"/>
        <v>0.9</v>
      </c>
      <c r="R279" s="37">
        <f t="shared" si="54"/>
        <v>24371.979999999996</v>
      </c>
      <c r="S279" s="38">
        <f t="shared" si="55"/>
        <v>34610.648797999995</v>
      </c>
      <c r="T279" s="38"/>
      <c r="U279" s="38"/>
      <c r="V279" s="39">
        <f t="shared" si="56"/>
        <v>7056.98</v>
      </c>
      <c r="W279" s="39">
        <f t="shared" si="57"/>
        <v>41667.628797999991</v>
      </c>
      <c r="X279" s="1">
        <f t="shared" si="58"/>
        <v>37890</v>
      </c>
      <c r="Y279" s="37">
        <f t="shared" si="59"/>
        <v>3777.6287979999906</v>
      </c>
      <c r="Z279" s="111">
        <f t="shared" si="60"/>
        <v>9.9699889100026251E-2</v>
      </c>
      <c r="AA279" s="111">
        <f t="shared" si="61"/>
        <v>0.12251893580323925</v>
      </c>
      <c r="AB279" s="111">
        <f>SUM($C$2:C279)*D279/SUM($B$2:B279)-1</f>
        <v>0.12213723407231436</v>
      </c>
      <c r="AC279" s="111">
        <f t="shared" si="43"/>
        <v>-2.2437344972288109E-2</v>
      </c>
      <c r="AD279" s="40">
        <f t="shared" si="62"/>
        <v>4.1213333333333352E-2</v>
      </c>
    </row>
    <row r="280" spans="1:30">
      <c r="A280" s="31" t="s">
        <v>360</v>
      </c>
      <c r="B280" s="2">
        <v>135</v>
      </c>
      <c r="C280" s="127">
        <v>94.69</v>
      </c>
      <c r="D280" s="123">
        <v>1.4239999999999999</v>
      </c>
      <c r="E280" s="32">
        <f t="shared" si="44"/>
        <v>0.22000000000000003</v>
      </c>
      <c r="F280" s="13">
        <f t="shared" si="45"/>
        <v>0.17555881481481472</v>
      </c>
      <c r="H280" s="5">
        <f t="shared" si="46"/>
        <v>23.700439999999986</v>
      </c>
      <c r="I280" s="2" t="s">
        <v>66</v>
      </c>
      <c r="J280" s="33" t="s">
        <v>361</v>
      </c>
      <c r="K280" s="34">
        <f t="shared" si="47"/>
        <v>43888</v>
      </c>
      <c r="L280" s="34" t="str">
        <f t="shared" ca="1" si="48"/>
        <v>2020-07-10</v>
      </c>
      <c r="M280" s="18">
        <f t="shared" ca="1" si="49"/>
        <v>18225</v>
      </c>
      <c r="N280" s="19">
        <f t="shared" ca="1" si="50"/>
        <v>0.47465901783264713</v>
      </c>
      <c r="O280" s="35">
        <f t="shared" si="51"/>
        <v>134.83856</v>
      </c>
      <c r="P280" s="35">
        <f t="shared" si="52"/>
        <v>0.16143999999999892</v>
      </c>
      <c r="Q280" s="36">
        <f t="shared" si="53"/>
        <v>0.9</v>
      </c>
      <c r="R280" s="37">
        <f t="shared" si="54"/>
        <v>24466.669999999995</v>
      </c>
      <c r="S280" s="38">
        <f t="shared" si="55"/>
        <v>34840.538079999991</v>
      </c>
      <c r="T280" s="38"/>
      <c r="U280" s="38"/>
      <c r="V280" s="39">
        <f t="shared" si="56"/>
        <v>7056.98</v>
      </c>
      <c r="W280" s="39">
        <f t="shared" si="57"/>
        <v>41897.518079999994</v>
      </c>
      <c r="X280" s="1">
        <f t="shared" si="58"/>
        <v>38025</v>
      </c>
      <c r="Y280" s="37">
        <f t="shared" si="59"/>
        <v>3872.5180799999944</v>
      </c>
      <c r="Z280" s="111">
        <f t="shared" si="60"/>
        <v>0.10184136962524648</v>
      </c>
      <c r="AA280" s="111">
        <f t="shared" si="61"/>
        <v>0.12504894016472456</v>
      </c>
      <c r="AB280" s="111">
        <f>SUM($C$2:C280)*D280/SUM($B$2:B280)-1</f>
        <v>0.12477013333333309</v>
      </c>
      <c r="AC280" s="111">
        <f t="shared" si="43"/>
        <v>-2.2928763708086608E-2</v>
      </c>
      <c r="AD280" s="40">
        <f t="shared" si="62"/>
        <v>4.4441185185185306E-2</v>
      </c>
    </row>
    <row r="281" spans="1:30">
      <c r="A281" s="150" t="s">
        <v>362</v>
      </c>
      <c r="B281" s="151">
        <v>135</v>
      </c>
      <c r="C281" s="172">
        <v>97.97</v>
      </c>
      <c r="D281" s="173">
        <v>1.3763000000000001</v>
      </c>
      <c r="E281" s="154">
        <v>0.22000000000000003</v>
      </c>
      <c r="F281" s="174">
        <v>0.22185185185185177</v>
      </c>
      <c r="G281" s="156">
        <v>164.95</v>
      </c>
      <c r="H281" s="175">
        <v>29.949999999999989</v>
      </c>
      <c r="I281" s="151" t="s">
        <v>1059</v>
      </c>
      <c r="J281" s="158" t="s">
        <v>1501</v>
      </c>
      <c r="K281" s="176">
        <v>43889</v>
      </c>
      <c r="L281" s="176">
        <v>44021</v>
      </c>
      <c r="M281" s="177">
        <v>17955</v>
      </c>
      <c r="N281" s="162">
        <v>0.60884154831523229</v>
      </c>
      <c r="O281" s="163">
        <v>134.83611100000002</v>
      </c>
      <c r="P281" s="163">
        <v>0.1638889999999833</v>
      </c>
      <c r="Q281" s="164">
        <v>0.9</v>
      </c>
      <c r="R281" s="165">
        <v>24564.639999999996</v>
      </c>
      <c r="S281" s="166">
        <v>33808.314031999995</v>
      </c>
      <c r="T281" s="166"/>
      <c r="U281" s="166"/>
      <c r="V281" s="168">
        <v>7056.98</v>
      </c>
      <c r="W281" s="168">
        <v>40865.294031999991</v>
      </c>
      <c r="X281" s="169">
        <v>38160</v>
      </c>
      <c r="Y281" s="165">
        <v>2705.2940319999907</v>
      </c>
      <c r="Z281" s="155">
        <v>7.0893449475890824E-2</v>
      </c>
      <c r="AA281" s="155">
        <v>8.6978500222807842E-2</v>
      </c>
      <c r="AB281" s="155">
        <v>8.6781084774632866E-2</v>
      </c>
      <c r="AC281" s="155">
        <v>-1.5887635298742042E-2</v>
      </c>
      <c r="AD281" s="170" t="s">
        <v>1056</v>
      </c>
    </row>
    <row r="282" spans="1:30">
      <c r="A282" s="31" t="s">
        <v>363</v>
      </c>
      <c r="B282" s="2">
        <v>135</v>
      </c>
      <c r="C282" s="127">
        <v>95.04</v>
      </c>
      <c r="D282" s="123">
        <v>1.4188000000000001</v>
      </c>
      <c r="E282" s="32">
        <f t="shared" si="44"/>
        <v>0.22000000000000003</v>
      </c>
      <c r="F282" s="13">
        <f t="shared" si="45"/>
        <v>0.17990399999999993</v>
      </c>
      <c r="H282" s="5">
        <f t="shared" si="46"/>
        <v>24.28703999999999</v>
      </c>
      <c r="I282" s="2" t="s">
        <v>66</v>
      </c>
      <c r="J282" s="33" t="s">
        <v>364</v>
      </c>
      <c r="K282" s="34">
        <f t="shared" si="47"/>
        <v>43892</v>
      </c>
      <c r="L282" s="34" t="str">
        <f t="shared" ca="1" si="48"/>
        <v>2020-07-10</v>
      </c>
      <c r="M282" s="18">
        <f t="shared" ca="1" si="49"/>
        <v>17685</v>
      </c>
      <c r="N282" s="19">
        <f t="shared" ca="1" si="50"/>
        <v>0.50125923664122118</v>
      </c>
      <c r="O282" s="35">
        <f t="shared" si="51"/>
        <v>134.84275200000002</v>
      </c>
      <c r="P282" s="35">
        <f t="shared" si="52"/>
        <v>0.1572479999999814</v>
      </c>
      <c r="Q282" s="36">
        <f t="shared" si="53"/>
        <v>0.9</v>
      </c>
      <c r="R282" s="37">
        <f t="shared" si="54"/>
        <v>24659.679999999997</v>
      </c>
      <c r="S282" s="38">
        <f t="shared" si="55"/>
        <v>34987.153983999997</v>
      </c>
      <c r="T282" s="38"/>
      <c r="U282" s="38"/>
      <c r="V282" s="39">
        <f t="shared" si="56"/>
        <v>7056.98</v>
      </c>
      <c r="W282" s="39">
        <f t="shared" si="57"/>
        <v>42044.133984</v>
      </c>
      <c r="X282" s="1">
        <f t="shared" si="58"/>
        <v>38295</v>
      </c>
      <c r="Y282" s="37">
        <f t="shared" si="59"/>
        <v>3749.1339840000001</v>
      </c>
      <c r="Z282" s="111">
        <f t="shared" si="60"/>
        <v>9.7901396631413951E-2</v>
      </c>
      <c r="AA282" s="111">
        <f t="shared" si="61"/>
        <v>0.12001829770260719</v>
      </c>
      <c r="AB282" s="111">
        <f>SUM($C$2:C282)*D282/SUM($B$2:B282)-1</f>
        <v>0.11991243170126631</v>
      </c>
      <c r="AC282" s="111">
        <f t="shared" si="43"/>
        <v>-2.2011035069852358E-2</v>
      </c>
      <c r="AD282" s="40">
        <f t="shared" si="62"/>
        <v>4.0096000000000104E-2</v>
      </c>
    </row>
    <row r="283" spans="1:30">
      <c r="A283" s="31" t="s">
        <v>365</v>
      </c>
      <c r="B283" s="2">
        <v>135</v>
      </c>
      <c r="C283" s="127">
        <v>94.53</v>
      </c>
      <c r="D283" s="123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366</v>
      </c>
      <c r="K283" s="34">
        <f t="shared" si="47"/>
        <v>43893</v>
      </c>
      <c r="L283" s="34" t="str">
        <f t="shared" ca="1" si="48"/>
        <v>2020-07-10</v>
      </c>
      <c r="M283" s="18">
        <f t="shared" ca="1" si="49"/>
        <v>17550</v>
      </c>
      <c r="N283" s="19">
        <f t="shared" ca="1" si="50"/>
        <v>0.48733801709401692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111">
        <f t="shared" si="60"/>
        <v>0.10249442011449372</v>
      </c>
      <c r="AA283" s="111">
        <f t="shared" si="61"/>
        <v>0.12554929570057327</v>
      </c>
      <c r="AB283" s="111">
        <f>SUM($C$2:C283)*D283/SUM($B$2:B283)-1</f>
        <v>0.12554376346604212</v>
      </c>
      <c r="AC283" s="111">
        <f t="shared" si="43"/>
        <v>-2.3049343351548401E-2</v>
      </c>
      <c r="AD283" s="40">
        <f t="shared" si="62"/>
        <v>4.6427555555555639E-2</v>
      </c>
    </row>
    <row r="284" spans="1:30">
      <c r="A284" s="31" t="s">
        <v>367</v>
      </c>
      <c r="B284" s="2">
        <v>135</v>
      </c>
      <c r="C284" s="127">
        <v>94.02</v>
      </c>
      <c r="D284" s="123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368</v>
      </c>
      <c r="K284" s="34">
        <f t="shared" si="47"/>
        <v>43894</v>
      </c>
      <c r="L284" s="34" t="str">
        <f t="shared" ca="1" si="48"/>
        <v>2020-07-10</v>
      </c>
      <c r="M284" s="18">
        <f t="shared" ca="1" si="49"/>
        <v>17415</v>
      </c>
      <c r="N284" s="19">
        <f t="shared" ca="1" si="50"/>
        <v>0.47320096468561568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111">
        <f t="shared" si="60"/>
        <v>0.10707406887073723</v>
      </c>
      <c r="AA284" s="111">
        <f t="shared" si="61"/>
        <v>0.13105588564435311</v>
      </c>
      <c r="AB284" s="111">
        <f>SUM($C$2:C284)*D284/SUM($B$2:B284)-1</f>
        <v>0.13115445113444801</v>
      </c>
      <c r="AC284" s="111">
        <f t="shared" si="43"/>
        <v>-2.4080382263710787E-2</v>
      </c>
      <c r="AD284" s="40">
        <f t="shared" si="62"/>
        <v>5.2759111111111201E-2</v>
      </c>
    </row>
    <row r="285" spans="1:30">
      <c r="A285" s="31" t="s">
        <v>369</v>
      </c>
      <c r="B285" s="2">
        <v>135</v>
      </c>
      <c r="C285" s="127">
        <v>92.07</v>
      </c>
      <c r="D285" s="123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370</v>
      </c>
      <c r="K285" s="34">
        <f t="shared" si="47"/>
        <v>43895</v>
      </c>
      <c r="L285" s="34" t="str">
        <f t="shared" ca="1" si="48"/>
        <v>2020-07-10</v>
      </c>
      <c r="M285" s="18">
        <f t="shared" ca="1" si="49"/>
        <v>17280</v>
      </c>
      <c r="N285" s="19">
        <f t="shared" ca="1" si="50"/>
        <v>0.40786468749999966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111">
        <f t="shared" si="60"/>
        <v>0.12608723397932797</v>
      </c>
      <c r="AA285" s="111">
        <f t="shared" si="61"/>
        <v>0.15664161857597159</v>
      </c>
      <c r="AB285" s="111">
        <f>SUM($C$2:C285)*D285/SUM($B$2:B285)-1</f>
        <v>0.15450697661498691</v>
      </c>
      <c r="AC285" s="111">
        <f t="shared" si="43"/>
        <v>-2.841974263565894E-2</v>
      </c>
      <c r="AD285" s="40">
        <f t="shared" si="62"/>
        <v>7.6968000000000147E-2</v>
      </c>
    </row>
    <row r="286" spans="1:30">
      <c r="A286" s="31" t="s">
        <v>371</v>
      </c>
      <c r="B286" s="2">
        <v>135</v>
      </c>
      <c r="C286" s="127">
        <v>93.51</v>
      </c>
      <c r="D286" s="123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372</v>
      </c>
      <c r="K286" s="34">
        <f t="shared" si="47"/>
        <v>43896</v>
      </c>
      <c r="L286" s="34" t="str">
        <f t="shared" ca="1" si="48"/>
        <v>2020-07-10</v>
      </c>
      <c r="M286" s="18">
        <f t="shared" ca="1" si="49"/>
        <v>17145</v>
      </c>
      <c r="N286" s="19">
        <f t="shared" ca="1" si="50"/>
        <v>0.46245595800524925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111">
        <f t="shared" si="60"/>
        <v>0.1113906167117289</v>
      </c>
      <c r="AA286" s="111">
        <f t="shared" si="61"/>
        <v>0.13826713430613657</v>
      </c>
      <c r="AB286" s="111">
        <f>SUM($C$2:C286)*D286/SUM($B$2:B286)-1</f>
        <v>0.13629005896742608</v>
      </c>
      <c r="AC286" s="111">
        <f t="shared" si="43"/>
        <v>-2.489944225569718E-2</v>
      </c>
      <c r="AD286" s="40">
        <f t="shared" si="62"/>
        <v>5.9090666666666736E-2</v>
      </c>
    </row>
    <row r="287" spans="1:30">
      <c r="A287" s="31" t="s">
        <v>864</v>
      </c>
      <c r="B287" s="2">
        <v>135</v>
      </c>
      <c r="C287" s="127">
        <v>96.57</v>
      </c>
      <c r="D287" s="123">
        <v>1.3963000000000001</v>
      </c>
      <c r="E287" s="32">
        <f t="shared" ref="E287:E291" si="63">10%*Q287+13%</f>
        <v>0.22000000000000003</v>
      </c>
      <c r="F287" s="13">
        <f t="shared" ref="F287:F291" si="64">IF(G287="",($F$1*C287-B287)/B287,H287/B287)</f>
        <v>0.19889866666666656</v>
      </c>
      <c r="H287" s="5">
        <f t="shared" ref="H287:H291" si="65">IF(G287="",$F$1*C287-B287,G287-B287)</f>
        <v>26.851319999999987</v>
      </c>
      <c r="I287" s="2" t="s">
        <v>66</v>
      </c>
      <c r="J287" s="33" t="s">
        <v>865</v>
      </c>
      <c r="K287" s="34">
        <f t="shared" ref="K287:K291" si="66">DATE(MID(J287,1,4),MID(J287,5,2),MID(J287,7,2))</f>
        <v>43899</v>
      </c>
      <c r="L287" s="34" t="str">
        <f t="shared" ref="L287:L291" ca="1" si="67">IF(LEN(J287) &gt; 15,DATE(MID(J287,12,4),MID(J287,16,2),MID(J287,18,2)),TEXT(TODAY(),"yyyy-mm-dd"))</f>
        <v>2020-07-10</v>
      </c>
      <c r="M287" s="18">
        <f t="shared" ref="M287:M291" ca="1" si="68">(L287-K287+1)*B287</f>
        <v>16740</v>
      </c>
      <c r="N287" s="19">
        <f t="shared" ref="N287:N291" ca="1" si="69">H287/M287*365</f>
        <v>0.5854678494623653</v>
      </c>
      <c r="O287" s="35">
        <f t="shared" ref="O287:O291" si="70">D287*C287</f>
        <v>134.84069099999999</v>
      </c>
      <c r="P287" s="35">
        <f t="shared" ref="P287:P291" si="71">B287-O287</f>
        <v>0.15930900000000747</v>
      </c>
      <c r="Q287" s="36">
        <f t="shared" ref="Q287:Q291" si="72">B287/150</f>
        <v>0.9</v>
      </c>
      <c r="R287" s="37">
        <f t="shared" ref="R287:R291" si="73">R286+C287-T287</f>
        <v>24792.869999999995</v>
      </c>
      <c r="S287" s="38">
        <f t="shared" ref="S287:S291" si="74">R287*D287</f>
        <v>34618.284380999998</v>
      </c>
      <c r="T287" s="38"/>
      <c r="U287" s="38"/>
      <c r="V287" s="39">
        <f t="shared" ref="V287:V291" si="75">V286+U287</f>
        <v>7548.79</v>
      </c>
      <c r="W287" s="39">
        <f t="shared" ref="W287:W291" si="76">V287+S287</f>
        <v>42167.074380999999</v>
      </c>
      <c r="X287" s="1">
        <f t="shared" ref="X287:X291" si="77">X286+B287</f>
        <v>38970</v>
      </c>
      <c r="Y287" s="37">
        <f t="shared" ref="Y287:Y291" si="78">W287-X287</f>
        <v>3197.0743809999985</v>
      </c>
      <c r="Z287" s="111">
        <f t="shared" ref="Z287:Z291" si="79">W287/X287-1</f>
        <v>8.2039373389787063E-2</v>
      </c>
      <c r="AA287" s="111">
        <f t="shared" ref="AA287:AA291" si="80">S287/(X287-V287)-1</f>
        <v>0.10174892631442267</v>
      </c>
      <c r="AB287" s="111">
        <f>SUM($C$2:C287)*D287/SUM($B$2:B287)-1</f>
        <v>9.9927173646394474E-2</v>
      </c>
      <c r="AC287" s="111">
        <f t="shared" ref="AC287:AC291" si="81">Z287-AB287</f>
        <v>-1.7887800256607411E-2</v>
      </c>
      <c r="AD287" s="40">
        <f t="shared" ref="AD287:AD291" si="82">IF(E287-F287&lt;0,"达成",E287-F287)</f>
        <v>2.1101333333333472E-2</v>
      </c>
    </row>
    <row r="288" spans="1:30">
      <c r="A288" s="31" t="s">
        <v>866</v>
      </c>
      <c r="B288" s="2">
        <v>135</v>
      </c>
      <c r="C288" s="127">
        <v>94.67</v>
      </c>
      <c r="D288" s="123">
        <v>1.4242999999999999</v>
      </c>
      <c r="E288" s="32">
        <f t="shared" si="63"/>
        <v>0.22000000000000003</v>
      </c>
      <c r="F288" s="13">
        <f t="shared" si="64"/>
        <v>0.17531051851851856</v>
      </c>
      <c r="H288" s="5">
        <f t="shared" si="65"/>
        <v>23.666920000000005</v>
      </c>
      <c r="I288" s="2" t="s">
        <v>66</v>
      </c>
      <c r="J288" s="33" t="s">
        <v>867</v>
      </c>
      <c r="K288" s="34">
        <f t="shared" si="66"/>
        <v>43900</v>
      </c>
      <c r="L288" s="34" t="str">
        <f t="shared" ca="1" si="67"/>
        <v>2020-07-10</v>
      </c>
      <c r="M288" s="18">
        <f t="shared" ca="1" si="68"/>
        <v>16605</v>
      </c>
      <c r="N288" s="19">
        <f t="shared" ca="1" si="69"/>
        <v>0.52023040048178271</v>
      </c>
      <c r="O288" s="35">
        <f t="shared" si="70"/>
        <v>134.838481</v>
      </c>
      <c r="P288" s="35">
        <f t="shared" si="71"/>
        <v>0.16151899999999841</v>
      </c>
      <c r="Q288" s="36">
        <f t="shared" si="72"/>
        <v>0.9</v>
      </c>
      <c r="R288" s="37">
        <f t="shared" si="73"/>
        <v>24887.539999999994</v>
      </c>
      <c r="S288" s="38">
        <f t="shared" si="74"/>
        <v>35447.323221999992</v>
      </c>
      <c r="T288" s="38"/>
      <c r="U288" s="38"/>
      <c r="V288" s="39">
        <f t="shared" si="75"/>
        <v>7548.79</v>
      </c>
      <c r="W288" s="39">
        <f t="shared" si="76"/>
        <v>42996.113221999993</v>
      </c>
      <c r="X288" s="1">
        <f t="shared" si="77"/>
        <v>39105</v>
      </c>
      <c r="Y288" s="37">
        <f t="shared" si="78"/>
        <v>3891.1132219999927</v>
      </c>
      <c r="Z288" s="111">
        <f t="shared" si="79"/>
        <v>9.9504237872394707E-2</v>
      </c>
      <c r="AA288" s="111">
        <f t="shared" si="80"/>
        <v>0.12330736872393722</v>
      </c>
      <c r="AB288" s="111">
        <f>SUM($C$2:C288)*D288/SUM($B$2:B288)-1</f>
        <v>0.12155876123257858</v>
      </c>
      <c r="AC288" s="111">
        <f t="shared" si="81"/>
        <v>-2.2054523360183875E-2</v>
      </c>
      <c r="AD288" s="40">
        <f t="shared" si="82"/>
        <v>4.4689481481481469E-2</v>
      </c>
    </row>
    <row r="289" spans="1:30">
      <c r="A289" s="31" t="s">
        <v>868</v>
      </c>
      <c r="B289" s="2">
        <v>135</v>
      </c>
      <c r="C289" s="127">
        <v>95.87</v>
      </c>
      <c r="D289" s="123">
        <v>1.4065000000000001</v>
      </c>
      <c r="E289" s="32">
        <f t="shared" si="63"/>
        <v>0.22000000000000003</v>
      </c>
      <c r="F289" s="13">
        <f t="shared" si="64"/>
        <v>0.19020829629629635</v>
      </c>
      <c r="H289" s="5">
        <f t="shared" si="65"/>
        <v>25.678120000000007</v>
      </c>
      <c r="I289" s="2" t="s">
        <v>66</v>
      </c>
      <c r="J289" s="33" t="s">
        <v>869</v>
      </c>
      <c r="K289" s="34">
        <f t="shared" si="66"/>
        <v>43901</v>
      </c>
      <c r="L289" s="34" t="str">
        <f t="shared" ca="1" si="67"/>
        <v>2020-07-10</v>
      </c>
      <c r="M289" s="18">
        <f t="shared" ca="1" si="68"/>
        <v>16470</v>
      </c>
      <c r="N289" s="19">
        <f t="shared" ca="1" si="69"/>
        <v>0.5690658044930178</v>
      </c>
      <c r="O289" s="35">
        <f t="shared" si="70"/>
        <v>134.84115500000001</v>
      </c>
      <c r="P289" s="35">
        <f t="shared" si="71"/>
        <v>0.15884499999998525</v>
      </c>
      <c r="Q289" s="36">
        <f t="shared" si="72"/>
        <v>0.9</v>
      </c>
      <c r="R289" s="37">
        <f t="shared" si="73"/>
        <v>24983.409999999993</v>
      </c>
      <c r="S289" s="38">
        <f t="shared" si="74"/>
        <v>35139.166164999995</v>
      </c>
      <c r="T289" s="38"/>
      <c r="U289" s="38"/>
      <c r="V289" s="39">
        <f t="shared" si="75"/>
        <v>7548.79</v>
      </c>
      <c r="W289" s="39">
        <f t="shared" si="76"/>
        <v>42687.956164999996</v>
      </c>
      <c r="X289" s="1">
        <f t="shared" si="77"/>
        <v>39240</v>
      </c>
      <c r="Y289" s="37">
        <f t="shared" si="78"/>
        <v>3447.956164999996</v>
      </c>
      <c r="Z289" s="111">
        <f t="shared" si="79"/>
        <v>8.7868403797145778E-2</v>
      </c>
      <c r="AA289" s="111">
        <f t="shared" si="80"/>
        <v>0.10879850169810479</v>
      </c>
      <c r="AB289" s="111">
        <f>SUM($C$2:C289)*D289/SUM($B$2:B289)-1</f>
        <v>0.10716819686544299</v>
      </c>
      <c r="AC289" s="111">
        <f t="shared" si="81"/>
        <v>-1.9299793068297211E-2</v>
      </c>
      <c r="AD289" s="40">
        <f t="shared" si="82"/>
        <v>2.9791703703703681E-2</v>
      </c>
    </row>
    <row r="290" spans="1:30">
      <c r="A290" s="150" t="s">
        <v>870</v>
      </c>
      <c r="B290" s="151">
        <v>135</v>
      </c>
      <c r="C290" s="172">
        <v>97.65</v>
      </c>
      <c r="D290" s="173">
        <v>1.3809</v>
      </c>
      <c r="E290" s="154">
        <v>0.22000000000000003</v>
      </c>
      <c r="F290" s="174">
        <v>0.21777777777777782</v>
      </c>
      <c r="G290" s="156">
        <v>164.4</v>
      </c>
      <c r="H290" s="175">
        <v>29.400000000000006</v>
      </c>
      <c r="I290" s="151" t="s">
        <v>1059</v>
      </c>
      <c r="J290" s="158" t="s">
        <v>1418</v>
      </c>
      <c r="K290" s="176">
        <v>43902</v>
      </c>
      <c r="L290" s="176">
        <v>44021</v>
      </c>
      <c r="M290" s="177">
        <v>16200</v>
      </c>
      <c r="N290" s="162">
        <v>0.66240740740740756</v>
      </c>
      <c r="O290" s="163">
        <v>134.844885</v>
      </c>
      <c r="P290" s="163">
        <v>0.15511499999999501</v>
      </c>
      <c r="Q290" s="164">
        <v>0.9</v>
      </c>
      <c r="R290" s="165">
        <v>25081.059999999994</v>
      </c>
      <c r="S290" s="166">
        <v>34634.435753999991</v>
      </c>
      <c r="T290" s="166"/>
      <c r="U290" s="166"/>
      <c r="V290" s="168">
        <v>7548.79</v>
      </c>
      <c r="W290" s="168">
        <v>42183.225753999992</v>
      </c>
      <c r="X290" s="169">
        <v>39375</v>
      </c>
      <c r="Y290" s="165">
        <v>2808.2257539999919</v>
      </c>
      <c r="Z290" s="155">
        <v>7.1320019149206049E-2</v>
      </c>
      <c r="AA290" s="155">
        <v>8.8236260428118607E-2</v>
      </c>
      <c r="AB290" s="155">
        <v>8.6714116114285478E-2</v>
      </c>
      <c r="AC290" s="155">
        <v>-1.5394096965079429E-2</v>
      </c>
      <c r="AD290" s="170" t="s">
        <v>1056</v>
      </c>
    </row>
    <row r="291" spans="1:30">
      <c r="A291" s="150" t="s">
        <v>871</v>
      </c>
      <c r="B291" s="151">
        <v>135</v>
      </c>
      <c r="C291" s="172">
        <v>98.96</v>
      </c>
      <c r="D291" s="173">
        <v>1.3626</v>
      </c>
      <c r="E291" s="154">
        <v>0.22000000000000003</v>
      </c>
      <c r="F291" s="174">
        <v>0.21777777777777782</v>
      </c>
      <c r="G291" s="156">
        <v>164.4</v>
      </c>
      <c r="H291" s="175">
        <v>29.400000000000006</v>
      </c>
      <c r="I291" s="151" t="s">
        <v>1392</v>
      </c>
      <c r="J291" s="158" t="s">
        <v>1400</v>
      </c>
      <c r="K291" s="176">
        <v>43903</v>
      </c>
      <c r="L291" s="176">
        <v>44020</v>
      </c>
      <c r="M291" s="177">
        <v>15930</v>
      </c>
      <c r="N291" s="162">
        <v>0.67363465160075342</v>
      </c>
      <c r="O291" s="163">
        <v>134.842896</v>
      </c>
      <c r="P291" s="163">
        <v>0.15710400000000391</v>
      </c>
      <c r="Q291" s="164">
        <v>0.9</v>
      </c>
      <c r="R291" s="165">
        <v>25180.019999999993</v>
      </c>
      <c r="S291" s="166">
        <v>34310.295251999989</v>
      </c>
      <c r="T291" s="166"/>
      <c r="U291" s="166"/>
      <c r="V291" s="168">
        <v>7548.79</v>
      </c>
      <c r="W291" s="168">
        <v>41859.08525199999</v>
      </c>
      <c r="X291" s="169">
        <v>39510</v>
      </c>
      <c r="Y291" s="165">
        <v>2349.0852519999899</v>
      </c>
      <c r="Z291" s="155">
        <v>5.9455460693495166E-2</v>
      </c>
      <c r="AA291" s="155">
        <v>7.3498007490955031E-2</v>
      </c>
      <c r="AB291" s="155">
        <v>7.2061675626423183E-2</v>
      </c>
      <c r="AC291" s="155">
        <v>-1.2606214932928017E-2</v>
      </c>
      <c r="AD291" s="170" t="s">
        <v>1056</v>
      </c>
    </row>
    <row r="292" spans="1:30">
      <c r="A292" s="150" t="s">
        <v>879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1059</v>
      </c>
      <c r="J292" s="158" t="s">
        <v>1217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1056</v>
      </c>
    </row>
    <row r="293" spans="1:30">
      <c r="A293" s="150" t="s">
        <v>880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1059</v>
      </c>
      <c r="J293" s="158" t="s">
        <v>1208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1056</v>
      </c>
    </row>
    <row r="294" spans="1:30">
      <c r="A294" s="150" t="s">
        <v>881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1059</v>
      </c>
      <c r="J294" s="158" t="s">
        <v>1135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1056</v>
      </c>
    </row>
    <row r="295" spans="1:30">
      <c r="A295" s="150" t="s">
        <v>882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1059</v>
      </c>
      <c r="J295" s="158" t="s">
        <v>1134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1056</v>
      </c>
    </row>
    <row r="296" spans="1:30">
      <c r="A296" s="150" t="s">
        <v>883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1059</v>
      </c>
      <c r="J296" s="158" t="s">
        <v>1209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1056</v>
      </c>
    </row>
    <row r="297" spans="1:30">
      <c r="A297" s="150" t="s">
        <v>890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1059</v>
      </c>
      <c r="J297" s="158" t="s">
        <v>1100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1056</v>
      </c>
    </row>
    <row r="298" spans="1:30">
      <c r="A298" s="150" t="s">
        <v>891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1059</v>
      </c>
      <c r="J298" s="158" t="s">
        <v>1190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1056</v>
      </c>
    </row>
    <row r="299" spans="1:30">
      <c r="A299" s="150" t="s">
        <v>892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1059</v>
      </c>
      <c r="J299" s="158" t="s">
        <v>1218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1056</v>
      </c>
    </row>
    <row r="300" spans="1:30">
      <c r="A300" s="150" t="s">
        <v>893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1059</v>
      </c>
      <c r="J300" s="158" t="s">
        <v>1210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1056</v>
      </c>
    </row>
    <row r="301" spans="1:30">
      <c r="A301" s="150" t="s">
        <v>894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1059</v>
      </c>
      <c r="J301" s="158" t="s">
        <v>1211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1056</v>
      </c>
    </row>
    <row r="302" spans="1:30">
      <c r="A302" s="150" t="s">
        <v>902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1059</v>
      </c>
      <c r="J302" s="158" t="s">
        <v>1212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1056</v>
      </c>
    </row>
    <row r="303" spans="1:30">
      <c r="A303" s="150" t="s">
        <v>903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1059</v>
      </c>
      <c r="J303" s="158" t="s">
        <v>1219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1056</v>
      </c>
    </row>
    <row r="304" spans="1:30">
      <c r="A304" s="150" t="s">
        <v>904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1059</v>
      </c>
      <c r="J304" s="158" t="s">
        <v>1213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1056</v>
      </c>
    </row>
    <row r="305" spans="1:30">
      <c r="A305" s="150" t="s">
        <v>905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1059</v>
      </c>
      <c r="J305" s="158" t="s">
        <v>1220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1056</v>
      </c>
    </row>
    <row r="306" spans="1:30">
      <c r="A306" s="150" t="s">
        <v>906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1059</v>
      </c>
      <c r="J306" s="158" t="s">
        <v>1214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1056</v>
      </c>
    </row>
    <row r="307" spans="1:30">
      <c r="A307" s="150" t="s">
        <v>912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1059</v>
      </c>
      <c r="J307" s="158" t="s">
        <v>1221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1056</v>
      </c>
    </row>
    <row r="308" spans="1:30">
      <c r="A308" s="31" t="s">
        <v>913</v>
      </c>
      <c r="B308" s="2">
        <v>240</v>
      </c>
      <c r="C308" s="128">
        <v>181.04</v>
      </c>
      <c r="D308" s="124">
        <v>1.3241000000000001</v>
      </c>
      <c r="E308" s="32">
        <f t="shared" ref="E308:E310" si="83">10%*Q308+13%</f>
        <v>0.29000000000000004</v>
      </c>
      <c r="F308" s="13">
        <f t="shared" ref="F308:F310" si="84">IF(G308="",($F$1*C308-B308)/B308,H308/B308)</f>
        <v>0.26426266666666648</v>
      </c>
      <c r="H308" s="5">
        <f t="shared" ref="H308:H310" si="85">IF(G308="",$F$1*C308-B308,G308-B308)</f>
        <v>63.423039999999958</v>
      </c>
      <c r="I308" s="2" t="s">
        <v>66</v>
      </c>
      <c r="J308" s="33" t="s">
        <v>914</v>
      </c>
      <c r="K308" s="34">
        <f t="shared" ref="K308:K310" si="86">DATE(MID(J308,1,4),MID(J308,5,2),MID(J308,7,2))</f>
        <v>43929</v>
      </c>
      <c r="L308" s="34" t="str">
        <f t="shared" ref="L308:L310" ca="1" si="87">IF(LEN(J308) &gt; 15,DATE(MID(J308,12,4),MID(J308,16,2),MID(J308,18,2)),TEXT(TODAY(),"yyyy-mm-dd"))</f>
        <v>2020-07-10</v>
      </c>
      <c r="M308" s="18">
        <f t="shared" ref="M308:M310" ca="1" si="88">(L308-K308+1)*B308</f>
        <v>22560</v>
      </c>
      <c r="N308" s="19">
        <f t="shared" ref="N308:N310" ca="1" si="89">H308/M308*365</f>
        <v>1.026126312056737</v>
      </c>
      <c r="O308" s="35">
        <f t="shared" ref="O308:O310" si="90">D308*C308</f>
        <v>239.71506400000001</v>
      </c>
      <c r="P308" s="35">
        <f t="shared" ref="P308:P310" si="91">B308-O308</f>
        <v>0.28493599999998764</v>
      </c>
      <c r="Q308" s="36">
        <f t="shared" ref="Q308:Q310" si="92">B308/150</f>
        <v>1.6</v>
      </c>
      <c r="R308" s="37">
        <f t="shared" ref="R308:R310" si="93">R307+C308-T308</f>
        <v>26591.379999999994</v>
      </c>
      <c r="S308" s="38">
        <f t="shared" ref="S308:S310" si="94">R308*D308</f>
        <v>35209.646257999993</v>
      </c>
      <c r="T308" s="38"/>
      <c r="U308" s="38"/>
      <c r="V308" s="39">
        <f t="shared" ref="V308:V310" si="95">V307+U308</f>
        <v>7548.79</v>
      </c>
      <c r="W308" s="39">
        <f t="shared" ref="W308:W310" si="96">V308+S308</f>
        <v>42758.436257999994</v>
      </c>
      <c r="X308" s="1">
        <f t="shared" ref="X308:X310" si="97">X307+B308</f>
        <v>41340</v>
      </c>
      <c r="Y308" s="37">
        <f t="shared" ref="Y308:Y310" si="98">W308-X308</f>
        <v>1418.4362579999943</v>
      </c>
      <c r="Z308" s="111">
        <f t="shared" ref="Z308:Z310" si="99">W308/X308-1</f>
        <v>3.4311472133526699E-2</v>
      </c>
      <c r="AA308" s="111">
        <f t="shared" ref="AA308:AA310" si="100">S308/(X308-V308)-1</f>
        <v>4.1976486133523894E-2</v>
      </c>
      <c r="AB308" s="111">
        <f>SUM($C$2:C308)*D308/SUM($B$2:B308)-1</f>
        <v>4.0859828011610588E-2</v>
      </c>
      <c r="AC308" s="111">
        <f t="shared" ref="AC308:AC310" si="101">Z308-AB308</f>
        <v>-6.5483558780838891E-3</v>
      </c>
      <c r="AD308" s="40">
        <f t="shared" ref="AD308:AD310" si="102">IF(E308-F308&lt;0,"达成",E308-F308)</f>
        <v>2.5737333333333556E-2</v>
      </c>
    </row>
    <row r="309" spans="1:30">
      <c r="A309" s="31" t="s">
        <v>915</v>
      </c>
      <c r="B309" s="2">
        <v>240</v>
      </c>
      <c r="C309" s="128">
        <v>180.46</v>
      </c>
      <c r="D309" s="124">
        <v>1.3283</v>
      </c>
      <c r="E309" s="32">
        <f t="shared" si="83"/>
        <v>0.29000000000000004</v>
      </c>
      <c r="F309" s="13">
        <f t="shared" si="84"/>
        <v>0.26021233333333338</v>
      </c>
      <c r="H309" s="5">
        <f t="shared" si="85"/>
        <v>62.450960000000009</v>
      </c>
      <c r="I309" s="2" t="s">
        <v>66</v>
      </c>
      <c r="J309" s="33" t="s">
        <v>916</v>
      </c>
      <c r="K309" s="34">
        <f t="shared" si="86"/>
        <v>43930</v>
      </c>
      <c r="L309" s="34" t="str">
        <f t="shared" ca="1" si="87"/>
        <v>2020-07-10</v>
      </c>
      <c r="M309" s="18">
        <f t="shared" ca="1" si="88"/>
        <v>22320</v>
      </c>
      <c r="N309" s="19">
        <f t="shared" ca="1" si="89"/>
        <v>1.021263458781362</v>
      </c>
      <c r="O309" s="35">
        <f t="shared" si="90"/>
        <v>239.70501800000002</v>
      </c>
      <c r="P309" s="35">
        <f t="shared" si="91"/>
        <v>0.2949819999999761</v>
      </c>
      <c r="Q309" s="36">
        <f t="shared" si="92"/>
        <v>1.6</v>
      </c>
      <c r="R309" s="37">
        <f t="shared" si="93"/>
        <v>26771.839999999993</v>
      </c>
      <c r="S309" s="38">
        <f t="shared" si="94"/>
        <v>35561.035071999991</v>
      </c>
      <c r="T309" s="38"/>
      <c r="U309" s="38"/>
      <c r="V309" s="39">
        <f t="shared" si="95"/>
        <v>7548.79</v>
      </c>
      <c r="W309" s="39">
        <f t="shared" si="96"/>
        <v>43109.825071999992</v>
      </c>
      <c r="X309" s="1">
        <f t="shared" si="97"/>
        <v>41580</v>
      </c>
      <c r="Y309" s="37">
        <f t="shared" si="98"/>
        <v>1529.8250719999924</v>
      </c>
      <c r="Z309" s="111">
        <f t="shared" si="99"/>
        <v>3.6792329773929655E-2</v>
      </c>
      <c r="AA309" s="111">
        <f t="shared" si="100"/>
        <v>4.4953590307249991E-2</v>
      </c>
      <c r="AB309" s="111">
        <f>SUM($C$2:C309)*D309/SUM($B$2:B309)-1</f>
        <v>4.3899405675805303E-2</v>
      </c>
      <c r="AC309" s="111">
        <f t="shared" si="101"/>
        <v>-7.107075901875648E-3</v>
      </c>
      <c r="AD309" s="40">
        <f t="shared" si="102"/>
        <v>2.9787666666666657E-2</v>
      </c>
    </row>
    <row r="310" spans="1:30">
      <c r="A310" s="31" t="s">
        <v>917</v>
      </c>
      <c r="B310" s="2">
        <v>240</v>
      </c>
      <c r="C310" s="128">
        <v>181.53</v>
      </c>
      <c r="D310" s="124">
        <v>1.3205</v>
      </c>
      <c r="E310" s="32">
        <f t="shared" si="83"/>
        <v>0.29000000000000004</v>
      </c>
      <c r="F310" s="13">
        <f t="shared" si="84"/>
        <v>0.26768449999999999</v>
      </c>
      <c r="H310" s="5">
        <f t="shared" si="85"/>
        <v>64.244280000000003</v>
      </c>
      <c r="I310" s="2" t="s">
        <v>66</v>
      </c>
      <c r="J310" s="33" t="s">
        <v>918</v>
      </c>
      <c r="K310" s="34">
        <f t="shared" si="86"/>
        <v>43931</v>
      </c>
      <c r="L310" s="34" t="str">
        <f t="shared" ca="1" si="87"/>
        <v>2020-07-10</v>
      </c>
      <c r="M310" s="18">
        <f t="shared" ca="1" si="88"/>
        <v>22080</v>
      </c>
      <c r="N310" s="19">
        <f t="shared" ca="1" si="89"/>
        <v>1.0620091576086956</v>
      </c>
      <c r="O310" s="35">
        <f t="shared" si="90"/>
        <v>239.710365</v>
      </c>
      <c r="P310" s="35">
        <f t="shared" si="91"/>
        <v>0.28963500000000408</v>
      </c>
      <c r="Q310" s="36">
        <f t="shared" si="92"/>
        <v>1.6</v>
      </c>
      <c r="R310" s="37">
        <f t="shared" si="93"/>
        <v>26953.369999999992</v>
      </c>
      <c r="S310" s="38">
        <f t="shared" si="94"/>
        <v>35591.925084999988</v>
      </c>
      <c r="T310" s="38"/>
      <c r="U310" s="38"/>
      <c r="V310" s="39">
        <f t="shared" si="95"/>
        <v>7548.79</v>
      </c>
      <c r="W310" s="39">
        <f t="shared" si="96"/>
        <v>43140.715084999989</v>
      </c>
      <c r="X310" s="1">
        <f t="shared" si="97"/>
        <v>41820</v>
      </c>
      <c r="Y310" s="37">
        <f t="shared" si="98"/>
        <v>1320.7150849999889</v>
      </c>
      <c r="Z310" s="111">
        <f t="shared" si="99"/>
        <v>3.1580944165470859E-2</v>
      </c>
      <c r="AA310" s="111">
        <f t="shared" si="100"/>
        <v>3.853715947000369E-2</v>
      </c>
      <c r="AB310" s="111">
        <f>SUM($C$2:C310)*D310/SUM($B$2:B310)-1</f>
        <v>3.7545773433763641E-2</v>
      </c>
      <c r="AC310" s="111">
        <f t="shared" si="101"/>
        <v>-5.9648292682927817E-3</v>
      </c>
      <c r="AD310" s="40">
        <f t="shared" si="102"/>
        <v>2.2315500000000044E-2</v>
      </c>
    </row>
    <row r="311" spans="1:30">
      <c r="A311" s="31" t="s">
        <v>924</v>
      </c>
      <c r="B311" s="2">
        <v>240</v>
      </c>
      <c r="C311" s="128">
        <v>182.28</v>
      </c>
      <c r="D311" s="124">
        <v>1.3150999999999999</v>
      </c>
      <c r="E311" s="32">
        <f t="shared" ref="E311:E315" si="103">10%*Q311+13%</f>
        <v>0.29000000000000004</v>
      </c>
      <c r="F311" s="13">
        <f t="shared" ref="F311:F315" si="104">IF(G311="",($F$1*C311-B311)/B311,H311/B311)</f>
        <v>0.27292200000000005</v>
      </c>
      <c r="H311" s="5">
        <f t="shared" ref="H311:H315" si="105">IF(G311="",$F$1*C311-B311,G311-B311)</f>
        <v>65.501280000000008</v>
      </c>
      <c r="I311" s="2" t="s">
        <v>66</v>
      </c>
      <c r="J311" s="33" t="s">
        <v>925</v>
      </c>
      <c r="K311" s="34">
        <f t="shared" ref="K311:K315" si="106">DATE(MID(J311,1,4),MID(J311,5,2),MID(J311,7,2))</f>
        <v>43934</v>
      </c>
      <c r="L311" s="34" t="str">
        <f t="shared" ref="L311:L315" ca="1" si="107">IF(LEN(J311) &gt; 15,DATE(MID(J311,12,4),MID(J311,16,2),MID(J311,18,2)),TEXT(TODAY(),"yyyy-mm-dd"))</f>
        <v>2020-07-10</v>
      </c>
      <c r="M311" s="18">
        <f t="shared" ref="M311:M315" ca="1" si="108">(L311-K311+1)*B311</f>
        <v>21360</v>
      </c>
      <c r="N311" s="19">
        <f t="shared" ref="N311:N315" ca="1" si="109">H311/M311*365</f>
        <v>1.1192868539325844</v>
      </c>
      <c r="O311" s="35">
        <f t="shared" ref="O311:O315" si="110">D311*C311</f>
        <v>239.71642799999998</v>
      </c>
      <c r="P311" s="35">
        <f t="shared" ref="P311:P315" si="111">B311-O311</f>
        <v>0.28357200000002081</v>
      </c>
      <c r="Q311" s="36">
        <f t="shared" ref="Q311:Q315" si="112">B311/150</f>
        <v>1.6</v>
      </c>
      <c r="R311" s="37">
        <f t="shared" ref="R311:R315" si="113">R310+C311-T311</f>
        <v>27135.649999999991</v>
      </c>
      <c r="S311" s="38">
        <f t="shared" ref="S311:S315" si="114">R311*D311</f>
        <v>35686.093314999984</v>
      </c>
      <c r="T311" s="38"/>
      <c r="U311" s="38"/>
      <c r="V311" s="39">
        <f t="shared" ref="V311:V315" si="115">V310+U311</f>
        <v>7548.79</v>
      </c>
      <c r="W311" s="39">
        <f t="shared" ref="W311:W315" si="116">V311+S311</f>
        <v>43234.883314999985</v>
      </c>
      <c r="X311" s="1">
        <f t="shared" ref="X311:X315" si="117">X310+B311</f>
        <v>42060</v>
      </c>
      <c r="Y311" s="37">
        <f t="shared" ref="Y311:Y315" si="118">W311-X311</f>
        <v>1174.8833149999846</v>
      </c>
      <c r="Z311" s="111">
        <f t="shared" ref="Z311:Z315" si="119">W311/X311-1</f>
        <v>2.7933507251544976E-2</v>
      </c>
      <c r="AA311" s="111">
        <f t="shared" ref="AA311:AA315" si="120">S311/(X311-V311)-1</f>
        <v>3.4043527161174092E-2</v>
      </c>
      <c r="AB311" s="111">
        <f>SUM($C$2:C311)*D311/SUM($B$2:B311)-1</f>
        <v>3.310610240133105E-2</v>
      </c>
      <c r="AC311" s="111">
        <f t="shared" ref="AC311:AC315" si="121">Z311-AB311</f>
        <v>-5.1725951497860745E-3</v>
      </c>
      <c r="AD311" s="40">
        <f t="shared" ref="AD311:AD315" si="122">IF(E311-F311&lt;0,"达成",E311-F311)</f>
        <v>1.7077999999999982E-2</v>
      </c>
    </row>
    <row r="312" spans="1:30">
      <c r="A312" s="150" t="s">
        <v>926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1059</v>
      </c>
      <c r="J312" s="158" t="s">
        <v>1222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1056</v>
      </c>
    </row>
    <row r="313" spans="1:30">
      <c r="A313" s="31" t="s">
        <v>927</v>
      </c>
      <c r="B313" s="2">
        <v>240</v>
      </c>
      <c r="C313" s="128">
        <v>180.33</v>
      </c>
      <c r="D313" s="124">
        <v>1.3292999999999999</v>
      </c>
      <c r="E313" s="32">
        <f t="shared" si="103"/>
        <v>0.29000000000000004</v>
      </c>
      <c r="F313" s="13">
        <f t="shared" si="104"/>
        <v>0.2593045000000001</v>
      </c>
      <c r="H313" s="5">
        <f t="shared" si="105"/>
        <v>62.233080000000029</v>
      </c>
      <c r="I313" s="2" t="s">
        <v>66</v>
      </c>
      <c r="J313" s="33" t="s">
        <v>928</v>
      </c>
      <c r="K313" s="34">
        <f t="shared" si="106"/>
        <v>43936</v>
      </c>
      <c r="L313" s="34" t="str">
        <f t="shared" ca="1" si="107"/>
        <v>2020-07-10</v>
      </c>
      <c r="M313" s="18">
        <f t="shared" ca="1" si="108"/>
        <v>20880</v>
      </c>
      <c r="N313" s="19">
        <f t="shared" ca="1" si="109"/>
        <v>1.0878866954022994</v>
      </c>
      <c r="O313" s="35">
        <f t="shared" si="110"/>
        <v>239.71266900000001</v>
      </c>
      <c r="P313" s="35">
        <f t="shared" si="111"/>
        <v>0.28733099999999467</v>
      </c>
      <c r="Q313" s="36">
        <f t="shared" si="112"/>
        <v>1.6</v>
      </c>
      <c r="R313" s="37">
        <f t="shared" si="113"/>
        <v>27416.719999999994</v>
      </c>
      <c r="S313" s="38">
        <f t="shared" si="114"/>
        <v>36445.045895999989</v>
      </c>
      <c r="T313" s="38"/>
      <c r="U313" s="38"/>
      <c r="V313" s="39">
        <f t="shared" si="115"/>
        <v>7548.79</v>
      </c>
      <c r="W313" s="39">
        <f t="shared" si="116"/>
        <v>43993.83589599999</v>
      </c>
      <c r="X313" s="1">
        <f t="shared" si="117"/>
        <v>42435</v>
      </c>
      <c r="Y313" s="37">
        <f t="shared" si="118"/>
        <v>1558.8358959999896</v>
      </c>
      <c r="Z313" s="111">
        <f t="shared" si="119"/>
        <v>3.673467411334963E-2</v>
      </c>
      <c r="AA313" s="111">
        <f t="shared" si="120"/>
        <v>4.4683440706227096E-2</v>
      </c>
      <c r="AB313" s="111">
        <f>SUM($C$2:C313)*D313/SUM($B$2:B313)-1</f>
        <v>4.3837719618239346E-2</v>
      </c>
      <c r="AC313" s="111">
        <f t="shared" si="121"/>
        <v>-7.1030455048897156E-3</v>
      </c>
      <c r="AD313" s="40">
        <f t="shared" si="122"/>
        <v>3.0695499999999931E-2</v>
      </c>
    </row>
    <row r="314" spans="1:30">
      <c r="A314" s="31" t="s">
        <v>929</v>
      </c>
      <c r="B314" s="2">
        <v>240</v>
      </c>
      <c r="C314" s="128">
        <v>180.06</v>
      </c>
      <c r="D314" s="124">
        <v>1.3312999999999999</v>
      </c>
      <c r="E314" s="32">
        <f t="shared" si="103"/>
        <v>0.29000000000000004</v>
      </c>
      <c r="F314" s="13">
        <f t="shared" si="104"/>
        <v>0.2574189999999999</v>
      </c>
      <c r="H314" s="5">
        <f t="shared" si="105"/>
        <v>61.78055999999998</v>
      </c>
      <c r="I314" s="2" t="s">
        <v>66</v>
      </c>
      <c r="J314" s="33" t="s">
        <v>930</v>
      </c>
      <c r="K314" s="34">
        <f t="shared" si="106"/>
        <v>43937</v>
      </c>
      <c r="L314" s="34" t="str">
        <f t="shared" ca="1" si="107"/>
        <v>2020-07-10</v>
      </c>
      <c r="M314" s="18">
        <f t="shared" ca="1" si="108"/>
        <v>20640</v>
      </c>
      <c r="N314" s="19">
        <f t="shared" ca="1" si="109"/>
        <v>1.0925341279069765</v>
      </c>
      <c r="O314" s="35">
        <f t="shared" si="110"/>
        <v>239.71387799999999</v>
      </c>
      <c r="P314" s="35">
        <f t="shared" si="111"/>
        <v>0.28612200000000598</v>
      </c>
      <c r="Q314" s="36">
        <f t="shared" si="112"/>
        <v>1.6</v>
      </c>
      <c r="R314" s="37">
        <f t="shared" si="113"/>
        <v>27596.779999999995</v>
      </c>
      <c r="S314" s="38">
        <f t="shared" si="114"/>
        <v>36739.593213999993</v>
      </c>
      <c r="T314" s="38"/>
      <c r="U314" s="38"/>
      <c r="V314" s="39">
        <f t="shared" si="115"/>
        <v>7548.79</v>
      </c>
      <c r="W314" s="39">
        <f t="shared" si="116"/>
        <v>44288.383213999994</v>
      </c>
      <c r="X314" s="1">
        <f t="shared" si="117"/>
        <v>42675</v>
      </c>
      <c r="Y314" s="37">
        <f t="shared" si="118"/>
        <v>1613.383213999994</v>
      </c>
      <c r="Z314" s="111">
        <f t="shared" si="119"/>
        <v>3.7806285038078258E-2</v>
      </c>
      <c r="AA314" s="111">
        <f t="shared" si="120"/>
        <v>4.5931035941537468E-2</v>
      </c>
      <c r="AB314" s="111">
        <f>SUM($C$2:C314)*D314/SUM($B$2:B314)-1</f>
        <v>4.5146150908025318E-2</v>
      </c>
      <c r="AC314" s="111">
        <f t="shared" si="121"/>
        <v>-7.3398658699470598E-3</v>
      </c>
      <c r="AD314" s="40">
        <f t="shared" si="122"/>
        <v>3.2581000000000138E-2</v>
      </c>
    </row>
    <row r="315" spans="1:30">
      <c r="A315" s="31" t="s">
        <v>931</v>
      </c>
      <c r="B315" s="2">
        <v>240</v>
      </c>
      <c r="C315" s="128">
        <v>178.44</v>
      </c>
      <c r="D315" s="124">
        <v>1.3433999999999999</v>
      </c>
      <c r="E315" s="32">
        <f t="shared" si="103"/>
        <v>0.29000000000000004</v>
      </c>
      <c r="F315" s="13">
        <f t="shared" si="104"/>
        <v>0.24610599999999985</v>
      </c>
      <c r="H315" s="5">
        <f t="shared" si="105"/>
        <v>59.065439999999967</v>
      </c>
      <c r="I315" s="2" t="s">
        <v>66</v>
      </c>
      <c r="J315" s="33" t="s">
        <v>932</v>
      </c>
      <c r="K315" s="34">
        <f t="shared" si="106"/>
        <v>43938</v>
      </c>
      <c r="L315" s="34" t="str">
        <f t="shared" ca="1" si="107"/>
        <v>2020-07-10</v>
      </c>
      <c r="M315" s="18">
        <f t="shared" ca="1" si="108"/>
        <v>20400</v>
      </c>
      <c r="N315" s="19">
        <f t="shared" ca="1" si="109"/>
        <v>1.0568081176470583</v>
      </c>
      <c r="O315" s="35">
        <f t="shared" si="110"/>
        <v>239.71629599999997</v>
      </c>
      <c r="P315" s="35">
        <f t="shared" si="111"/>
        <v>0.2837040000000286</v>
      </c>
      <c r="Q315" s="36">
        <f t="shared" si="112"/>
        <v>1.6</v>
      </c>
      <c r="R315" s="37">
        <f t="shared" si="113"/>
        <v>27775.219999999994</v>
      </c>
      <c r="S315" s="38">
        <f t="shared" si="114"/>
        <v>37313.230547999992</v>
      </c>
      <c r="T315" s="38"/>
      <c r="U315" s="38"/>
      <c r="V315" s="39">
        <f t="shared" si="115"/>
        <v>7548.79</v>
      </c>
      <c r="W315" s="39">
        <f t="shared" si="116"/>
        <v>44862.020547999993</v>
      </c>
      <c r="X315" s="1">
        <f t="shared" si="117"/>
        <v>42915</v>
      </c>
      <c r="Y315" s="37">
        <f t="shared" si="118"/>
        <v>1947.0205479999931</v>
      </c>
      <c r="Z315" s="111">
        <f t="shared" si="119"/>
        <v>4.5369230991494591E-2</v>
      </c>
      <c r="AA315" s="111">
        <f t="shared" si="120"/>
        <v>5.5053129752947516E-2</v>
      </c>
      <c r="AB315" s="111">
        <f>SUM($C$2:C315)*D315/SUM($B$2:B315)-1</f>
        <v>5.4333126319468406E-2</v>
      </c>
      <c r="AC315" s="111">
        <f t="shared" si="121"/>
        <v>-8.9638953279738143E-3</v>
      </c>
      <c r="AD315" s="40">
        <f t="shared" si="122"/>
        <v>4.3894000000000183E-2</v>
      </c>
    </row>
    <row r="316" spans="1:30">
      <c r="A316" s="31" t="s">
        <v>938</v>
      </c>
      <c r="B316" s="2">
        <v>240</v>
      </c>
      <c r="C316" s="128">
        <v>177.77</v>
      </c>
      <c r="D316" s="124">
        <v>1.3484</v>
      </c>
      <c r="E316" s="32">
        <f t="shared" ref="E316:E320" si="123">10%*Q316+13%</f>
        <v>0.29000000000000004</v>
      </c>
      <c r="F316" s="13">
        <f t="shared" ref="F316:F320" si="124">IF(G316="",($F$1*C316-B316)/B316,H316/B316)</f>
        <v>0.24142716666666666</v>
      </c>
      <c r="H316" s="5">
        <f t="shared" ref="H316:H320" si="125">IF(G316="",$F$1*C316-B316,G316-B316)</f>
        <v>57.942520000000002</v>
      </c>
      <c r="I316" s="2" t="s">
        <v>66</v>
      </c>
      <c r="J316" s="33" t="s">
        <v>939</v>
      </c>
      <c r="K316" s="34">
        <f t="shared" ref="K316:K320" si="126">DATE(MID(J316,1,4),MID(J316,5,2),MID(J316,7,2))</f>
        <v>43941</v>
      </c>
      <c r="L316" s="34" t="str">
        <f t="shared" ref="L316:L320" ca="1" si="127">IF(LEN(J316) &gt; 15,DATE(MID(J316,12,4),MID(J316,16,2),MID(J316,18,2)),TEXT(TODAY(),"yyyy-mm-dd"))</f>
        <v>2020-07-10</v>
      </c>
      <c r="M316" s="18">
        <f t="shared" ref="M316:M320" ca="1" si="128">(L316-K316+1)*B316</f>
        <v>19680</v>
      </c>
      <c r="N316" s="19">
        <f t="shared" ref="N316:N320" ca="1" si="129">H316/M316*365</f>
        <v>1.0746453150406505</v>
      </c>
      <c r="O316" s="35">
        <f t="shared" ref="O316:O320" si="130">D316*C316</f>
        <v>239.70506800000001</v>
      </c>
      <c r="P316" s="35">
        <f t="shared" ref="P316:P320" si="131">B316-O316</f>
        <v>0.29493199999998865</v>
      </c>
      <c r="Q316" s="36">
        <f t="shared" ref="Q316:Q320" si="132">B316/150</f>
        <v>1.6</v>
      </c>
      <c r="R316" s="37">
        <f t="shared" ref="R316:R320" si="133">R315+C316-T316</f>
        <v>27952.989999999994</v>
      </c>
      <c r="S316" s="38">
        <f t="shared" ref="S316:S320" si="134">R316*D316</f>
        <v>37691.811715999997</v>
      </c>
      <c r="T316" s="38"/>
      <c r="U316" s="38"/>
      <c r="V316" s="39">
        <f t="shared" ref="V316:V320" si="135">V315+U316</f>
        <v>7548.79</v>
      </c>
      <c r="W316" s="39">
        <f t="shared" ref="W316:W320" si="136">V316+S316</f>
        <v>45240.601715999997</v>
      </c>
      <c r="X316" s="1">
        <f t="shared" ref="X316:X320" si="137">X315+B316</f>
        <v>43155</v>
      </c>
      <c r="Y316" s="37">
        <f t="shared" ref="Y316:Y320" si="138">W316-X316</f>
        <v>2085.6017159999974</v>
      </c>
      <c r="Z316" s="111">
        <f t="shared" ref="Z316:Z320" si="139">W316/X316-1</f>
        <v>4.8328159332638121E-2</v>
      </c>
      <c r="AA316" s="111">
        <f t="shared" ref="AA316:AA320" si="140">S316/(X316-V316)-1</f>
        <v>5.8574100304413124E-2</v>
      </c>
      <c r="AB316" s="111">
        <f>SUM($C$2:C316)*D316/SUM($B$2:B316)-1</f>
        <v>5.7926425304135831E-2</v>
      </c>
      <c r="AC316" s="111">
        <f t="shared" ref="AC316:AC320" si="141">Z316-AB316</f>
        <v>-9.5982659714977103E-3</v>
      </c>
      <c r="AD316" s="40">
        <f t="shared" ref="AD316:AD320" si="142">IF(E316-F316&lt;0,"达成",E316-F316)</f>
        <v>4.8572833333333371E-2</v>
      </c>
    </row>
    <row r="317" spans="1:30">
      <c r="A317" s="31" t="s">
        <v>940</v>
      </c>
      <c r="B317" s="2">
        <v>240</v>
      </c>
      <c r="C317" s="128">
        <v>179.79</v>
      </c>
      <c r="D317" s="124">
        <v>1.3332999999999999</v>
      </c>
      <c r="E317" s="32">
        <f t="shared" si="123"/>
        <v>0.29000000000000004</v>
      </c>
      <c r="F317" s="13">
        <f t="shared" si="124"/>
        <v>0.25553349999999997</v>
      </c>
      <c r="H317" s="5">
        <f t="shared" si="125"/>
        <v>61.328039999999987</v>
      </c>
      <c r="I317" s="2" t="s">
        <v>66</v>
      </c>
      <c r="J317" s="33" t="s">
        <v>941</v>
      </c>
      <c r="K317" s="34">
        <f t="shared" si="126"/>
        <v>43942</v>
      </c>
      <c r="L317" s="34" t="str">
        <f t="shared" ca="1" si="127"/>
        <v>2020-07-10</v>
      </c>
      <c r="M317" s="18">
        <f t="shared" ca="1" si="128"/>
        <v>19440</v>
      </c>
      <c r="N317" s="19">
        <f t="shared" ca="1" si="129"/>
        <v>1.1514781172839503</v>
      </c>
      <c r="O317" s="35">
        <f t="shared" si="130"/>
        <v>239.71400699999998</v>
      </c>
      <c r="P317" s="35">
        <f t="shared" si="131"/>
        <v>0.28599300000001904</v>
      </c>
      <c r="Q317" s="36">
        <f t="shared" si="132"/>
        <v>1.6</v>
      </c>
      <c r="R317" s="37">
        <f t="shared" si="133"/>
        <v>28132.779999999995</v>
      </c>
      <c r="S317" s="38">
        <f t="shared" si="134"/>
        <v>37509.435573999988</v>
      </c>
      <c r="T317" s="38"/>
      <c r="U317" s="38"/>
      <c r="V317" s="39">
        <f t="shared" si="135"/>
        <v>7548.79</v>
      </c>
      <c r="W317" s="39">
        <f t="shared" si="136"/>
        <v>45058.225573999989</v>
      </c>
      <c r="X317" s="1">
        <f t="shared" si="137"/>
        <v>43395</v>
      </c>
      <c r="Y317" s="37">
        <f t="shared" si="138"/>
        <v>1663.2255739999891</v>
      </c>
      <c r="Z317" s="111">
        <f t="shared" si="139"/>
        <v>3.8327585528286523E-2</v>
      </c>
      <c r="AA317" s="111">
        <f t="shared" si="140"/>
        <v>4.6398924014560805E-2</v>
      </c>
      <c r="AB317" s="111">
        <f>SUM($C$2:C317)*D317/SUM($B$2:B317)-1</f>
        <v>4.5817845143449221E-2</v>
      </c>
      <c r="AC317" s="111">
        <f t="shared" si="141"/>
        <v>-7.4902596151626977E-3</v>
      </c>
      <c r="AD317" s="40">
        <f t="shared" si="142"/>
        <v>3.4466500000000067E-2</v>
      </c>
    </row>
    <row r="318" spans="1:30">
      <c r="A318" s="31" t="s">
        <v>942</v>
      </c>
      <c r="B318" s="2">
        <v>240</v>
      </c>
      <c r="C318" s="128">
        <v>178.4</v>
      </c>
      <c r="D318" s="124">
        <v>1.3436999999999999</v>
      </c>
      <c r="E318" s="32">
        <f t="shared" si="123"/>
        <v>0.29000000000000004</v>
      </c>
      <c r="F318" s="13">
        <f t="shared" si="124"/>
        <v>0.24582666666666669</v>
      </c>
      <c r="H318" s="5">
        <f t="shared" si="125"/>
        <v>58.998400000000004</v>
      </c>
      <c r="I318" s="2" t="s">
        <v>66</v>
      </c>
      <c r="J318" s="33" t="s">
        <v>943</v>
      </c>
      <c r="K318" s="34">
        <f t="shared" si="126"/>
        <v>43943</v>
      </c>
      <c r="L318" s="34" t="str">
        <f t="shared" ca="1" si="127"/>
        <v>2020-07-10</v>
      </c>
      <c r="M318" s="18">
        <f t="shared" ca="1" si="128"/>
        <v>19200</v>
      </c>
      <c r="N318" s="19">
        <f t="shared" ca="1" si="129"/>
        <v>1.1215841666666668</v>
      </c>
      <c r="O318" s="35">
        <f t="shared" si="130"/>
        <v>239.71607999999998</v>
      </c>
      <c r="P318" s="35">
        <f t="shared" si="131"/>
        <v>0.28392000000002326</v>
      </c>
      <c r="Q318" s="36">
        <f t="shared" si="132"/>
        <v>1.6</v>
      </c>
      <c r="R318" s="37">
        <f t="shared" si="133"/>
        <v>28311.179999999997</v>
      </c>
      <c r="S318" s="38">
        <f t="shared" si="134"/>
        <v>38041.732565999991</v>
      </c>
      <c r="T318" s="38"/>
      <c r="U318" s="38"/>
      <c r="V318" s="39">
        <f t="shared" si="135"/>
        <v>7548.79</v>
      </c>
      <c r="W318" s="39">
        <f t="shared" si="136"/>
        <v>45590.522565999992</v>
      </c>
      <c r="X318" s="1">
        <f t="shared" si="137"/>
        <v>43635</v>
      </c>
      <c r="Y318" s="37">
        <f t="shared" si="138"/>
        <v>1955.5225659999924</v>
      </c>
      <c r="Z318" s="111">
        <f t="shared" si="139"/>
        <v>4.4815459287269155E-2</v>
      </c>
      <c r="AA318" s="111">
        <f t="shared" si="140"/>
        <v>5.4190300560795768E-2</v>
      </c>
      <c r="AB318" s="111">
        <f>SUM($C$2:C318)*D318/SUM($B$2:B318)-1</f>
        <v>5.3672047438982018E-2</v>
      </c>
      <c r="AC318" s="111">
        <f t="shared" si="141"/>
        <v>-8.8565881517128631E-3</v>
      </c>
      <c r="AD318" s="40">
        <f t="shared" si="142"/>
        <v>4.4173333333333342E-2</v>
      </c>
    </row>
    <row r="319" spans="1:30">
      <c r="A319" s="31" t="s">
        <v>944</v>
      </c>
      <c r="B319" s="2">
        <v>240</v>
      </c>
      <c r="C319" s="128">
        <v>178.81</v>
      </c>
      <c r="D319" s="124">
        <v>1.3406</v>
      </c>
      <c r="E319" s="32">
        <f t="shared" si="123"/>
        <v>0.29000000000000004</v>
      </c>
      <c r="F319" s="13">
        <f t="shared" si="124"/>
        <v>0.24868983333333336</v>
      </c>
      <c r="H319" s="5">
        <f t="shared" si="125"/>
        <v>59.685560000000009</v>
      </c>
      <c r="I319" s="2" t="s">
        <v>66</v>
      </c>
      <c r="J319" s="33" t="s">
        <v>945</v>
      </c>
      <c r="K319" s="34">
        <f t="shared" si="126"/>
        <v>43944</v>
      </c>
      <c r="L319" s="34" t="str">
        <f t="shared" ca="1" si="127"/>
        <v>2020-07-10</v>
      </c>
      <c r="M319" s="18">
        <f t="shared" ca="1" si="128"/>
        <v>18960</v>
      </c>
      <c r="N319" s="19">
        <f t="shared" ca="1" si="129"/>
        <v>1.1490099894514769</v>
      </c>
      <c r="O319" s="35">
        <f t="shared" si="130"/>
        <v>239.71268600000002</v>
      </c>
      <c r="P319" s="35">
        <f t="shared" si="131"/>
        <v>0.28731399999998075</v>
      </c>
      <c r="Q319" s="36">
        <f t="shared" si="132"/>
        <v>1.6</v>
      </c>
      <c r="R319" s="37">
        <f t="shared" si="133"/>
        <v>28489.989999999998</v>
      </c>
      <c r="S319" s="38">
        <f t="shared" si="134"/>
        <v>38193.680593999998</v>
      </c>
      <c r="T319" s="38"/>
      <c r="U319" s="38"/>
      <c r="V319" s="39">
        <f t="shared" si="135"/>
        <v>7548.79</v>
      </c>
      <c r="W319" s="39">
        <f t="shared" si="136"/>
        <v>45742.470593999999</v>
      </c>
      <c r="X319" s="1">
        <f t="shared" si="137"/>
        <v>43875</v>
      </c>
      <c r="Y319" s="37">
        <f t="shared" si="138"/>
        <v>1867.4705939999985</v>
      </c>
      <c r="Z319" s="111">
        <f t="shared" si="139"/>
        <v>4.2563432341880203E-2</v>
      </c>
      <c r="AA319" s="111">
        <f t="shared" si="140"/>
        <v>5.1408352096186105E-2</v>
      </c>
      <c r="AB319" s="111">
        <f>SUM($C$2:C319)*D319/SUM($B$2:B319)-1</f>
        <v>5.0954318085469685E-2</v>
      </c>
      <c r="AC319" s="111">
        <f t="shared" si="141"/>
        <v>-8.3908857435894824E-3</v>
      </c>
      <c r="AD319" s="40">
        <f t="shared" si="142"/>
        <v>4.1310166666666676E-2</v>
      </c>
    </row>
    <row r="320" spans="1:30">
      <c r="A320" s="31" t="s">
        <v>946</v>
      </c>
      <c r="B320" s="2">
        <v>240</v>
      </c>
      <c r="C320" s="128">
        <v>180.26</v>
      </c>
      <c r="D320" s="124">
        <v>1.3298000000000001</v>
      </c>
      <c r="E320" s="32">
        <f t="shared" si="123"/>
        <v>0.29000000000000004</v>
      </c>
      <c r="F320" s="13">
        <f t="shared" si="124"/>
        <v>0.2588156666666665</v>
      </c>
      <c r="H320" s="5">
        <f t="shared" si="125"/>
        <v>62.115759999999966</v>
      </c>
      <c r="I320" s="2" t="s">
        <v>66</v>
      </c>
      <c r="J320" s="33" t="s">
        <v>947</v>
      </c>
      <c r="K320" s="34">
        <f t="shared" si="126"/>
        <v>43945</v>
      </c>
      <c r="L320" s="34" t="str">
        <f t="shared" ca="1" si="127"/>
        <v>2020-07-10</v>
      </c>
      <c r="M320" s="18">
        <f t="shared" ca="1" si="128"/>
        <v>18720</v>
      </c>
      <c r="N320" s="19">
        <f t="shared" ca="1" si="129"/>
        <v>1.2111245940170934</v>
      </c>
      <c r="O320" s="35">
        <f t="shared" si="130"/>
        <v>239.70974799999999</v>
      </c>
      <c r="P320" s="35">
        <f t="shared" si="131"/>
        <v>0.2902520000000095</v>
      </c>
      <c r="Q320" s="36">
        <f t="shared" si="132"/>
        <v>1.6</v>
      </c>
      <c r="R320" s="37">
        <f t="shared" si="133"/>
        <v>28670.249999999996</v>
      </c>
      <c r="S320" s="38">
        <f t="shared" si="134"/>
        <v>38125.698449999996</v>
      </c>
      <c r="T320" s="38"/>
      <c r="U320" s="38"/>
      <c r="V320" s="39">
        <f t="shared" si="135"/>
        <v>7548.79</v>
      </c>
      <c r="W320" s="39">
        <f t="shared" si="136"/>
        <v>45674.488449999997</v>
      </c>
      <c r="X320" s="1">
        <f t="shared" si="137"/>
        <v>44115</v>
      </c>
      <c r="Y320" s="37">
        <f t="shared" si="138"/>
        <v>1559.4884499999971</v>
      </c>
      <c r="Z320" s="111">
        <f t="shared" si="139"/>
        <v>3.5350525898220519E-2</v>
      </c>
      <c r="AA320" s="111">
        <f t="shared" si="140"/>
        <v>4.2648348024036276E-2</v>
      </c>
      <c r="AB320" s="111">
        <f>SUM($C$2:C320)*D320/SUM($B$2:B320)-1</f>
        <v>4.2250004442932809E-2</v>
      </c>
      <c r="AC320" s="111">
        <f t="shared" si="141"/>
        <v>-6.8994785447122897E-3</v>
      </c>
      <c r="AD320" s="40">
        <f t="shared" si="142"/>
        <v>3.1184333333333536E-2</v>
      </c>
    </row>
    <row r="321" spans="1:30">
      <c r="A321" s="31" t="s">
        <v>953</v>
      </c>
      <c r="B321" s="2">
        <v>240</v>
      </c>
      <c r="C321" s="128">
        <v>179.08</v>
      </c>
      <c r="D321" s="124">
        <v>1.3386</v>
      </c>
      <c r="E321" s="32">
        <f t="shared" ref="E321:E324" si="143">10%*Q321+13%</f>
        <v>0.29000000000000004</v>
      </c>
      <c r="F321" s="13">
        <f t="shared" ref="F321:F324" si="144">IF(G321="",($F$1*C321-B321)/B321,H321/B321)</f>
        <v>0.25057533333333332</v>
      </c>
      <c r="H321" s="5">
        <f t="shared" ref="H321:H324" si="145">IF(G321="",$F$1*C321-B321,G321-B321)</f>
        <v>60.138080000000002</v>
      </c>
      <c r="I321" s="2" t="s">
        <v>66</v>
      </c>
      <c r="J321" s="33" t="s">
        <v>954</v>
      </c>
      <c r="K321" s="34">
        <f t="shared" ref="K321:K324" si="146">DATE(MID(J321,1,4),MID(J321,5,2),MID(J321,7,2))</f>
        <v>43948</v>
      </c>
      <c r="L321" s="34" t="str">
        <f t="shared" ref="L321:L324" ca="1" si="147">IF(LEN(J321) &gt; 15,DATE(MID(J321,12,4),MID(J321,16,2),MID(J321,18,2)),TEXT(TODAY(),"yyyy-mm-dd"))</f>
        <v>2020-07-10</v>
      </c>
      <c r="M321" s="18">
        <f t="shared" ref="M321:M324" ca="1" si="148">(L321-K321+1)*B321</f>
        <v>18000</v>
      </c>
      <c r="N321" s="19">
        <f t="shared" ref="N321:N324" ca="1" si="149">H321/M321*365</f>
        <v>1.2194666222222224</v>
      </c>
      <c r="O321" s="35">
        <f t="shared" ref="O321:O324" si="150">D321*C321</f>
        <v>239.71648800000003</v>
      </c>
      <c r="P321" s="35">
        <f t="shared" ref="P321:P324" si="151">B321-O321</f>
        <v>0.28351199999997334</v>
      </c>
      <c r="Q321" s="36">
        <f t="shared" ref="Q321:Q324" si="152">B321/150</f>
        <v>1.6</v>
      </c>
      <c r="R321" s="37">
        <f t="shared" ref="R321:R324" si="153">R320+C321-T321</f>
        <v>28849.329999999998</v>
      </c>
      <c r="S321" s="38">
        <f t="shared" ref="S321:S324" si="154">R321*D321</f>
        <v>38617.713137999999</v>
      </c>
      <c r="T321" s="38"/>
      <c r="U321" s="38"/>
      <c r="V321" s="39">
        <f t="shared" ref="V321:V324" si="155">V320+U321</f>
        <v>7548.79</v>
      </c>
      <c r="W321" s="39">
        <f t="shared" ref="W321:W324" si="156">V321+S321</f>
        <v>46166.503138</v>
      </c>
      <c r="X321" s="1">
        <f t="shared" ref="X321:X324" si="157">X320+B321</f>
        <v>44355</v>
      </c>
      <c r="Y321" s="37">
        <f t="shared" ref="Y321:Y324" si="158">W321-X321</f>
        <v>1811.503138</v>
      </c>
      <c r="Z321" s="111">
        <f t="shared" ref="Z321:Z324" si="159">W321/X321-1</f>
        <v>4.0841013143952276E-2</v>
      </c>
      <c r="AA321" s="111">
        <f t="shared" ref="AA321:AA324" si="160">S321/(X321-V321)-1</f>
        <v>4.92173233266886E-2</v>
      </c>
      <c r="AB321" s="111">
        <f>SUM($C$2:C321)*D321/SUM($B$2:B321)-1</f>
        <v>4.8874810280689518E-2</v>
      </c>
      <c r="AC321" s="111">
        <f t="shared" ref="AC321:AC324" si="161">Z321-AB321</f>
        <v>-8.0337971367372418E-3</v>
      </c>
      <c r="AD321" s="40">
        <f t="shared" ref="AD321:AD324" si="162">IF(E321-F321&lt;0,"达成",E321-F321)</f>
        <v>3.9424666666666719E-2</v>
      </c>
    </row>
    <row r="322" spans="1:30">
      <c r="A322" s="31" t="s">
        <v>955</v>
      </c>
      <c r="B322" s="2">
        <v>240</v>
      </c>
      <c r="C322" s="128">
        <v>177.93</v>
      </c>
      <c r="D322" s="124">
        <v>1.3472</v>
      </c>
      <c r="E322" s="32">
        <f t="shared" si="143"/>
        <v>0.29000000000000004</v>
      </c>
      <c r="F322" s="13">
        <f t="shared" si="144"/>
        <v>0.24254450000000011</v>
      </c>
      <c r="H322" s="5">
        <f t="shared" si="145"/>
        <v>58.210680000000025</v>
      </c>
      <c r="I322" s="2" t="s">
        <v>66</v>
      </c>
      <c r="J322" s="33" t="s">
        <v>956</v>
      </c>
      <c r="K322" s="34">
        <f t="shared" si="146"/>
        <v>43949</v>
      </c>
      <c r="L322" s="34" t="str">
        <f t="shared" ca="1" si="147"/>
        <v>2020-07-10</v>
      </c>
      <c r="M322" s="18">
        <f t="shared" ca="1" si="148"/>
        <v>17760</v>
      </c>
      <c r="N322" s="19">
        <f t="shared" ca="1" si="149"/>
        <v>1.1963343581081085</v>
      </c>
      <c r="O322" s="35">
        <f t="shared" si="150"/>
        <v>239.70729600000001</v>
      </c>
      <c r="P322" s="35">
        <f t="shared" si="151"/>
        <v>0.29270399999998631</v>
      </c>
      <c r="Q322" s="36">
        <f t="shared" si="152"/>
        <v>1.6</v>
      </c>
      <c r="R322" s="37">
        <f t="shared" si="153"/>
        <v>29027.26</v>
      </c>
      <c r="S322" s="38">
        <f t="shared" si="154"/>
        <v>39105.524672</v>
      </c>
      <c r="T322" s="38"/>
      <c r="U322" s="38"/>
      <c r="V322" s="39">
        <f t="shared" si="155"/>
        <v>7548.79</v>
      </c>
      <c r="W322" s="39">
        <f t="shared" si="156"/>
        <v>46654.314672</v>
      </c>
      <c r="X322" s="1">
        <f t="shared" si="157"/>
        <v>44595</v>
      </c>
      <c r="Y322" s="37">
        <f t="shared" si="158"/>
        <v>2059.3146720000004</v>
      </c>
      <c r="Z322" s="111">
        <f t="shared" si="159"/>
        <v>4.6178151631348863E-2</v>
      </c>
      <c r="AA322" s="111">
        <f t="shared" si="160"/>
        <v>5.5587728731225194E-2</v>
      </c>
      <c r="AB322" s="111">
        <f>SUM($C$2:C322)*D322/SUM($B$2:B322)-1</f>
        <v>5.5307572956609041E-2</v>
      </c>
      <c r="AC322" s="111">
        <f t="shared" si="161"/>
        <v>-9.1294213252601786E-3</v>
      </c>
      <c r="AD322" s="40">
        <f t="shared" si="162"/>
        <v>4.7455499999999928E-2</v>
      </c>
    </row>
    <row r="323" spans="1:30">
      <c r="A323" s="31" t="s">
        <v>957</v>
      </c>
      <c r="B323" s="2">
        <v>240</v>
      </c>
      <c r="C323" s="128">
        <v>177.12</v>
      </c>
      <c r="D323" s="124">
        <v>1.3533999999999999</v>
      </c>
      <c r="E323" s="32">
        <f t="shared" si="143"/>
        <v>0.29000000000000004</v>
      </c>
      <c r="F323" s="13">
        <f t="shared" si="144"/>
        <v>0.23688799999999996</v>
      </c>
      <c r="H323" s="5">
        <f t="shared" si="145"/>
        <v>56.85311999999999</v>
      </c>
      <c r="I323" s="2" t="s">
        <v>66</v>
      </c>
      <c r="J323" s="33" t="s">
        <v>958</v>
      </c>
      <c r="K323" s="34">
        <f t="shared" si="146"/>
        <v>43950</v>
      </c>
      <c r="L323" s="34" t="str">
        <f t="shared" ca="1" si="147"/>
        <v>2020-07-10</v>
      </c>
      <c r="M323" s="18">
        <f t="shared" ca="1" si="148"/>
        <v>17520</v>
      </c>
      <c r="N323" s="19">
        <f t="shared" ca="1" si="149"/>
        <v>1.1844399999999997</v>
      </c>
      <c r="O323" s="35">
        <f t="shared" si="150"/>
        <v>239.71420799999999</v>
      </c>
      <c r="P323" s="35">
        <f t="shared" si="151"/>
        <v>0.28579200000001492</v>
      </c>
      <c r="Q323" s="36">
        <f t="shared" si="152"/>
        <v>1.6</v>
      </c>
      <c r="R323" s="37">
        <f t="shared" si="153"/>
        <v>29204.379999999997</v>
      </c>
      <c r="S323" s="38">
        <f t="shared" si="154"/>
        <v>39525.207891999991</v>
      </c>
      <c r="T323" s="38"/>
      <c r="U323" s="38"/>
      <c r="V323" s="39">
        <f t="shared" si="155"/>
        <v>7548.79</v>
      </c>
      <c r="W323" s="39">
        <f t="shared" si="156"/>
        <v>47073.997891999992</v>
      </c>
      <c r="X323" s="1">
        <f t="shared" si="157"/>
        <v>44835</v>
      </c>
      <c r="Y323" s="37">
        <f t="shared" si="158"/>
        <v>2238.9978919999921</v>
      </c>
      <c r="Z323" s="111">
        <f t="shared" si="159"/>
        <v>4.993861697334645E-2</v>
      </c>
      <c r="AA323" s="111">
        <f t="shared" si="160"/>
        <v>6.0048953540732475E-2</v>
      </c>
      <c r="AB323" s="111">
        <f>SUM($C$2:C323)*D323/SUM($B$2:B323)-1</f>
        <v>5.9835812646369835E-2</v>
      </c>
      <c r="AC323" s="111">
        <f t="shared" si="161"/>
        <v>-9.8971956730233845E-3</v>
      </c>
      <c r="AD323" s="40">
        <f t="shared" si="162"/>
        <v>5.3112000000000076E-2</v>
      </c>
    </row>
    <row r="324" spans="1:30">
      <c r="A324" s="150" t="s">
        <v>959</v>
      </c>
      <c r="B324" s="151">
        <v>135</v>
      </c>
      <c r="C324" s="178">
        <v>98.52</v>
      </c>
      <c r="D324" s="179">
        <v>1.3686</v>
      </c>
      <c r="E324" s="154">
        <v>0.22000000000000003</v>
      </c>
      <c r="F324" s="174">
        <v>0.21237037037037026</v>
      </c>
      <c r="G324" s="156">
        <v>163.66999999999999</v>
      </c>
      <c r="H324" s="175">
        <v>28.669999999999987</v>
      </c>
      <c r="I324" s="151" t="s">
        <v>1392</v>
      </c>
      <c r="J324" s="158" t="s">
        <v>1401</v>
      </c>
      <c r="K324" s="176">
        <v>43951</v>
      </c>
      <c r="L324" s="176">
        <v>44020</v>
      </c>
      <c r="M324" s="177">
        <v>9450</v>
      </c>
      <c r="N324" s="162">
        <v>1.1073597883597879</v>
      </c>
      <c r="O324" s="163">
        <v>134.83447200000001</v>
      </c>
      <c r="P324" s="163">
        <v>0.16552799999999479</v>
      </c>
      <c r="Q324" s="164">
        <v>0.9</v>
      </c>
      <c r="R324" s="165">
        <v>29302.899999999998</v>
      </c>
      <c r="S324" s="166">
        <v>40103.948939999995</v>
      </c>
      <c r="T324" s="166"/>
      <c r="U324" s="166"/>
      <c r="V324" s="168">
        <v>7548.79</v>
      </c>
      <c r="W324" s="168">
        <v>47652.738939999996</v>
      </c>
      <c r="X324" s="169">
        <v>44970</v>
      </c>
      <c r="Y324" s="165">
        <v>2682.7389399999956</v>
      </c>
      <c r="Z324" s="155">
        <v>5.9656191683344462E-2</v>
      </c>
      <c r="AA324" s="155">
        <v>7.1690331231940352E-2</v>
      </c>
      <c r="AB324" s="155">
        <v>7.1519760106737662E-2</v>
      </c>
      <c r="AC324" s="155">
        <v>-1.18635684233932E-2</v>
      </c>
      <c r="AD324" s="170" t="s">
        <v>1056</v>
      </c>
    </row>
    <row r="325" spans="1:30">
      <c r="A325" s="150" t="s">
        <v>968</v>
      </c>
      <c r="B325" s="151">
        <v>135</v>
      </c>
      <c r="C325" s="178">
        <v>97.97</v>
      </c>
      <c r="D325" s="179">
        <v>1.3764000000000001</v>
      </c>
      <c r="E325" s="154">
        <v>0.22000000000000003</v>
      </c>
      <c r="F325" s="174">
        <v>0.22185185185185177</v>
      </c>
      <c r="G325" s="156">
        <v>164.95</v>
      </c>
      <c r="H325" s="175">
        <v>29.949999999999989</v>
      </c>
      <c r="I325" s="151" t="s">
        <v>1059</v>
      </c>
      <c r="J325" s="158" t="s">
        <v>1421</v>
      </c>
      <c r="K325" s="176">
        <v>43957</v>
      </c>
      <c r="L325" s="176">
        <v>44021</v>
      </c>
      <c r="M325" s="177">
        <v>8775</v>
      </c>
      <c r="N325" s="162">
        <v>1.2457834757834754</v>
      </c>
      <c r="O325" s="163">
        <v>134.84590800000001</v>
      </c>
      <c r="P325" s="163">
        <v>0.15409199999999146</v>
      </c>
      <c r="Q325" s="164">
        <v>0.9</v>
      </c>
      <c r="R325" s="165">
        <v>29400.87</v>
      </c>
      <c r="S325" s="166">
        <v>40467.357468000002</v>
      </c>
      <c r="T325" s="166"/>
      <c r="U325" s="166"/>
      <c r="V325" s="168">
        <v>7548.79</v>
      </c>
      <c r="W325" s="168">
        <v>48016.147468000003</v>
      </c>
      <c r="X325" s="169">
        <v>45105</v>
      </c>
      <c r="Y325" s="165">
        <v>2911.1474680000028</v>
      </c>
      <c r="Z325" s="155">
        <v>6.4541568961312468E-2</v>
      </c>
      <c r="AA325" s="155">
        <v>7.7514410213384233E-2</v>
      </c>
      <c r="AB325" s="155">
        <v>7.7390870103092535E-2</v>
      </c>
      <c r="AC325" s="155">
        <v>-1.2849301141780067E-2</v>
      </c>
      <c r="AD325" s="170" t="s">
        <v>1056</v>
      </c>
    </row>
    <row r="326" spans="1:30">
      <c r="A326" s="150" t="s">
        <v>969</v>
      </c>
      <c r="B326" s="151">
        <v>135</v>
      </c>
      <c r="C326" s="178">
        <v>98.22</v>
      </c>
      <c r="D326" s="179">
        <v>1.3728</v>
      </c>
      <c r="E326" s="154">
        <v>0.22000000000000003</v>
      </c>
      <c r="F326" s="174">
        <v>0.224962962962963</v>
      </c>
      <c r="G326" s="156">
        <v>165.37</v>
      </c>
      <c r="H326" s="175">
        <v>30.370000000000005</v>
      </c>
      <c r="I326" s="151" t="s">
        <v>1059</v>
      </c>
      <c r="J326" s="158" t="s">
        <v>1422</v>
      </c>
      <c r="K326" s="176">
        <v>43958</v>
      </c>
      <c r="L326" s="176">
        <v>44021</v>
      </c>
      <c r="M326" s="177">
        <v>8640</v>
      </c>
      <c r="N326" s="162">
        <v>1.2829918981481483</v>
      </c>
      <c r="O326" s="163">
        <v>134.83641600000001</v>
      </c>
      <c r="P326" s="163">
        <v>0.16358399999998596</v>
      </c>
      <c r="Q326" s="164">
        <v>0.9</v>
      </c>
      <c r="R326" s="165">
        <v>29499.09</v>
      </c>
      <c r="S326" s="166">
        <v>40496.350751999998</v>
      </c>
      <c r="T326" s="166"/>
      <c r="U326" s="166"/>
      <c r="V326" s="168">
        <v>7548.79</v>
      </c>
      <c r="W326" s="168">
        <v>48045.140751999999</v>
      </c>
      <c r="X326" s="169">
        <v>45240</v>
      </c>
      <c r="Y326" s="165">
        <v>2805.1407519999993</v>
      </c>
      <c r="Z326" s="155">
        <v>6.200576374889466E-2</v>
      </c>
      <c r="AA326" s="155">
        <v>7.4424269000650245E-2</v>
      </c>
      <c r="AB326" s="155">
        <v>7.4346786206896276E-2</v>
      </c>
      <c r="AC326" s="155">
        <v>-1.2341022458001616E-2</v>
      </c>
      <c r="AD326" s="170" t="s">
        <v>1056</v>
      </c>
    </row>
    <row r="327" spans="1:30">
      <c r="A327" s="31" t="s">
        <v>970</v>
      </c>
      <c r="B327" s="2">
        <v>135</v>
      </c>
      <c r="C327" s="128">
        <v>97.21</v>
      </c>
      <c r="D327" s="124">
        <v>1.3871</v>
      </c>
      <c r="E327" s="32">
        <f t="shared" ref="E326:E327" si="163">10%*Q327+13%</f>
        <v>0.22000000000000003</v>
      </c>
      <c r="F327" s="13">
        <f t="shared" ref="F326:F327" si="164">IF(G327="",($F$1*C327-B327)/B327,H327/B327)</f>
        <v>0.20684414814814811</v>
      </c>
      <c r="H327" s="5">
        <f t="shared" ref="H326:H327" si="165">IF(G327="",$F$1*C327-B327,G327-B327)</f>
        <v>27.923959999999994</v>
      </c>
      <c r="I327" s="2" t="s">
        <v>66</v>
      </c>
      <c r="J327" s="33" t="s">
        <v>967</v>
      </c>
      <c r="K327" s="34">
        <f t="shared" ref="K326:K327" si="166">DATE(MID(J327,1,4),MID(J327,5,2),MID(J327,7,2))</f>
        <v>43959</v>
      </c>
      <c r="L327" s="34" t="str">
        <f t="shared" ref="L326:L327" ca="1" si="167">IF(LEN(J327) &gt; 15,DATE(MID(J327,12,4),MID(J327,16,2),MID(J327,18,2)),TEXT(TODAY(),"yyyy-mm-dd"))</f>
        <v>2020-07-10</v>
      </c>
      <c r="M327" s="18">
        <f t="shared" ref="M326:M327" ca="1" si="168">(L327-K327+1)*B327</f>
        <v>8640</v>
      </c>
      <c r="N327" s="19">
        <f t="shared" ref="N326:N327" ca="1" si="169">H327/M327*365</f>
        <v>1.1796580324074073</v>
      </c>
      <c r="O327" s="35">
        <f t="shared" ref="O326:O327" si="170">D327*C327</f>
        <v>134.839991</v>
      </c>
      <c r="P327" s="35">
        <f t="shared" ref="P326:P327" si="171">B327-O327</f>
        <v>0.16000900000000229</v>
      </c>
      <c r="Q327" s="36">
        <f t="shared" ref="Q326:Q327" si="172">B327/150</f>
        <v>0.9</v>
      </c>
      <c r="R327" s="37">
        <f t="shared" ref="R326:R327" si="173">R326+C327-T327</f>
        <v>29596.3</v>
      </c>
      <c r="S327" s="38">
        <f t="shared" ref="S326:S327" si="174">R327*D327</f>
        <v>41053.027730000002</v>
      </c>
      <c r="T327" s="38"/>
      <c r="U327" s="38"/>
      <c r="V327" s="39">
        <f t="shared" ref="V326:V327" si="175">V326+U327</f>
        <v>7548.79</v>
      </c>
      <c r="W327" s="39">
        <f t="shared" ref="W326:W327" si="176">V327+S327</f>
        <v>48601.817730000002</v>
      </c>
      <c r="X327" s="1">
        <f t="shared" ref="X326:X327" si="177">X326+B327</f>
        <v>45375</v>
      </c>
      <c r="Y327" s="37">
        <f t="shared" ref="Y326:Y327" si="178">W327-X327</f>
        <v>3226.8177300000025</v>
      </c>
      <c r="Z327" s="111">
        <f t="shared" ref="Z326:Z327" si="179">W327/X327-1</f>
        <v>7.1114440330578566E-2</v>
      </c>
      <c r="AA327" s="111">
        <f t="shared" ref="AA326:AA327" si="180">S327/(X327-V327)-1</f>
        <v>8.5306398129762373E-2</v>
      </c>
      <c r="AB327" s="111">
        <f>SUM($C$2:C327)*D327/SUM($B$2:B327)-1</f>
        <v>8.5279879272726955E-2</v>
      </c>
      <c r="AC327" s="111">
        <f t="shared" ref="AC326:AC327" si="181">Z327-AB327</f>
        <v>-1.416543894214839E-2</v>
      </c>
      <c r="AD327" s="40">
        <f t="shared" ref="AD326:AD327" si="182">IF(E327-F327&lt;0,"达成",E327-F327)</f>
        <v>1.3155851851851919E-2</v>
      </c>
    </row>
    <row r="328" spans="1:30">
      <c r="A328" s="31" t="s">
        <v>980</v>
      </c>
      <c r="B328" s="2">
        <v>135</v>
      </c>
      <c r="C328" s="128">
        <v>97.29</v>
      </c>
      <c r="D328" s="124">
        <v>1.3858999999999999</v>
      </c>
      <c r="E328" s="32">
        <f t="shared" ref="E328" si="183">10%*Q328+13%</f>
        <v>0.22000000000000003</v>
      </c>
      <c r="F328" s="13">
        <f t="shared" ref="F328" si="184">IF(G328="",($F$1*C328-B328)/B328,H328/B328)</f>
        <v>0.20783733333333337</v>
      </c>
      <c r="H328" s="5">
        <f t="shared" ref="H328" si="185">IF(G328="",$F$1*C328-B328,G328-B328)</f>
        <v>28.058040000000005</v>
      </c>
      <c r="I328" s="2" t="s">
        <v>66</v>
      </c>
      <c r="J328" s="33" t="s">
        <v>972</v>
      </c>
      <c r="K328" s="34">
        <f t="shared" ref="K328" si="186">DATE(MID(J328,1,4),MID(J328,5,2),MID(J328,7,2))</f>
        <v>43962</v>
      </c>
      <c r="L328" s="34" t="str">
        <f t="shared" ref="L328" ca="1" si="187">IF(LEN(J328) &gt; 15,DATE(MID(J328,12,4),MID(J328,16,2),MID(J328,18,2)),TEXT(TODAY(),"yyyy-mm-dd"))</f>
        <v>2020-07-10</v>
      </c>
      <c r="M328" s="18">
        <f t="shared" ref="M328" ca="1" si="188">(L328-K328+1)*B328</f>
        <v>8235</v>
      </c>
      <c r="N328" s="19">
        <f t="shared" ref="N328" ca="1" si="189">H328/M328*365</f>
        <v>1.2436168306010933</v>
      </c>
      <c r="O328" s="35">
        <f t="shared" ref="O328" si="190">D328*C328</f>
        <v>134.83421100000001</v>
      </c>
      <c r="P328" s="35">
        <f t="shared" ref="P328" si="191">B328-O328</f>
        <v>0.16578899999998953</v>
      </c>
      <c r="Q328" s="36">
        <f t="shared" ref="Q328" si="192">B328/150</f>
        <v>0.9</v>
      </c>
      <c r="R328" s="37">
        <f t="shared" ref="R328" si="193">R327+C328-T328</f>
        <v>29693.59</v>
      </c>
      <c r="S328" s="38">
        <f t="shared" ref="S328" si="194">R328*D328</f>
        <v>41152.346380999996</v>
      </c>
      <c r="T328" s="38"/>
      <c r="U328" s="38"/>
      <c r="V328" s="39">
        <f t="shared" ref="V328" si="195">V327+U328</f>
        <v>7548.79</v>
      </c>
      <c r="W328" s="39">
        <f t="shared" ref="W328" si="196">V328+S328</f>
        <v>48701.136380999997</v>
      </c>
      <c r="X328" s="1">
        <f t="shared" ref="X328" si="197">X327+B328</f>
        <v>45510</v>
      </c>
      <c r="Y328" s="37">
        <f t="shared" ref="Y328" si="198">W328-X328</f>
        <v>3191.1363809999966</v>
      </c>
      <c r="Z328" s="111">
        <f t="shared" ref="Z328" si="199">W328/X328-1</f>
        <v>7.011945464733027E-2</v>
      </c>
      <c r="AA328" s="111">
        <f t="shared" ref="AA328" si="200">S328/(X328-V328)-1</f>
        <v>8.4063083895376201E-2</v>
      </c>
      <c r="AB328" s="111">
        <f>SUM($C$2:C328)*D328/SUM($B$2:B328)-1</f>
        <v>8.4087157745550201E-2</v>
      </c>
      <c r="AC328" s="111">
        <f t="shared" ref="AC328" si="201">Z328-AB328</f>
        <v>-1.396770309821993E-2</v>
      </c>
      <c r="AD328" s="40">
        <f t="shared" ref="AD328" si="202">IF(E328-F328&lt;0,"达成",E328-F328)</f>
        <v>1.2162666666666655E-2</v>
      </c>
    </row>
    <row r="329" spans="1:30">
      <c r="A329" s="31" t="s">
        <v>981</v>
      </c>
      <c r="B329" s="2">
        <v>135</v>
      </c>
      <c r="C329" s="128">
        <v>97.29</v>
      </c>
      <c r="D329" s="124">
        <v>1.3859999999999999</v>
      </c>
      <c r="E329" s="32">
        <f t="shared" ref="E329:E332" si="203">10%*Q329+13%</f>
        <v>0.22000000000000003</v>
      </c>
      <c r="F329" s="13">
        <f t="shared" ref="F329:F332" si="204">IF(G329="",($F$1*C329-B329)/B329,H329/B329)</f>
        <v>0.20783733333333337</v>
      </c>
      <c r="H329" s="5">
        <f t="shared" ref="H329:H332" si="205">IF(G329="",$F$1*C329-B329,G329-B329)</f>
        <v>28.058040000000005</v>
      </c>
      <c r="I329" s="2" t="s">
        <v>66</v>
      </c>
      <c r="J329" s="33" t="s">
        <v>974</v>
      </c>
      <c r="K329" s="34">
        <f t="shared" ref="K329:K332" si="206">DATE(MID(J329,1,4),MID(J329,5,2),MID(J329,7,2))</f>
        <v>43963</v>
      </c>
      <c r="L329" s="34" t="str">
        <f t="shared" ref="L329:L332" ca="1" si="207">IF(LEN(J329) &gt; 15,DATE(MID(J329,12,4),MID(J329,16,2),MID(J329,18,2)),TEXT(TODAY(),"yyyy-mm-dd"))</f>
        <v>2020-07-10</v>
      </c>
      <c r="M329" s="18">
        <f t="shared" ref="M329:M332" ca="1" si="208">(L329-K329+1)*B329</f>
        <v>8100</v>
      </c>
      <c r="N329" s="19">
        <f t="shared" ref="N329:N332" ca="1" si="209">H329/M329*365</f>
        <v>1.264343777777778</v>
      </c>
      <c r="O329" s="35">
        <f t="shared" ref="O329:O332" si="210">D329*C329</f>
        <v>134.84394</v>
      </c>
      <c r="P329" s="35">
        <f t="shared" ref="P329:P332" si="211">B329-O329</f>
        <v>0.15605999999999653</v>
      </c>
      <c r="Q329" s="36">
        <f t="shared" ref="Q329:Q332" si="212">B329/150</f>
        <v>0.9</v>
      </c>
      <c r="R329" s="37">
        <f t="shared" ref="R329:R332" si="213">R328+C329-T329</f>
        <v>29790.880000000001</v>
      </c>
      <c r="S329" s="38">
        <f t="shared" ref="S329:S332" si="214">R329*D329</f>
        <v>41290.159679999997</v>
      </c>
      <c r="T329" s="38"/>
      <c r="U329" s="38"/>
      <c r="V329" s="39">
        <f t="shared" ref="V329:V332" si="215">V328+U329</f>
        <v>7548.79</v>
      </c>
      <c r="W329" s="39">
        <f t="shared" ref="W329:W332" si="216">V329+S329</f>
        <v>48838.949679999998</v>
      </c>
      <c r="X329" s="1">
        <f t="shared" ref="X329:X332" si="217">X328+B329</f>
        <v>45645</v>
      </c>
      <c r="Y329" s="37">
        <f t="shared" ref="Y329:Y332" si="218">W329-X329</f>
        <v>3193.9496799999979</v>
      </c>
      <c r="Z329" s="111">
        <f t="shared" ref="Z329:Z332" si="219">W329/X329-1</f>
        <v>6.9973703143827226E-2</v>
      </c>
      <c r="AA329" s="111">
        <f t="shared" ref="AA329:AA332" si="220">S329/(X329-V329)-1</f>
        <v>8.383904015648791E-2</v>
      </c>
      <c r="AB329" s="111">
        <f>SUM($C$2:C329)*D329/SUM($B$2:B329)-1</f>
        <v>8.3913033190929687E-2</v>
      </c>
      <c r="AC329" s="111">
        <f t="shared" ref="AC329:AC332" si="221">Z329-AB329</f>
        <v>-1.3939330047102461E-2</v>
      </c>
      <c r="AD329" s="40">
        <f t="shared" ref="AD329:AD332" si="222">IF(E329-F329&lt;0,"达成",E329-F329)</f>
        <v>1.2162666666666655E-2</v>
      </c>
    </row>
    <row r="330" spans="1:30">
      <c r="A330" s="31" t="s">
        <v>982</v>
      </c>
      <c r="B330" s="2">
        <v>135</v>
      </c>
      <c r="C330" s="128">
        <v>97.1</v>
      </c>
      <c r="D330" s="124">
        <v>1.3887</v>
      </c>
      <c r="E330" s="32">
        <f t="shared" si="203"/>
        <v>0.22000000000000003</v>
      </c>
      <c r="F330" s="13">
        <f t="shared" si="204"/>
        <v>0.20547851851851848</v>
      </c>
      <c r="H330" s="5">
        <f t="shared" si="205"/>
        <v>27.739599999999996</v>
      </c>
      <c r="I330" s="2" t="s">
        <v>66</v>
      </c>
      <c r="J330" s="33" t="s">
        <v>976</v>
      </c>
      <c r="K330" s="34">
        <f t="shared" si="206"/>
        <v>43964</v>
      </c>
      <c r="L330" s="34" t="str">
        <f t="shared" ca="1" si="207"/>
        <v>2020-07-10</v>
      </c>
      <c r="M330" s="18">
        <f t="shared" ca="1" si="208"/>
        <v>7965</v>
      </c>
      <c r="N330" s="19">
        <f t="shared" ca="1" si="209"/>
        <v>1.2711806654111737</v>
      </c>
      <c r="O330" s="35">
        <f t="shared" si="210"/>
        <v>134.84277</v>
      </c>
      <c r="P330" s="35">
        <f t="shared" si="211"/>
        <v>0.15722999999999843</v>
      </c>
      <c r="Q330" s="36">
        <f t="shared" si="212"/>
        <v>0.9</v>
      </c>
      <c r="R330" s="37">
        <f t="shared" si="213"/>
        <v>29887.98</v>
      </c>
      <c r="S330" s="38">
        <f t="shared" si="214"/>
        <v>41505.437826000001</v>
      </c>
      <c r="T330" s="38"/>
      <c r="U330" s="38"/>
      <c r="V330" s="39">
        <f t="shared" si="215"/>
        <v>7548.79</v>
      </c>
      <c r="W330" s="39">
        <f t="shared" si="216"/>
        <v>49054.227826000002</v>
      </c>
      <c r="X330" s="1">
        <f t="shared" si="217"/>
        <v>45780</v>
      </c>
      <c r="Y330" s="37">
        <f t="shared" si="218"/>
        <v>3274.2278260000021</v>
      </c>
      <c r="Z330" s="111">
        <f t="shared" si="219"/>
        <v>7.1520922367846351E-2</v>
      </c>
      <c r="AA330" s="111">
        <f t="shared" si="220"/>
        <v>8.5642798802339826E-2</v>
      </c>
      <c r="AB330" s="111">
        <f>SUM($C$2:C330)*D330/SUM($B$2:B330)-1</f>
        <v>8.5767441022280178E-2</v>
      </c>
      <c r="AC330" s="111">
        <f t="shared" si="221"/>
        <v>-1.4246518654433826E-2</v>
      </c>
      <c r="AD330" s="40">
        <f t="shared" si="222"/>
        <v>1.4521481481481552E-2</v>
      </c>
    </row>
    <row r="331" spans="1:30">
      <c r="A331" s="150" t="s">
        <v>983</v>
      </c>
      <c r="B331" s="151">
        <v>135</v>
      </c>
      <c r="C331" s="178">
        <v>98.11</v>
      </c>
      <c r="D331" s="179">
        <v>1.3744000000000001</v>
      </c>
      <c r="E331" s="154">
        <v>0.22000000000000003</v>
      </c>
      <c r="F331" s="174">
        <v>0.22355555555555562</v>
      </c>
      <c r="G331" s="156">
        <v>165.18</v>
      </c>
      <c r="H331" s="175">
        <v>30.180000000000007</v>
      </c>
      <c r="I331" s="151" t="s">
        <v>1059</v>
      </c>
      <c r="J331" s="158" t="s">
        <v>1424</v>
      </c>
      <c r="K331" s="176">
        <v>43965</v>
      </c>
      <c r="L331" s="176">
        <v>44021</v>
      </c>
      <c r="M331" s="177">
        <v>7695</v>
      </c>
      <c r="N331" s="162">
        <v>1.4315399610136457</v>
      </c>
      <c r="O331" s="163">
        <v>134.84238400000001</v>
      </c>
      <c r="P331" s="163">
        <v>0.15761599999999021</v>
      </c>
      <c r="Q331" s="164">
        <v>0.9</v>
      </c>
      <c r="R331" s="165">
        <v>29986.09</v>
      </c>
      <c r="S331" s="166">
        <v>41212.882096000001</v>
      </c>
      <c r="T331" s="166"/>
      <c r="U331" s="166"/>
      <c r="V331" s="168">
        <v>7548.79</v>
      </c>
      <c r="W331" s="168">
        <v>48761.672096000002</v>
      </c>
      <c r="X331" s="169">
        <v>45915</v>
      </c>
      <c r="Y331" s="165">
        <v>2846.6720960000021</v>
      </c>
      <c r="Z331" s="155">
        <v>6.1998738887073968E-2</v>
      </c>
      <c r="AA331" s="155">
        <v>7.4197375659467157E-2</v>
      </c>
      <c r="AB331" s="155">
        <v>7.4364124665142084E-2</v>
      </c>
      <c r="AC331" s="155">
        <v>-1.2365385778068116E-2</v>
      </c>
      <c r="AD331" s="170" t="s">
        <v>1056</v>
      </c>
    </row>
    <row r="332" spans="1:30">
      <c r="A332" s="150" t="s">
        <v>984</v>
      </c>
      <c r="B332" s="151">
        <v>135</v>
      </c>
      <c r="C332" s="178">
        <v>98.39</v>
      </c>
      <c r="D332" s="179">
        <v>1.3705000000000001</v>
      </c>
      <c r="E332" s="154">
        <v>0.22000000000000003</v>
      </c>
      <c r="F332" s="174">
        <v>0.21074074074074065</v>
      </c>
      <c r="G332" s="156">
        <v>163.44999999999999</v>
      </c>
      <c r="H332" s="175">
        <v>28.449999999999989</v>
      </c>
      <c r="I332" s="151" t="s">
        <v>1392</v>
      </c>
      <c r="J332" s="158" t="s">
        <v>1399</v>
      </c>
      <c r="K332" s="176">
        <v>43966</v>
      </c>
      <c r="L332" s="176">
        <v>44020</v>
      </c>
      <c r="M332" s="177">
        <v>7425</v>
      </c>
      <c r="N332" s="162">
        <v>1.3985521885521879</v>
      </c>
      <c r="O332" s="163">
        <v>134.84349500000002</v>
      </c>
      <c r="P332" s="163">
        <v>0.15650499999998146</v>
      </c>
      <c r="Q332" s="164">
        <v>0.9</v>
      </c>
      <c r="R332" s="165">
        <v>30084.48</v>
      </c>
      <c r="S332" s="166">
        <v>41230.779840000003</v>
      </c>
      <c r="T332" s="166"/>
      <c r="U332" s="166"/>
      <c r="V332" s="168">
        <v>7548.79</v>
      </c>
      <c r="W332" s="168">
        <v>48779.569840000004</v>
      </c>
      <c r="X332" s="169">
        <v>46050</v>
      </c>
      <c r="Y332" s="165">
        <v>2729.5698400000038</v>
      </c>
      <c r="Z332" s="155">
        <v>5.9274046471226916E-2</v>
      </c>
      <c r="AA332" s="155">
        <v>7.089568977182803E-2</v>
      </c>
      <c r="AB332" s="155">
        <v>7.1103040173724041E-2</v>
      </c>
      <c r="AC332" s="155">
        <v>-1.1828993702497126E-2</v>
      </c>
      <c r="AD332" s="170" t="s">
        <v>1056</v>
      </c>
    </row>
    <row r="333" spans="1:30">
      <c r="A333" s="150" t="s">
        <v>985</v>
      </c>
      <c r="B333" s="151">
        <v>135</v>
      </c>
      <c r="C333" s="178">
        <v>98.14</v>
      </c>
      <c r="D333" s="179">
        <v>1.3740000000000001</v>
      </c>
      <c r="E333" s="154">
        <v>0.22000000000000003</v>
      </c>
      <c r="F333" s="174">
        <v>0.22392592592592586</v>
      </c>
      <c r="G333" s="156">
        <v>165.23</v>
      </c>
      <c r="H333" s="175">
        <v>30.22999999999999</v>
      </c>
      <c r="I333" s="151" t="s">
        <v>1059</v>
      </c>
      <c r="J333" s="158" t="s">
        <v>1427</v>
      </c>
      <c r="K333" s="176">
        <v>43969</v>
      </c>
      <c r="L333" s="176">
        <v>44021</v>
      </c>
      <c r="M333" s="177">
        <v>7155</v>
      </c>
      <c r="N333" s="162">
        <v>1.542131376659678</v>
      </c>
      <c r="O333" s="163">
        <v>134.84436000000002</v>
      </c>
      <c r="P333" s="163">
        <v>0.15563999999997691</v>
      </c>
      <c r="Q333" s="164">
        <v>0.9</v>
      </c>
      <c r="R333" s="165">
        <v>30182.62</v>
      </c>
      <c r="S333" s="166">
        <v>41470.919880000001</v>
      </c>
      <c r="T333" s="166"/>
      <c r="U333" s="166"/>
      <c r="V333" s="168">
        <v>7548.79</v>
      </c>
      <c r="W333" s="168">
        <v>49019.709880000002</v>
      </c>
      <c r="X333" s="169">
        <v>46185</v>
      </c>
      <c r="Y333" s="165">
        <v>2834.7098800000022</v>
      </c>
      <c r="Z333" s="155">
        <v>6.1377284399696919E-2</v>
      </c>
      <c r="AA333" s="155">
        <v>7.336925335067801E-2</v>
      </c>
      <c r="AB333" s="155">
        <v>7.3619234816498569E-2</v>
      </c>
      <c r="AC333" s="155">
        <v>-1.224195041680165E-2</v>
      </c>
      <c r="AD333" s="170" t="s">
        <v>1056</v>
      </c>
    </row>
    <row r="334" spans="1:30">
      <c r="A334" s="31" t="s">
        <v>986</v>
      </c>
      <c r="B334" s="2">
        <v>135</v>
      </c>
      <c r="C334" s="128">
        <v>97.34</v>
      </c>
      <c r="D334" s="124">
        <v>1.3853</v>
      </c>
      <c r="E334" s="32">
        <f t="shared" ref="E333:E337" si="223">10%*Q334+13%</f>
        <v>0.22000000000000003</v>
      </c>
      <c r="F334" s="13">
        <f t="shared" ref="F333:F337" si="224">IF(G334="",($F$1*C334-B334)/B334,H334/B334)</f>
        <v>0.2084580740740741</v>
      </c>
      <c r="H334" s="5">
        <f t="shared" ref="H333:H337" si="225">IF(G334="",$F$1*C334-B334,G334-B334)</f>
        <v>28.141840000000002</v>
      </c>
      <c r="I334" s="2" t="s">
        <v>66</v>
      </c>
      <c r="J334" s="33" t="s">
        <v>987</v>
      </c>
      <c r="K334" s="34">
        <f t="shared" ref="K333:K337" si="226">DATE(MID(J334,1,4),MID(J334,5,2),MID(J334,7,2))</f>
        <v>43970</v>
      </c>
      <c r="L334" s="34" t="str">
        <f t="shared" ref="L333:L337" ca="1" si="227">IF(LEN(J334) &gt; 15,DATE(MID(J334,12,4),MID(J334,16,2),MID(J334,18,2)),TEXT(TODAY(),"yyyy-mm-dd"))</f>
        <v>2020-07-10</v>
      </c>
      <c r="M334" s="18">
        <f t="shared" ref="M333:M337" ca="1" si="228">(L334-K334+1)*B334</f>
        <v>7155</v>
      </c>
      <c r="N334" s="19">
        <f t="shared" ref="N333:N337" ca="1" si="229">H334/M334*365</f>
        <v>1.4356074912648498</v>
      </c>
      <c r="O334" s="35">
        <f t="shared" ref="O333:O337" si="230">D334*C334</f>
        <v>134.845102</v>
      </c>
      <c r="P334" s="35">
        <f t="shared" ref="P333:P337" si="231">B334-O334</f>
        <v>0.15489800000000287</v>
      </c>
      <c r="Q334" s="36">
        <f t="shared" ref="Q333:Q337" si="232">B334/150</f>
        <v>0.9</v>
      </c>
      <c r="R334" s="37">
        <f t="shared" ref="R333:R337" si="233">R333+C334-T334</f>
        <v>30279.96</v>
      </c>
      <c r="S334" s="38">
        <f t="shared" ref="S333:S337" si="234">R334*D334</f>
        <v>41946.828587999997</v>
      </c>
      <c r="T334" s="38"/>
      <c r="U334" s="38"/>
      <c r="V334" s="39">
        <f t="shared" ref="V333:V337" si="235">V333+U334</f>
        <v>7548.79</v>
      </c>
      <c r="W334" s="39">
        <f t="shared" ref="W333:W337" si="236">V334+S334</f>
        <v>49495.618587999998</v>
      </c>
      <c r="X334" s="1">
        <f t="shared" ref="X333:X337" si="237">X333+B334</f>
        <v>46320</v>
      </c>
      <c r="Y334" s="37">
        <f t="shared" ref="Y333:Y337" si="238">W334-X334</f>
        <v>3175.6185879999975</v>
      </c>
      <c r="Z334" s="111">
        <f t="shared" ref="Z333:Z337" si="239">W334/X334-1</f>
        <v>6.8558259671847921E-2</v>
      </c>
      <c r="AA334" s="111">
        <f t="shared" ref="AA333:AA337" si="240">S334/(X334-V334)-1</f>
        <v>8.1906615449969022E-2</v>
      </c>
      <c r="AB334" s="111">
        <f>SUM($C$2:C334)*D334/SUM($B$2:B334)-1</f>
        <v>8.2205212521588633E-2</v>
      </c>
      <c r="AC334" s="111">
        <f t="shared" ref="AC333:AC337" si="241">Z334-AB334</f>
        <v>-1.3646952849740712E-2</v>
      </c>
      <c r="AD334" s="40">
        <f t="shared" ref="AD333:AD337" si="242">IF(E334-F334&lt;0,"达成",E334-F334)</f>
        <v>1.1541925925925928E-2</v>
      </c>
    </row>
    <row r="335" spans="1:30">
      <c r="A335" s="150" t="s">
        <v>988</v>
      </c>
      <c r="B335" s="151">
        <v>135</v>
      </c>
      <c r="C335" s="178">
        <v>97.81</v>
      </c>
      <c r="D335" s="179">
        <v>1.3786</v>
      </c>
      <c r="E335" s="154">
        <v>0.22000000000000003</v>
      </c>
      <c r="F335" s="174">
        <v>0.21985185185185191</v>
      </c>
      <c r="G335" s="156">
        <v>164.68</v>
      </c>
      <c r="H335" s="175">
        <v>29.680000000000007</v>
      </c>
      <c r="I335" s="151" t="s">
        <v>1059</v>
      </c>
      <c r="J335" s="158" t="s">
        <v>1425</v>
      </c>
      <c r="K335" s="176">
        <v>43971</v>
      </c>
      <c r="L335" s="176">
        <v>44021</v>
      </c>
      <c r="M335" s="177">
        <v>6885</v>
      </c>
      <c r="N335" s="162">
        <v>1.5734495279593324</v>
      </c>
      <c r="O335" s="163">
        <v>134.84086600000001</v>
      </c>
      <c r="P335" s="163">
        <v>0.15913399999999456</v>
      </c>
      <c r="Q335" s="164">
        <v>0.9</v>
      </c>
      <c r="R335" s="165">
        <v>30377.77</v>
      </c>
      <c r="S335" s="166">
        <v>41878.793722000002</v>
      </c>
      <c r="T335" s="166"/>
      <c r="U335" s="166"/>
      <c r="V335" s="168">
        <v>7548.79</v>
      </c>
      <c r="W335" s="168">
        <v>49427.583722000003</v>
      </c>
      <c r="X335" s="169">
        <v>46455</v>
      </c>
      <c r="Y335" s="165">
        <v>2972.583722000003</v>
      </c>
      <c r="Z335" s="155">
        <v>6.3988455968141178E-2</v>
      </c>
      <c r="AA335" s="155">
        <v>7.6403836868201846E-2</v>
      </c>
      <c r="AB335" s="155">
        <v>7.6744023119147187E-2</v>
      </c>
      <c r="AC335" s="155">
        <v>-1.2755567151006009E-2</v>
      </c>
      <c r="AD335" s="170" t="s">
        <v>1056</v>
      </c>
    </row>
    <row r="336" spans="1:30">
      <c r="A336" s="150" t="s">
        <v>989</v>
      </c>
      <c r="B336" s="151">
        <v>135</v>
      </c>
      <c r="C336" s="178">
        <v>98.32</v>
      </c>
      <c r="D336" s="179">
        <v>1.3714999999999999</v>
      </c>
      <c r="E336" s="154">
        <v>0.22000000000000003</v>
      </c>
      <c r="F336" s="174">
        <v>0.20985185185185196</v>
      </c>
      <c r="G336" s="156">
        <v>163.33000000000001</v>
      </c>
      <c r="H336" s="175">
        <v>28.330000000000013</v>
      </c>
      <c r="I336" s="151" t="s">
        <v>1392</v>
      </c>
      <c r="J336" s="158" t="s">
        <v>1402</v>
      </c>
      <c r="K336" s="176">
        <v>43972</v>
      </c>
      <c r="L336" s="176">
        <v>44020</v>
      </c>
      <c r="M336" s="177">
        <v>6615</v>
      </c>
      <c r="N336" s="162">
        <v>1.563182161753591</v>
      </c>
      <c r="O336" s="163">
        <v>134.84587999999999</v>
      </c>
      <c r="P336" s="163">
        <v>0.15412000000000603</v>
      </c>
      <c r="Q336" s="164">
        <v>0.9</v>
      </c>
      <c r="R336" s="165">
        <v>30476.09</v>
      </c>
      <c r="S336" s="166">
        <v>41797.957434999997</v>
      </c>
      <c r="T336" s="166"/>
      <c r="U336" s="166"/>
      <c r="V336" s="168">
        <v>7548.79</v>
      </c>
      <c r="W336" s="168">
        <v>49346.747434999997</v>
      </c>
      <c r="X336" s="169">
        <v>46590</v>
      </c>
      <c r="Y336" s="165">
        <v>2756.7474349999975</v>
      </c>
      <c r="Z336" s="155">
        <v>5.9170367782785949E-2</v>
      </c>
      <c r="AA336" s="155">
        <v>7.0611219145103377E-2</v>
      </c>
      <c r="AB336" s="155">
        <v>7.0989012985618771E-2</v>
      </c>
      <c r="AC336" s="155">
        <v>-1.1818645202832823E-2</v>
      </c>
      <c r="AD336" s="170" t="s">
        <v>1056</v>
      </c>
    </row>
    <row r="337" spans="1:30">
      <c r="A337" s="150" t="s">
        <v>990</v>
      </c>
      <c r="B337" s="151">
        <v>135</v>
      </c>
      <c r="C337" s="178">
        <v>100.47</v>
      </c>
      <c r="D337" s="179">
        <v>1.3421000000000001</v>
      </c>
      <c r="E337" s="154">
        <v>0.22000000000000003</v>
      </c>
      <c r="F337" s="174">
        <v>0.21762962962962959</v>
      </c>
      <c r="G337" s="156">
        <v>164.38</v>
      </c>
      <c r="H337" s="175">
        <v>29.379999999999995</v>
      </c>
      <c r="I337" s="151" t="s">
        <v>1059</v>
      </c>
      <c r="J337" s="158" t="s">
        <v>1380</v>
      </c>
      <c r="K337" s="176">
        <v>43973</v>
      </c>
      <c r="L337" s="176">
        <v>44019</v>
      </c>
      <c r="M337" s="177">
        <v>6345</v>
      </c>
      <c r="N337" s="162">
        <v>1.6901024428683999</v>
      </c>
      <c r="O337" s="163">
        <v>134.84078700000001</v>
      </c>
      <c r="P337" s="163">
        <v>0.15921299999999405</v>
      </c>
      <c r="Q337" s="164">
        <v>0.9</v>
      </c>
      <c r="R337" s="165">
        <v>30576.560000000001</v>
      </c>
      <c r="S337" s="166">
        <v>41036.801176000001</v>
      </c>
      <c r="T337" s="166"/>
      <c r="U337" s="166"/>
      <c r="V337" s="168">
        <v>7548.79</v>
      </c>
      <c r="W337" s="168">
        <v>48585.591176000002</v>
      </c>
      <c r="X337" s="169">
        <v>46725</v>
      </c>
      <c r="Y337" s="165">
        <v>1860.5911760000017</v>
      </c>
      <c r="Z337" s="155">
        <v>3.9820035869448933E-2</v>
      </c>
      <c r="AA337" s="155">
        <v>4.7492883461672353E-2</v>
      </c>
      <c r="AB337" s="155">
        <v>4.788870129480971E-2</v>
      </c>
      <c r="AC337" s="155">
        <v>-8.068665425360777E-3</v>
      </c>
      <c r="AD337" s="170" t="s">
        <v>1056</v>
      </c>
    </row>
    <row r="338" spans="1:30">
      <c r="A338" s="31" t="s">
        <v>1005</v>
      </c>
      <c r="B338" s="2">
        <v>240</v>
      </c>
      <c r="C338" s="128">
        <v>178.37</v>
      </c>
      <c r="D338" s="124">
        <v>1.3439000000000001</v>
      </c>
      <c r="E338" s="32">
        <f t="shared" ref="E338:E342" si="243">10%*Q338+13%</f>
        <v>0.29000000000000004</v>
      </c>
      <c r="F338" s="13">
        <f t="shared" ref="F338:F342" si="244">IF(G338="",($F$1*C338-B338)/B338,H338/B338)</f>
        <v>0.24561716666666675</v>
      </c>
      <c r="H338" s="5">
        <f t="shared" ref="H338:H342" si="245">IF(G338="",$F$1*C338-B338,G338-B338)</f>
        <v>58.948120000000017</v>
      </c>
      <c r="I338" s="2" t="s">
        <v>66</v>
      </c>
      <c r="J338" s="33" t="s">
        <v>997</v>
      </c>
      <c r="K338" s="34">
        <f t="shared" ref="K338:K342" si="246">DATE(MID(J338,1,4),MID(J338,5,2),MID(J338,7,2))</f>
        <v>43976</v>
      </c>
      <c r="L338" s="34" t="str">
        <f t="shared" ref="L338:L342" ca="1" si="247">IF(LEN(J338) &gt; 15,DATE(MID(J338,12,4),MID(J338,16,2),MID(J338,18,2)),TEXT(TODAY(),"yyyy-mm-dd"))</f>
        <v>2020-07-10</v>
      </c>
      <c r="M338" s="18">
        <f t="shared" ref="M338:M342" ca="1" si="248">(L338-K338+1)*B338</f>
        <v>11280</v>
      </c>
      <c r="N338" s="19">
        <f t="shared" ref="N338:N342" ca="1" si="249">H338/M338*365</f>
        <v>1.9074524645390079</v>
      </c>
      <c r="O338" s="35">
        <f t="shared" ref="O338:O342" si="250">D338*C338</f>
        <v>239.71144300000003</v>
      </c>
      <c r="P338" s="35">
        <f t="shared" ref="P338:P342" si="251">B338-O338</f>
        <v>0.28855699999996887</v>
      </c>
      <c r="Q338" s="36">
        <f t="shared" ref="Q338:Q342" si="252">B338/150</f>
        <v>1.6</v>
      </c>
      <c r="R338" s="37">
        <f t="shared" ref="R338:R342" si="253">R337+C338-T338</f>
        <v>30754.93</v>
      </c>
      <c r="S338" s="38">
        <f t="shared" ref="S338:S342" si="254">R338*D338</f>
        <v>41331.550427000002</v>
      </c>
      <c r="T338" s="38"/>
      <c r="U338" s="38"/>
      <c r="V338" s="39">
        <f t="shared" ref="V338:V342" si="255">V337+U338</f>
        <v>7548.79</v>
      </c>
      <c r="W338" s="39">
        <f t="shared" ref="W338:W342" si="256">V338+S338</f>
        <v>48880.340427000003</v>
      </c>
      <c r="X338" s="1">
        <f t="shared" ref="X338:X342" si="257">X337+B338</f>
        <v>46965</v>
      </c>
      <c r="Y338" s="37">
        <f t="shared" ref="Y338:Y342" si="258">W338-X338</f>
        <v>1915.3404270000028</v>
      </c>
      <c r="Z338" s="111">
        <f t="shared" ref="Z338:Z342" si="259">W338/X338-1</f>
        <v>4.0782293771957967E-2</v>
      </c>
      <c r="AA338" s="111">
        <f t="shared" ref="AA338:AA342" si="260">S338/(X338-V338)-1</f>
        <v>4.8592709116376254E-2</v>
      </c>
      <c r="AB338" s="111">
        <f>SUM($C$2:C338)*D338/SUM($B$2:B338)-1</f>
        <v>4.9036064196742002E-2</v>
      </c>
      <c r="AC338" s="111">
        <f t="shared" ref="AC338:AC342" si="261">Z338-AB338</f>
        <v>-8.2537704247840349E-3</v>
      </c>
      <c r="AD338" s="40">
        <f t="shared" ref="AD338:AD342" si="262">IF(E338-F338&lt;0,"达成",E338-F338)</f>
        <v>4.4382833333333288E-2</v>
      </c>
    </row>
    <row r="339" spans="1:30">
      <c r="A339" s="31" t="s">
        <v>1006</v>
      </c>
      <c r="B339" s="2">
        <v>240</v>
      </c>
      <c r="C339" s="128">
        <v>176.48</v>
      </c>
      <c r="D339" s="124">
        <v>1.3583000000000001</v>
      </c>
      <c r="E339" s="32">
        <f t="shared" si="243"/>
        <v>0.29000000000000004</v>
      </c>
      <c r="F339" s="13">
        <f t="shared" si="244"/>
        <v>0.23241866666666647</v>
      </c>
      <c r="H339" s="5">
        <f t="shared" si="245"/>
        <v>55.780479999999955</v>
      </c>
      <c r="I339" s="2" t="s">
        <v>66</v>
      </c>
      <c r="J339" s="33" t="s">
        <v>999</v>
      </c>
      <c r="K339" s="34">
        <f t="shared" si="246"/>
        <v>43977</v>
      </c>
      <c r="L339" s="34" t="str">
        <f t="shared" ca="1" si="247"/>
        <v>2020-07-10</v>
      </c>
      <c r="M339" s="18">
        <f t="shared" ca="1" si="248"/>
        <v>11040</v>
      </c>
      <c r="N339" s="19">
        <f t="shared" ca="1" si="249"/>
        <v>1.844191594202897</v>
      </c>
      <c r="O339" s="35">
        <f t="shared" si="250"/>
        <v>239.712784</v>
      </c>
      <c r="P339" s="35">
        <f t="shared" si="251"/>
        <v>0.2872160000000008</v>
      </c>
      <c r="Q339" s="36">
        <f t="shared" si="252"/>
        <v>1.6</v>
      </c>
      <c r="R339" s="37">
        <f t="shared" si="253"/>
        <v>30931.41</v>
      </c>
      <c r="S339" s="38">
        <f t="shared" si="254"/>
        <v>42014.134203000001</v>
      </c>
      <c r="T339" s="38"/>
      <c r="U339" s="38"/>
      <c r="V339" s="39">
        <f t="shared" si="255"/>
        <v>7548.79</v>
      </c>
      <c r="W339" s="39">
        <f t="shared" si="256"/>
        <v>49562.924203000002</v>
      </c>
      <c r="X339" s="1">
        <f t="shared" si="257"/>
        <v>47205</v>
      </c>
      <c r="Y339" s="37">
        <f t="shared" si="258"/>
        <v>2357.9242030000023</v>
      </c>
      <c r="Z339" s="111">
        <f t="shared" si="259"/>
        <v>4.9950729859125076E-2</v>
      </c>
      <c r="AA339" s="111">
        <f t="shared" si="260"/>
        <v>5.9459141531679416E-2</v>
      </c>
      <c r="AB339" s="111">
        <f>SUM($C$2:C339)*D339/SUM($B$2:B339)-1</f>
        <v>5.9964029636690785E-2</v>
      </c>
      <c r="AC339" s="111">
        <f t="shared" si="261"/>
        <v>-1.001329977756571E-2</v>
      </c>
      <c r="AD339" s="40">
        <f t="shared" si="262"/>
        <v>5.7581333333333568E-2</v>
      </c>
    </row>
    <row r="340" spans="1:30">
      <c r="A340" s="150" t="s">
        <v>1007</v>
      </c>
      <c r="B340" s="151">
        <v>135</v>
      </c>
      <c r="C340" s="178">
        <v>99.92</v>
      </c>
      <c r="D340" s="179">
        <v>1.3494999999999999</v>
      </c>
      <c r="E340" s="154">
        <v>0.22000000000000003</v>
      </c>
      <c r="F340" s="174">
        <v>0.21096296296296288</v>
      </c>
      <c r="G340" s="156">
        <v>163.47999999999999</v>
      </c>
      <c r="H340" s="175">
        <v>28.47999999999999</v>
      </c>
      <c r="I340" s="151" t="s">
        <v>1059</v>
      </c>
      <c r="J340" s="158" t="s">
        <v>1381</v>
      </c>
      <c r="K340" s="176">
        <v>43978</v>
      </c>
      <c r="L340" s="176">
        <v>44019</v>
      </c>
      <c r="M340" s="177">
        <v>5670</v>
      </c>
      <c r="N340" s="162">
        <v>1.8333686067019395</v>
      </c>
      <c r="O340" s="163">
        <v>134.84204</v>
      </c>
      <c r="P340" s="163">
        <v>0.15796000000000276</v>
      </c>
      <c r="Q340" s="164">
        <v>0.9</v>
      </c>
      <c r="R340" s="165">
        <v>31031.329999999998</v>
      </c>
      <c r="S340" s="166">
        <v>41876.779834999994</v>
      </c>
      <c r="T340" s="166"/>
      <c r="U340" s="166"/>
      <c r="V340" s="168">
        <v>7548.79</v>
      </c>
      <c r="W340" s="168">
        <v>49425.569834999995</v>
      </c>
      <c r="X340" s="169">
        <v>47340</v>
      </c>
      <c r="Y340" s="165">
        <v>2085.5698349999948</v>
      </c>
      <c r="Z340" s="155">
        <v>4.4055129594423148E-2</v>
      </c>
      <c r="AA340" s="155">
        <v>5.2412827732556844E-2</v>
      </c>
      <c r="AB340" s="155">
        <v>5.294210128855048E-2</v>
      </c>
      <c r="AC340" s="155">
        <v>-8.8869716941273325E-3</v>
      </c>
      <c r="AD340" s="170" t="s">
        <v>1056</v>
      </c>
    </row>
    <row r="341" spans="1:30">
      <c r="A341" s="31" t="s">
        <v>1008</v>
      </c>
      <c r="B341" s="2">
        <v>240</v>
      </c>
      <c r="C341" s="128">
        <v>177.1</v>
      </c>
      <c r="D341" s="124">
        <v>1.3534999999999999</v>
      </c>
      <c r="E341" s="32">
        <f t="shared" si="243"/>
        <v>0.29000000000000004</v>
      </c>
      <c r="F341" s="13">
        <f t="shared" si="244"/>
        <v>0.23674833333333326</v>
      </c>
      <c r="H341" s="5">
        <f t="shared" si="245"/>
        <v>56.81959999999998</v>
      </c>
      <c r="I341" s="2" t="s">
        <v>66</v>
      </c>
      <c r="J341" s="33" t="s">
        <v>1002</v>
      </c>
      <c r="K341" s="34">
        <f t="shared" si="246"/>
        <v>43979</v>
      </c>
      <c r="L341" s="34" t="str">
        <f t="shared" ca="1" si="247"/>
        <v>2020-07-10</v>
      </c>
      <c r="M341" s="18">
        <f t="shared" ca="1" si="248"/>
        <v>10560</v>
      </c>
      <c r="N341" s="19">
        <f t="shared" ca="1" si="249"/>
        <v>1.9639350378787872</v>
      </c>
      <c r="O341" s="35">
        <f t="shared" si="250"/>
        <v>239.70484999999996</v>
      </c>
      <c r="P341" s="35">
        <f t="shared" si="251"/>
        <v>0.29515000000003511</v>
      </c>
      <c r="Q341" s="36">
        <f t="shared" si="252"/>
        <v>1.6</v>
      </c>
      <c r="R341" s="37">
        <f t="shared" si="253"/>
        <v>31208.429999999997</v>
      </c>
      <c r="S341" s="38">
        <f t="shared" si="254"/>
        <v>42240.610004999995</v>
      </c>
      <c r="T341" s="38"/>
      <c r="U341" s="38"/>
      <c r="V341" s="39">
        <f t="shared" si="255"/>
        <v>7548.79</v>
      </c>
      <c r="W341" s="39">
        <f t="shared" si="256"/>
        <v>49789.400004999996</v>
      </c>
      <c r="X341" s="1">
        <f t="shared" si="257"/>
        <v>47580</v>
      </c>
      <c r="Y341" s="37">
        <f t="shared" si="258"/>
        <v>2209.4000049999959</v>
      </c>
      <c r="Z341" s="111">
        <f t="shared" si="259"/>
        <v>4.6435477196300923E-2</v>
      </c>
      <c r="AA341" s="111">
        <f t="shared" si="260"/>
        <v>5.5191936616454829E-2</v>
      </c>
      <c r="AB341" s="111">
        <f>SUM($C$2:C341)*D341/SUM($B$2:B341)-1</f>
        <v>5.5774092580916035E-2</v>
      </c>
      <c r="AC341" s="111">
        <f t="shared" si="261"/>
        <v>-9.3386153846151121E-3</v>
      </c>
      <c r="AD341" s="40">
        <f t="shared" si="262"/>
        <v>5.325166666666678E-2</v>
      </c>
    </row>
    <row r="342" spans="1:30">
      <c r="A342" s="31" t="s">
        <v>1009</v>
      </c>
      <c r="B342" s="2">
        <v>240</v>
      </c>
      <c r="C342" s="128">
        <v>176.56</v>
      </c>
      <c r="D342" s="124">
        <v>1.3576999999999999</v>
      </c>
      <c r="E342" s="32">
        <f t="shared" si="243"/>
        <v>0.29000000000000004</v>
      </c>
      <c r="F342" s="13">
        <f t="shared" si="244"/>
        <v>0.23297733333333331</v>
      </c>
      <c r="H342" s="5">
        <f t="shared" si="245"/>
        <v>55.914559999999994</v>
      </c>
      <c r="I342" s="2" t="s">
        <v>66</v>
      </c>
      <c r="J342" s="33" t="s">
        <v>1004</v>
      </c>
      <c r="K342" s="34">
        <f t="shared" si="246"/>
        <v>43980</v>
      </c>
      <c r="L342" s="34" t="str">
        <f t="shared" ca="1" si="247"/>
        <v>2020-07-10</v>
      </c>
      <c r="M342" s="18">
        <f t="shared" ca="1" si="248"/>
        <v>10320</v>
      </c>
      <c r="N342" s="19">
        <f t="shared" ca="1" si="249"/>
        <v>1.977598294573643</v>
      </c>
      <c r="O342" s="35">
        <f t="shared" si="250"/>
        <v>239.71551199999999</v>
      </c>
      <c r="P342" s="35">
        <f t="shared" si="251"/>
        <v>0.28448800000001029</v>
      </c>
      <c r="Q342" s="36">
        <f t="shared" si="252"/>
        <v>1.6</v>
      </c>
      <c r="R342" s="37">
        <f t="shared" si="253"/>
        <v>31384.989999999998</v>
      </c>
      <c r="S342" s="38">
        <f t="shared" si="254"/>
        <v>42611.400922999994</v>
      </c>
      <c r="T342" s="38"/>
      <c r="U342" s="38"/>
      <c r="V342" s="39">
        <f t="shared" si="255"/>
        <v>7548.79</v>
      </c>
      <c r="W342" s="39">
        <f t="shared" si="256"/>
        <v>50160.190922999995</v>
      </c>
      <c r="X342" s="1">
        <f t="shared" si="257"/>
        <v>47820</v>
      </c>
      <c r="Y342" s="37">
        <f t="shared" si="258"/>
        <v>2340.1909229999947</v>
      </c>
      <c r="Z342" s="111">
        <f t="shared" si="259"/>
        <v>4.8937493161856915E-2</v>
      </c>
      <c r="AA342" s="111">
        <f t="shared" si="260"/>
        <v>5.8110767543364084E-2</v>
      </c>
      <c r="AB342" s="111">
        <f>SUM($C$2:C342)*D342/SUM($B$2:B342)-1</f>
        <v>5.8747917754077505E-2</v>
      </c>
      <c r="AC342" s="111">
        <f t="shared" si="261"/>
        <v>-9.8104245922205902E-3</v>
      </c>
      <c r="AD342" s="40">
        <f t="shared" si="262"/>
        <v>5.7022666666666721E-2</v>
      </c>
    </row>
    <row r="343" spans="1:30">
      <c r="A343" s="31" t="s">
        <v>1021</v>
      </c>
      <c r="B343" s="2">
        <v>135</v>
      </c>
      <c r="C343" s="128">
        <v>96.85</v>
      </c>
      <c r="D343" s="124">
        <v>1.3923000000000001</v>
      </c>
      <c r="E343" s="32">
        <f t="shared" ref="E343" si="263">10%*Q343+13%</f>
        <v>0.22000000000000003</v>
      </c>
      <c r="F343" s="13">
        <f t="shared" ref="F343" si="264">IF(G343="",($F$1*C343-B343)/B343,H343/B343)</f>
        <v>0.2023748148148147</v>
      </c>
      <c r="H343" s="5">
        <f t="shared" ref="H343" si="265">IF(G343="",$F$1*C343-B343,G343-B343)</f>
        <v>27.320599999999985</v>
      </c>
      <c r="I343" s="2" t="s">
        <v>66</v>
      </c>
      <c r="J343" s="33" t="s">
        <v>1012</v>
      </c>
      <c r="K343" s="34">
        <f t="shared" ref="K343" si="266">DATE(MID(J343,1,4),MID(J343,5,2),MID(J343,7,2))</f>
        <v>43983</v>
      </c>
      <c r="L343" s="34" t="str">
        <f t="shared" ref="L343" ca="1" si="267">IF(LEN(J343) &gt; 15,DATE(MID(J343,12,4),MID(J343,16,2),MID(J343,18,2)),TEXT(TODAY(),"yyyy-mm-dd"))</f>
        <v>2020-07-10</v>
      </c>
      <c r="M343" s="18">
        <f t="shared" ref="M343" ca="1" si="268">(L343-K343+1)*B343</f>
        <v>5400</v>
      </c>
      <c r="N343" s="19">
        <f t="shared" ref="N343" ca="1" si="269">H343/M343*365</f>
        <v>1.8466701851851841</v>
      </c>
      <c r="O343" s="35">
        <f t="shared" ref="O343" si="270">D343*C343</f>
        <v>134.844255</v>
      </c>
      <c r="P343" s="35">
        <f t="shared" ref="P343" si="271">B343-O343</f>
        <v>0.15574499999999603</v>
      </c>
      <c r="Q343" s="36">
        <f t="shared" ref="Q343" si="272">B343/150</f>
        <v>0.9</v>
      </c>
      <c r="R343" s="37">
        <f t="shared" ref="R343" si="273">R342+C343-T343</f>
        <v>31481.839999999997</v>
      </c>
      <c r="S343" s="38">
        <f t="shared" ref="S343" si="274">R343*D343</f>
        <v>43832.165831999999</v>
      </c>
      <c r="T343" s="38"/>
      <c r="U343" s="38"/>
      <c r="V343" s="39">
        <f t="shared" ref="V343" si="275">V342+U343</f>
        <v>7548.79</v>
      </c>
      <c r="W343" s="39">
        <f t="shared" ref="W343" si="276">V343+S343</f>
        <v>51380.955832</v>
      </c>
      <c r="X343" s="1">
        <f t="shared" ref="X343" si="277">X342+B343</f>
        <v>47955</v>
      </c>
      <c r="Y343" s="37">
        <f t="shared" ref="Y343" si="278">W343-X343</f>
        <v>3425.9558319999996</v>
      </c>
      <c r="Z343" s="111">
        <f t="shared" ref="Z343" si="279">W343/X343-1</f>
        <v>7.144105582316751E-2</v>
      </c>
      <c r="AA343" s="111">
        <f t="shared" ref="AA343" si="280">S343/(X343-V343)-1</f>
        <v>8.4787853946212799E-2</v>
      </c>
      <c r="AB343" s="111">
        <f>SUM($C$2:C343)*D343/SUM($B$2:B343)-1</f>
        <v>8.5484752955895749E-2</v>
      </c>
      <c r="AC343" s="111">
        <f t="shared" ref="AC343" si="281">Z343-AB343</f>
        <v>-1.4043697132728239E-2</v>
      </c>
      <c r="AD343" s="40">
        <f t="shared" ref="AD343" si="282">IF(E343-F343&lt;0,"达成",E343-F343)</f>
        <v>1.7625185185185327E-2</v>
      </c>
    </row>
    <row r="344" spans="1:30">
      <c r="A344" s="31" t="s">
        <v>1022</v>
      </c>
      <c r="B344" s="2">
        <v>135</v>
      </c>
      <c r="C344" s="128">
        <v>96.51</v>
      </c>
      <c r="D344" s="124">
        <v>1.3972</v>
      </c>
      <c r="E344" s="32">
        <f t="shared" ref="E344:E347" si="283">10%*Q344+13%</f>
        <v>0.22000000000000003</v>
      </c>
      <c r="F344" s="13">
        <f t="shared" ref="F344:F347" si="284">IF(G344="",($F$1*C344-B344)/B344,H344/B344)</f>
        <v>0.19815377777777787</v>
      </c>
      <c r="H344" s="5">
        <f t="shared" ref="H344:H347" si="285">IF(G344="",$F$1*C344-B344,G344-B344)</f>
        <v>26.750760000000014</v>
      </c>
      <c r="I344" s="2" t="s">
        <v>66</v>
      </c>
      <c r="J344" s="33" t="s">
        <v>1014</v>
      </c>
      <c r="K344" s="34">
        <f t="shared" ref="K344:K347" si="286">DATE(MID(J344,1,4),MID(J344,5,2),MID(J344,7,2))</f>
        <v>43984</v>
      </c>
      <c r="L344" s="34" t="str">
        <f t="shared" ref="L344:L347" ca="1" si="287">IF(LEN(J344) &gt; 15,DATE(MID(J344,12,4),MID(J344,16,2),MID(J344,18,2)),TEXT(TODAY(),"yyyy-mm-dd"))</f>
        <v>2020-07-10</v>
      </c>
      <c r="M344" s="18">
        <f t="shared" ref="M344:M347" ca="1" si="288">(L344-K344+1)*B344</f>
        <v>5265</v>
      </c>
      <c r="N344" s="19">
        <f t="shared" ref="N344:N347" ca="1" si="289">H344/M344*365</f>
        <v>1.8545161253561262</v>
      </c>
      <c r="O344" s="35">
        <f t="shared" ref="O344:O347" si="290">D344*C344</f>
        <v>134.843772</v>
      </c>
      <c r="P344" s="35">
        <f t="shared" ref="P344:P347" si="291">B344-O344</f>
        <v>0.1562279999999987</v>
      </c>
      <c r="Q344" s="36">
        <f t="shared" ref="Q344:Q347" si="292">B344/150</f>
        <v>0.9</v>
      </c>
      <c r="R344" s="37">
        <f t="shared" ref="R344:R347" si="293">R343+C344-T344</f>
        <v>31578.349999999995</v>
      </c>
      <c r="S344" s="38">
        <f t="shared" ref="S344:S347" si="294">R344*D344</f>
        <v>44121.270619999996</v>
      </c>
      <c r="T344" s="38"/>
      <c r="U344" s="38"/>
      <c r="V344" s="39">
        <f t="shared" ref="V344:V347" si="295">V343+U344</f>
        <v>7548.79</v>
      </c>
      <c r="W344" s="39">
        <f t="shared" ref="W344:W347" si="296">V344+S344</f>
        <v>51670.060619999997</v>
      </c>
      <c r="X344" s="1">
        <f t="shared" ref="X344:X347" si="297">X343+B344</f>
        <v>48090</v>
      </c>
      <c r="Y344" s="37">
        <f t="shared" ref="Y344:Y347" si="298">W344-X344</f>
        <v>3580.0606199999966</v>
      </c>
      <c r="Z344" s="111">
        <f t="shared" ref="Z344:Z347" si="299">W344/X344-1</f>
        <v>7.4445011852775966E-2</v>
      </c>
      <c r="AA344" s="111">
        <f t="shared" ref="AA344:AA347" si="300">S344/(X344-V344)-1</f>
        <v>8.8306703721965807E-2</v>
      </c>
      <c r="AB344" s="111">
        <f>SUM($C$2:C344)*D344/SUM($B$2:B344)-1</f>
        <v>8.9051011935953106E-2</v>
      </c>
      <c r="AC344" s="111">
        <f t="shared" ref="AC344:AC347" si="301">Z344-AB344</f>
        <v>-1.460600008317714E-2</v>
      </c>
      <c r="AD344" s="40">
        <f t="shared" ref="AD344:AD347" si="302">IF(E344-F344&lt;0,"达成",E344-F344)</f>
        <v>2.1846222222222156E-2</v>
      </c>
    </row>
    <row r="345" spans="1:30">
      <c r="A345" s="31" t="s">
        <v>1023</v>
      </c>
      <c r="B345" s="2">
        <v>135</v>
      </c>
      <c r="C345" s="128">
        <v>96.49</v>
      </c>
      <c r="D345" s="124">
        <v>1.3975</v>
      </c>
      <c r="E345" s="32">
        <f t="shared" si="283"/>
        <v>0.22000000000000003</v>
      </c>
      <c r="F345" s="13">
        <f t="shared" si="284"/>
        <v>0.19790548148148129</v>
      </c>
      <c r="H345" s="5">
        <f t="shared" si="285"/>
        <v>26.717239999999975</v>
      </c>
      <c r="I345" s="2" t="s">
        <v>66</v>
      </c>
      <c r="J345" s="33" t="s">
        <v>1016</v>
      </c>
      <c r="K345" s="34">
        <f t="shared" si="286"/>
        <v>43985</v>
      </c>
      <c r="L345" s="34" t="str">
        <f t="shared" ca="1" si="287"/>
        <v>2020-07-10</v>
      </c>
      <c r="M345" s="18">
        <f t="shared" ca="1" si="288"/>
        <v>5130</v>
      </c>
      <c r="N345" s="19">
        <f t="shared" ca="1" si="289"/>
        <v>1.9009342300194916</v>
      </c>
      <c r="O345" s="35">
        <f t="shared" si="290"/>
        <v>134.844775</v>
      </c>
      <c r="P345" s="35">
        <f t="shared" si="291"/>
        <v>0.1552250000000015</v>
      </c>
      <c r="Q345" s="36">
        <f t="shared" si="292"/>
        <v>0.9</v>
      </c>
      <c r="R345" s="37">
        <f t="shared" si="293"/>
        <v>31674.839999999997</v>
      </c>
      <c r="S345" s="38">
        <f t="shared" si="294"/>
        <v>44265.588899999995</v>
      </c>
      <c r="T345" s="38"/>
      <c r="U345" s="38"/>
      <c r="V345" s="39">
        <f t="shared" si="295"/>
        <v>7548.79</v>
      </c>
      <c r="W345" s="39">
        <f t="shared" si="296"/>
        <v>51814.378899999996</v>
      </c>
      <c r="X345" s="1">
        <f t="shared" si="297"/>
        <v>48225</v>
      </c>
      <c r="Y345" s="37">
        <f t="shared" si="298"/>
        <v>3589.3788999999961</v>
      </c>
      <c r="Z345" s="111">
        <f t="shared" si="299"/>
        <v>7.4429837221358097E-2</v>
      </c>
      <c r="AA345" s="111">
        <f t="shared" si="300"/>
        <v>8.8242707469550208E-2</v>
      </c>
      <c r="AB345" s="111">
        <f>SUM($C$2:C345)*D345/SUM($B$2:B345)-1</f>
        <v>8.9031686884395445E-2</v>
      </c>
      <c r="AC345" s="111">
        <f t="shared" si="301"/>
        <v>-1.4601849663037347E-2</v>
      </c>
      <c r="AD345" s="40">
        <f t="shared" si="302"/>
        <v>2.2094518518518735E-2</v>
      </c>
    </row>
    <row r="346" spans="1:30">
      <c r="A346" s="31" t="s">
        <v>1024</v>
      </c>
      <c r="B346" s="2">
        <v>135</v>
      </c>
      <c r="C346" s="128">
        <v>96.51</v>
      </c>
      <c r="D346" s="124">
        <v>1.3972</v>
      </c>
      <c r="E346" s="32">
        <f t="shared" si="283"/>
        <v>0.22000000000000003</v>
      </c>
      <c r="F346" s="13">
        <f t="shared" si="284"/>
        <v>0.19815377777777787</v>
      </c>
      <c r="H346" s="5">
        <f t="shared" si="285"/>
        <v>26.750760000000014</v>
      </c>
      <c r="I346" s="2" t="s">
        <v>66</v>
      </c>
      <c r="J346" s="33" t="s">
        <v>1018</v>
      </c>
      <c r="K346" s="34">
        <f t="shared" si="286"/>
        <v>43986</v>
      </c>
      <c r="L346" s="34" t="str">
        <f t="shared" ca="1" si="287"/>
        <v>2020-07-10</v>
      </c>
      <c r="M346" s="18">
        <f t="shared" ca="1" si="288"/>
        <v>4995</v>
      </c>
      <c r="N346" s="19">
        <f t="shared" ca="1" si="289"/>
        <v>1.9547602402402413</v>
      </c>
      <c r="O346" s="35">
        <f t="shared" si="290"/>
        <v>134.843772</v>
      </c>
      <c r="P346" s="35">
        <f t="shared" si="291"/>
        <v>0.1562279999999987</v>
      </c>
      <c r="Q346" s="36">
        <f t="shared" si="292"/>
        <v>0.9</v>
      </c>
      <c r="R346" s="37">
        <f t="shared" si="293"/>
        <v>31771.349999999995</v>
      </c>
      <c r="S346" s="38">
        <f t="shared" si="294"/>
        <v>44390.930219999995</v>
      </c>
      <c r="T346" s="38"/>
      <c r="U346" s="38"/>
      <c r="V346" s="39">
        <f t="shared" si="295"/>
        <v>7548.79</v>
      </c>
      <c r="W346" s="39">
        <f t="shared" si="296"/>
        <v>51939.720219999996</v>
      </c>
      <c r="X346" s="1">
        <f t="shared" si="297"/>
        <v>48360</v>
      </c>
      <c r="Y346" s="37">
        <f t="shared" si="298"/>
        <v>3579.7202199999956</v>
      </c>
      <c r="Z346" s="111">
        <f t="shared" si="299"/>
        <v>7.4022337055417609E-2</v>
      </c>
      <c r="AA346" s="111">
        <f t="shared" si="300"/>
        <v>8.77141407961195E-2</v>
      </c>
      <c r="AB346" s="111">
        <f>SUM($C$2:C346)*D346/SUM($B$2:B346)-1</f>
        <v>8.8546789991728492E-2</v>
      </c>
      <c r="AC346" s="111">
        <f t="shared" si="301"/>
        <v>-1.4524452936310883E-2</v>
      </c>
      <c r="AD346" s="40">
        <f t="shared" si="302"/>
        <v>2.1846222222222156E-2</v>
      </c>
    </row>
    <row r="347" spans="1:30">
      <c r="A347" s="31" t="s">
        <v>1025</v>
      </c>
      <c r="B347" s="2">
        <v>135</v>
      </c>
      <c r="C347" s="128">
        <v>96.08</v>
      </c>
      <c r="D347" s="124">
        <v>1.4034</v>
      </c>
      <c r="E347" s="32">
        <f t="shared" si="283"/>
        <v>0.22000000000000003</v>
      </c>
      <c r="F347" s="13">
        <f t="shared" si="284"/>
        <v>0.19281540740740738</v>
      </c>
      <c r="H347" s="5">
        <f t="shared" si="285"/>
        <v>26.030079999999998</v>
      </c>
      <c r="I347" s="2" t="s">
        <v>66</v>
      </c>
      <c r="J347" s="33" t="s">
        <v>1020</v>
      </c>
      <c r="K347" s="34">
        <f t="shared" si="286"/>
        <v>43987</v>
      </c>
      <c r="L347" s="34" t="str">
        <f t="shared" ca="1" si="287"/>
        <v>2020-07-10</v>
      </c>
      <c r="M347" s="18">
        <f t="shared" ca="1" si="288"/>
        <v>4860</v>
      </c>
      <c r="N347" s="19">
        <f t="shared" ca="1" si="289"/>
        <v>1.9549339917695472</v>
      </c>
      <c r="O347" s="35">
        <f t="shared" si="290"/>
        <v>134.838672</v>
      </c>
      <c r="P347" s="35">
        <f t="shared" si="291"/>
        <v>0.16132799999999747</v>
      </c>
      <c r="Q347" s="36">
        <f t="shared" si="292"/>
        <v>0.9</v>
      </c>
      <c r="R347" s="37">
        <f t="shared" si="293"/>
        <v>31867.429999999997</v>
      </c>
      <c r="S347" s="38">
        <f t="shared" si="294"/>
        <v>44722.751261999998</v>
      </c>
      <c r="T347" s="38"/>
      <c r="U347" s="38"/>
      <c r="V347" s="39">
        <f t="shared" si="295"/>
        <v>7548.79</v>
      </c>
      <c r="W347" s="39">
        <f t="shared" si="296"/>
        <v>52271.541261999999</v>
      </c>
      <c r="X347" s="1">
        <f t="shared" si="297"/>
        <v>48495</v>
      </c>
      <c r="Y347" s="37">
        <f t="shared" si="298"/>
        <v>3776.5412619999988</v>
      </c>
      <c r="Z347" s="111">
        <f t="shared" si="299"/>
        <v>7.7874858480255771E-2</v>
      </c>
      <c r="AA347" s="111">
        <f t="shared" si="300"/>
        <v>9.2231766065772547E-2</v>
      </c>
      <c r="AB347" s="111">
        <f>SUM($C$2:C347)*D347/SUM($B$2:B347)-1</f>
        <v>9.3113888648314047E-2</v>
      </c>
      <c r="AC347" s="111">
        <f t="shared" si="301"/>
        <v>-1.5239030168058276E-2</v>
      </c>
      <c r="AD347" s="40">
        <f t="shared" si="302"/>
        <v>2.7184592592592649E-2</v>
      </c>
    </row>
    <row r="348" spans="1:30">
      <c r="A348" s="31" t="s">
        <v>1026</v>
      </c>
      <c r="B348" s="2">
        <v>135</v>
      </c>
      <c r="C348" s="128">
        <v>95.57</v>
      </c>
      <c r="D348" s="124">
        <v>1.4109</v>
      </c>
      <c r="E348" s="32">
        <f t="shared" ref="E348:E352" si="303">10%*Q348+13%</f>
        <v>0.22000000000000003</v>
      </c>
      <c r="F348" s="13">
        <f t="shared" ref="F348:F352" si="304">IF(G348="",($F$1*C348-B348)/B348,H348/B348)</f>
        <v>0.18648385185185162</v>
      </c>
      <c r="H348" s="5">
        <f t="shared" ref="H348:H352" si="305">IF(G348="",$F$1*C348-B348,G348-B348)</f>
        <v>25.175319999999971</v>
      </c>
      <c r="I348" s="2" t="s">
        <v>66</v>
      </c>
      <c r="J348" s="33" t="s">
        <v>1027</v>
      </c>
      <c r="K348" s="34">
        <f t="shared" ref="K348:K352" si="306">DATE(MID(J348,1,4),MID(J348,5,2),MID(J348,7,2))</f>
        <v>43990</v>
      </c>
      <c r="L348" s="34" t="str">
        <f t="shared" ref="L348:L352" ca="1" si="307">IF(LEN(J348) &gt; 15,DATE(MID(J348,12,4),MID(J348,16,2),MID(J348,18,2)),TEXT(TODAY(),"yyyy-mm-dd"))</f>
        <v>2020-07-10</v>
      </c>
      <c r="M348" s="18">
        <f t="shared" ref="M348:M352" ca="1" si="308">(L348-K348+1)*B348</f>
        <v>4455</v>
      </c>
      <c r="N348" s="19">
        <f t="shared" ref="N348:N352" ca="1" si="309">H348/M348*365</f>
        <v>2.0626244219977532</v>
      </c>
      <c r="O348" s="35">
        <f t="shared" ref="O348:O352" si="310">D348*C348</f>
        <v>134.83971299999999</v>
      </c>
      <c r="P348" s="35">
        <f t="shared" ref="P348:P352" si="311">B348-O348</f>
        <v>0.16028700000001095</v>
      </c>
      <c r="Q348" s="36">
        <f t="shared" ref="Q348:Q352" si="312">B348/150</f>
        <v>0.9</v>
      </c>
      <c r="R348" s="37">
        <f t="shared" ref="R348:R352" si="313">R347+C348-T348</f>
        <v>31962.999999999996</v>
      </c>
      <c r="S348" s="38">
        <f t="shared" ref="S348:S352" si="314">R348*D348</f>
        <v>45096.596699999995</v>
      </c>
      <c r="T348" s="38"/>
      <c r="U348" s="38"/>
      <c r="V348" s="39">
        <f t="shared" ref="V348:V352" si="315">V347+U348</f>
        <v>7548.79</v>
      </c>
      <c r="W348" s="39">
        <f t="shared" ref="W348:W352" si="316">V348+S348</f>
        <v>52645.386699999995</v>
      </c>
      <c r="X348" s="1">
        <f t="shared" ref="X348:X352" si="317">X347+B348</f>
        <v>48630</v>
      </c>
      <c r="Y348" s="37">
        <f t="shared" ref="Y348:Y352" si="318">W348-X348</f>
        <v>4015.3866999999955</v>
      </c>
      <c r="Z348" s="111">
        <f t="shared" ref="Z348:Z352" si="319">W348/X348-1</f>
        <v>8.257015628213038E-2</v>
      </c>
      <c r="AA348" s="111">
        <f t="shared" ref="AA348:AA352" si="320">S348/(X348-V348)-1</f>
        <v>9.7742658991787135E-2</v>
      </c>
      <c r="AB348" s="111">
        <f>SUM($C$2:C348)*D348/SUM($B$2:B348)-1</f>
        <v>9.8677665391733171E-2</v>
      </c>
      <c r="AC348" s="111">
        <f t="shared" ref="AC348:AC352" si="321">Z348-AB348</f>
        <v>-1.6107509109602791E-2</v>
      </c>
      <c r="AD348" s="40">
        <f t="shared" ref="AD348:AD352" si="322">IF(E348-F348&lt;0,"达成",E348-F348)</f>
        <v>3.3516148148148406E-2</v>
      </c>
    </row>
    <row r="349" spans="1:30">
      <c r="A349" s="31" t="s">
        <v>1028</v>
      </c>
      <c r="B349" s="2">
        <v>135</v>
      </c>
      <c r="C349" s="128">
        <v>95.02</v>
      </c>
      <c r="D349" s="124">
        <v>1.419</v>
      </c>
      <c r="E349" s="32">
        <f t="shared" si="303"/>
        <v>0.22000000000000003</v>
      </c>
      <c r="F349" s="13">
        <f t="shared" si="304"/>
        <v>0.17965570370370357</v>
      </c>
      <c r="H349" s="5">
        <f t="shared" si="305"/>
        <v>24.25351999999998</v>
      </c>
      <c r="I349" s="2" t="s">
        <v>66</v>
      </c>
      <c r="J349" s="33" t="s">
        <v>1029</v>
      </c>
      <c r="K349" s="34">
        <f t="shared" si="306"/>
        <v>43991</v>
      </c>
      <c r="L349" s="34" t="str">
        <f t="shared" ca="1" si="307"/>
        <v>2020-07-10</v>
      </c>
      <c r="M349" s="18">
        <f t="shared" ca="1" si="308"/>
        <v>4320</v>
      </c>
      <c r="N349" s="19">
        <f t="shared" ca="1" si="309"/>
        <v>2.0491978703703686</v>
      </c>
      <c r="O349" s="35">
        <f t="shared" si="310"/>
        <v>134.83338000000001</v>
      </c>
      <c r="P349" s="35">
        <f t="shared" si="311"/>
        <v>0.16661999999999466</v>
      </c>
      <c r="Q349" s="36">
        <f t="shared" si="312"/>
        <v>0.9</v>
      </c>
      <c r="R349" s="37">
        <f t="shared" si="313"/>
        <v>32058.019999999997</v>
      </c>
      <c r="S349" s="38">
        <f t="shared" si="314"/>
        <v>45490.330379999999</v>
      </c>
      <c r="T349" s="38"/>
      <c r="U349" s="38"/>
      <c r="V349" s="39">
        <f t="shared" si="315"/>
        <v>7548.79</v>
      </c>
      <c r="W349" s="39">
        <f t="shared" si="316"/>
        <v>53039.12038</v>
      </c>
      <c r="X349" s="1">
        <f t="shared" si="317"/>
        <v>48765</v>
      </c>
      <c r="Y349" s="37">
        <f t="shared" si="318"/>
        <v>4274.1203800000003</v>
      </c>
      <c r="Z349" s="111">
        <f t="shared" si="319"/>
        <v>8.7647295806418501E-2</v>
      </c>
      <c r="AA349" s="111">
        <f t="shared" si="320"/>
        <v>0.10369998551540771</v>
      </c>
      <c r="AB349" s="111">
        <f>SUM($C$2:C349)*D349/SUM($B$2:B349)-1</f>
        <v>0.1046911362657641</v>
      </c>
      <c r="AC349" s="111">
        <f t="shared" si="321"/>
        <v>-1.7043840459345594E-2</v>
      </c>
      <c r="AD349" s="40">
        <f t="shared" si="322"/>
        <v>4.0344296296296461E-2</v>
      </c>
    </row>
    <row r="350" spans="1:30">
      <c r="A350" s="31" t="s">
        <v>1030</v>
      </c>
      <c r="B350" s="2">
        <v>135</v>
      </c>
      <c r="C350" s="128">
        <v>95.11</v>
      </c>
      <c r="D350" s="124">
        <v>1.4177999999999999</v>
      </c>
      <c r="E350" s="32">
        <f t="shared" si="303"/>
        <v>0.22000000000000003</v>
      </c>
      <c r="F350" s="13">
        <f t="shared" si="304"/>
        <v>0.18077303703703701</v>
      </c>
      <c r="H350" s="5">
        <f t="shared" si="305"/>
        <v>24.404359999999997</v>
      </c>
      <c r="I350" s="2" t="s">
        <v>66</v>
      </c>
      <c r="J350" s="33" t="s">
        <v>1031</v>
      </c>
      <c r="K350" s="34">
        <f t="shared" si="306"/>
        <v>43992</v>
      </c>
      <c r="L350" s="34" t="str">
        <f t="shared" ca="1" si="307"/>
        <v>2020-07-10</v>
      </c>
      <c r="M350" s="18">
        <f t="shared" ca="1" si="308"/>
        <v>4185</v>
      </c>
      <c r="N350" s="19">
        <f t="shared" ca="1" si="309"/>
        <v>2.1284567264038228</v>
      </c>
      <c r="O350" s="35">
        <f t="shared" si="310"/>
        <v>134.846958</v>
      </c>
      <c r="P350" s="35">
        <f t="shared" si="311"/>
        <v>0.15304199999999923</v>
      </c>
      <c r="Q350" s="36">
        <f t="shared" si="312"/>
        <v>0.9</v>
      </c>
      <c r="R350" s="37">
        <f t="shared" si="313"/>
        <v>32153.129999999997</v>
      </c>
      <c r="S350" s="38">
        <f t="shared" si="314"/>
        <v>45586.707713999996</v>
      </c>
      <c r="T350" s="38"/>
      <c r="U350" s="38"/>
      <c r="V350" s="39">
        <f t="shared" si="315"/>
        <v>7548.79</v>
      </c>
      <c r="W350" s="39">
        <f t="shared" si="316"/>
        <v>53135.497713999997</v>
      </c>
      <c r="X350" s="1">
        <f t="shared" si="317"/>
        <v>48900</v>
      </c>
      <c r="Y350" s="37">
        <f t="shared" si="318"/>
        <v>4235.4977139999974</v>
      </c>
      <c r="Z350" s="111">
        <f t="shared" si="319"/>
        <v>8.6615495173824053E-2</v>
      </c>
      <c r="AA350" s="111">
        <f t="shared" si="320"/>
        <v>0.10242741902836694</v>
      </c>
      <c r="AB350" s="111">
        <f>SUM($C$2:C350)*D350/SUM($B$2:B350)-1</f>
        <v>0.10346736134969281</v>
      </c>
      <c r="AC350" s="111">
        <f t="shared" si="321"/>
        <v>-1.6851866175868757E-2</v>
      </c>
      <c r="AD350" s="40">
        <f t="shared" si="322"/>
        <v>3.9226962962963019E-2</v>
      </c>
    </row>
    <row r="351" spans="1:30">
      <c r="A351" s="31" t="s">
        <v>1032</v>
      </c>
      <c r="B351" s="2">
        <v>135</v>
      </c>
      <c r="C351" s="128">
        <v>96.02</v>
      </c>
      <c r="D351" s="124">
        <v>1.4043000000000001</v>
      </c>
      <c r="E351" s="32">
        <f t="shared" si="303"/>
        <v>0.22000000000000003</v>
      </c>
      <c r="F351" s="13">
        <f t="shared" si="304"/>
        <v>0.1920705185185185</v>
      </c>
      <c r="H351" s="5">
        <f t="shared" si="305"/>
        <v>25.929519999999997</v>
      </c>
      <c r="I351" s="2" t="s">
        <v>66</v>
      </c>
      <c r="J351" s="33" t="s">
        <v>1033</v>
      </c>
      <c r="K351" s="34">
        <f t="shared" si="306"/>
        <v>43993</v>
      </c>
      <c r="L351" s="34" t="str">
        <f t="shared" ca="1" si="307"/>
        <v>2020-07-10</v>
      </c>
      <c r="M351" s="18">
        <f t="shared" ca="1" si="308"/>
        <v>4050</v>
      </c>
      <c r="N351" s="19">
        <f t="shared" ca="1" si="309"/>
        <v>2.3368579753086416</v>
      </c>
      <c r="O351" s="35">
        <f t="shared" si="310"/>
        <v>134.84088600000001</v>
      </c>
      <c r="P351" s="35">
        <f t="shared" si="311"/>
        <v>0.15911399999998821</v>
      </c>
      <c r="Q351" s="36">
        <f t="shared" si="312"/>
        <v>0.9</v>
      </c>
      <c r="R351" s="37">
        <f t="shared" si="313"/>
        <v>32249.149999999998</v>
      </c>
      <c r="S351" s="38">
        <f t="shared" si="314"/>
        <v>45287.481345</v>
      </c>
      <c r="T351" s="38"/>
      <c r="U351" s="38"/>
      <c r="V351" s="39">
        <f t="shared" si="315"/>
        <v>7548.79</v>
      </c>
      <c r="W351" s="39">
        <f t="shared" si="316"/>
        <v>52836.271345000001</v>
      </c>
      <c r="X351" s="1">
        <f t="shared" si="317"/>
        <v>49035</v>
      </c>
      <c r="Y351" s="37">
        <f t="shared" si="318"/>
        <v>3801.271345000001</v>
      </c>
      <c r="Z351" s="111">
        <f t="shared" si="319"/>
        <v>7.7521593657591481E-2</v>
      </c>
      <c r="AA351" s="111">
        <f t="shared" si="320"/>
        <v>9.1627346653261332E-2</v>
      </c>
      <c r="AB351" s="111">
        <f>SUM($C$2:C351)*D351/SUM($B$2:B351)-1</f>
        <v>9.2701194677270893E-2</v>
      </c>
      <c r="AC351" s="111">
        <f t="shared" si="321"/>
        <v>-1.5179601019679412E-2</v>
      </c>
      <c r="AD351" s="40">
        <f t="shared" si="322"/>
        <v>2.7929481481481527E-2</v>
      </c>
    </row>
    <row r="352" spans="1:30">
      <c r="A352" s="31" t="s">
        <v>1034</v>
      </c>
      <c r="B352" s="2">
        <v>135</v>
      </c>
      <c r="C352" s="128">
        <v>95.95</v>
      </c>
      <c r="D352" s="124">
        <v>1.4053</v>
      </c>
      <c r="E352" s="32">
        <f t="shared" si="303"/>
        <v>0.22000000000000003</v>
      </c>
      <c r="F352" s="13">
        <f t="shared" si="304"/>
        <v>0.19120148148148142</v>
      </c>
      <c r="H352" s="5">
        <f t="shared" si="305"/>
        <v>25.81219999999999</v>
      </c>
      <c r="I352" s="2" t="s">
        <v>66</v>
      </c>
      <c r="J352" s="33" t="s">
        <v>1035</v>
      </c>
      <c r="K352" s="34">
        <f t="shared" si="306"/>
        <v>43994</v>
      </c>
      <c r="L352" s="34" t="str">
        <f t="shared" ca="1" si="307"/>
        <v>2020-07-10</v>
      </c>
      <c r="M352" s="18">
        <f t="shared" ca="1" si="308"/>
        <v>3915</v>
      </c>
      <c r="N352" s="19">
        <f t="shared" ca="1" si="309"/>
        <v>2.4065014048531279</v>
      </c>
      <c r="O352" s="35">
        <f t="shared" si="310"/>
        <v>134.83853500000001</v>
      </c>
      <c r="P352" s="35">
        <f t="shared" si="311"/>
        <v>0.16146499999999264</v>
      </c>
      <c r="Q352" s="36">
        <f t="shared" si="312"/>
        <v>0.9</v>
      </c>
      <c r="R352" s="37">
        <f t="shared" si="313"/>
        <v>32345.1</v>
      </c>
      <c r="S352" s="38">
        <f t="shared" si="314"/>
        <v>45454.569029999999</v>
      </c>
      <c r="T352" s="38"/>
      <c r="U352" s="38"/>
      <c r="V352" s="39">
        <f t="shared" si="315"/>
        <v>7548.79</v>
      </c>
      <c r="W352" s="39">
        <f t="shared" si="316"/>
        <v>53003.35903</v>
      </c>
      <c r="X352" s="1">
        <f t="shared" si="317"/>
        <v>49170</v>
      </c>
      <c r="Y352" s="37">
        <f t="shared" si="318"/>
        <v>3833.3590299999996</v>
      </c>
      <c r="Z352" s="111">
        <f t="shared" si="319"/>
        <v>7.7961338824486415E-2</v>
      </c>
      <c r="AA352" s="111">
        <f t="shared" si="320"/>
        <v>9.2101095330962224E-2</v>
      </c>
      <c r="AB352" s="111">
        <f>SUM($C$2:C352)*D352/SUM($B$2:B352)-1</f>
        <v>9.3219367215781279E-2</v>
      </c>
      <c r="AC352" s="111">
        <f t="shared" si="321"/>
        <v>-1.5258028391294864E-2</v>
      </c>
      <c r="AD352" s="40">
        <f t="shared" si="322"/>
        <v>2.8798518518518612E-2</v>
      </c>
    </row>
    <row r="353" spans="1:30">
      <c r="A353" s="31" t="s">
        <v>1041</v>
      </c>
      <c r="B353" s="2">
        <v>135</v>
      </c>
      <c r="C353" s="128">
        <v>97.03</v>
      </c>
      <c r="D353" s="124">
        <v>1.3896999999999999</v>
      </c>
      <c r="E353" s="32">
        <f t="shared" ref="E353:E357" si="323">10%*Q353+13%</f>
        <v>0.22000000000000003</v>
      </c>
      <c r="F353" s="13">
        <f t="shared" ref="F353:F357" si="324">IF(G353="",($F$1*C353-B353)/B353,H353/B353)</f>
        <v>0.20460948148148139</v>
      </c>
      <c r="H353" s="5">
        <f t="shared" ref="H353:H357" si="325">IF(G353="",$F$1*C353-B353,G353-B353)</f>
        <v>27.622279999999989</v>
      </c>
      <c r="I353" s="2" t="s">
        <v>66</v>
      </c>
      <c r="J353" s="33" t="s">
        <v>1042</v>
      </c>
      <c r="K353" s="34">
        <f t="shared" ref="K353:K357" si="326">DATE(MID(J353,1,4),MID(J353,5,2),MID(J353,7,2))</f>
        <v>43997</v>
      </c>
      <c r="L353" s="34" t="str">
        <f t="shared" ref="L353:L357" ca="1" si="327">IF(LEN(J353) &gt; 15,DATE(MID(J353,12,4),MID(J353,16,2),MID(J353,18,2)),TEXT(TODAY(),"yyyy-mm-dd"))</f>
        <v>2020-07-10</v>
      </c>
      <c r="M353" s="18">
        <f t="shared" ref="M353:M357" ca="1" si="328">(L353-K353+1)*B353</f>
        <v>3510</v>
      </c>
      <c r="N353" s="19">
        <f t="shared" ref="N353:N357" ca="1" si="329">H353/M353*365</f>
        <v>2.8724023361823354</v>
      </c>
      <c r="O353" s="35">
        <f t="shared" ref="O353:O357" si="330">D353*C353</f>
        <v>134.842591</v>
      </c>
      <c r="P353" s="35">
        <f t="shared" ref="P353:P357" si="331">B353-O353</f>
        <v>0.15740900000000124</v>
      </c>
      <c r="Q353" s="36">
        <f t="shared" ref="Q353:Q357" si="332">B353/150</f>
        <v>0.9</v>
      </c>
      <c r="R353" s="37">
        <f t="shared" ref="R353:R357" si="333">R352+C353-T353</f>
        <v>32442.129999999997</v>
      </c>
      <c r="S353" s="38">
        <f t="shared" ref="S353:S357" si="334">R353*D353</f>
        <v>45084.828060999993</v>
      </c>
      <c r="T353" s="38"/>
      <c r="U353" s="38"/>
      <c r="V353" s="39">
        <f t="shared" ref="V353:V357" si="335">V352+U353</f>
        <v>7548.79</v>
      </c>
      <c r="W353" s="39">
        <f t="shared" ref="W353:W357" si="336">V353+S353</f>
        <v>52633.618060999994</v>
      </c>
      <c r="X353" s="1">
        <f t="shared" ref="X353:X357" si="337">X352+B353</f>
        <v>49305</v>
      </c>
      <c r="Y353" s="37">
        <f t="shared" ref="Y353:Y357" si="338">W353-X353</f>
        <v>3328.6180609999938</v>
      </c>
      <c r="Z353" s="111">
        <f t="shared" ref="Z353:Z357" si="339">W353/X353-1</f>
        <v>6.7510760795051139E-2</v>
      </c>
      <c r="AA353" s="111">
        <f t="shared" ref="AA353:AA357" si="340">S353/(X353-V353)-1</f>
        <v>7.971552161941875E-2</v>
      </c>
      <c r="AB353" s="111">
        <f>SUM($C$2:C353)*D353/SUM($B$2:B353)-1</f>
        <v>8.0858517493154203E-2</v>
      </c>
      <c r="AC353" s="111">
        <f t="shared" ref="AC353:AC357" si="341">Z353-AB353</f>
        <v>-1.3347756698103064E-2</v>
      </c>
      <c r="AD353" s="40">
        <f t="shared" ref="AD353:AD357" si="342">IF(E353-F353&lt;0,"达成",E353-F353)</f>
        <v>1.5390518518518637E-2</v>
      </c>
    </row>
    <row r="354" spans="1:30">
      <c r="A354" s="31" t="s">
        <v>1043</v>
      </c>
      <c r="B354" s="2">
        <v>135</v>
      </c>
      <c r="C354" s="128">
        <v>95.65</v>
      </c>
      <c r="D354" s="124">
        <v>1.4097</v>
      </c>
      <c r="E354" s="32">
        <f t="shared" si="323"/>
        <v>0.22000000000000003</v>
      </c>
      <c r="F354" s="13">
        <f t="shared" si="324"/>
        <v>0.18747703703703711</v>
      </c>
      <c r="H354" s="5">
        <f t="shared" si="325"/>
        <v>25.309400000000011</v>
      </c>
      <c r="I354" s="2" t="s">
        <v>66</v>
      </c>
      <c r="J354" s="33" t="s">
        <v>1044</v>
      </c>
      <c r="K354" s="34">
        <f t="shared" si="326"/>
        <v>43998</v>
      </c>
      <c r="L354" s="34" t="str">
        <f t="shared" ca="1" si="327"/>
        <v>2020-07-10</v>
      </c>
      <c r="M354" s="18">
        <f t="shared" ca="1" si="328"/>
        <v>3375</v>
      </c>
      <c r="N354" s="19">
        <f t="shared" ca="1" si="329"/>
        <v>2.7371647407407416</v>
      </c>
      <c r="O354" s="35">
        <f t="shared" si="330"/>
        <v>134.837805</v>
      </c>
      <c r="P354" s="35">
        <f t="shared" si="331"/>
        <v>0.16219499999999698</v>
      </c>
      <c r="Q354" s="36">
        <f t="shared" si="332"/>
        <v>0.9</v>
      </c>
      <c r="R354" s="37">
        <f t="shared" si="333"/>
        <v>32537.78</v>
      </c>
      <c r="S354" s="38">
        <f t="shared" si="334"/>
        <v>45868.508465999999</v>
      </c>
      <c r="T354" s="38"/>
      <c r="U354" s="38"/>
      <c r="V354" s="39">
        <f t="shared" si="335"/>
        <v>7548.79</v>
      </c>
      <c r="W354" s="39">
        <f t="shared" si="336"/>
        <v>53417.298466</v>
      </c>
      <c r="X354" s="1">
        <f t="shared" si="337"/>
        <v>49440</v>
      </c>
      <c r="Y354" s="37">
        <f t="shared" si="338"/>
        <v>3977.2984660000002</v>
      </c>
      <c r="Z354" s="111">
        <f t="shared" si="339"/>
        <v>8.0446975444983915E-2</v>
      </c>
      <c r="AA354" s="111">
        <f t="shared" si="340"/>
        <v>9.4943508817243449E-2</v>
      </c>
      <c r="AB354" s="111">
        <f>SUM($C$2:C354)*D354/SUM($B$2:B354)-1</f>
        <v>9.6147249393203404E-2</v>
      </c>
      <c r="AC354" s="111">
        <f t="shared" si="341"/>
        <v>-1.570027394821949E-2</v>
      </c>
      <c r="AD354" s="40">
        <f t="shared" si="342"/>
        <v>3.252296296296292E-2</v>
      </c>
    </row>
    <row r="355" spans="1:30">
      <c r="A355" s="31" t="s">
        <v>1045</v>
      </c>
      <c r="B355" s="2">
        <v>135</v>
      </c>
      <c r="C355" s="128">
        <v>95.57</v>
      </c>
      <c r="D355" s="124">
        <v>1.4109</v>
      </c>
      <c r="E355" s="32">
        <f t="shared" si="323"/>
        <v>0.22000000000000003</v>
      </c>
      <c r="F355" s="13">
        <f t="shared" si="324"/>
        <v>0.18648385185185162</v>
      </c>
      <c r="H355" s="5">
        <f t="shared" si="325"/>
        <v>25.175319999999971</v>
      </c>
      <c r="I355" s="2" t="s">
        <v>66</v>
      </c>
      <c r="J355" s="33" t="s">
        <v>1046</v>
      </c>
      <c r="K355" s="34">
        <f t="shared" si="326"/>
        <v>43999</v>
      </c>
      <c r="L355" s="34" t="str">
        <f t="shared" ca="1" si="327"/>
        <v>2020-07-10</v>
      </c>
      <c r="M355" s="18">
        <f t="shared" ca="1" si="328"/>
        <v>3240</v>
      </c>
      <c r="N355" s="19">
        <f t="shared" ca="1" si="329"/>
        <v>2.8361085802469104</v>
      </c>
      <c r="O355" s="35">
        <f t="shared" si="330"/>
        <v>134.83971299999999</v>
      </c>
      <c r="P355" s="35">
        <f t="shared" si="331"/>
        <v>0.16028700000001095</v>
      </c>
      <c r="Q355" s="36">
        <f t="shared" si="332"/>
        <v>0.9</v>
      </c>
      <c r="R355" s="37">
        <f t="shared" si="333"/>
        <v>32633.35</v>
      </c>
      <c r="S355" s="38">
        <f t="shared" si="334"/>
        <v>46042.393514999996</v>
      </c>
      <c r="T355" s="38"/>
      <c r="U355" s="38"/>
      <c r="V355" s="39">
        <f t="shared" si="335"/>
        <v>7548.79</v>
      </c>
      <c r="W355" s="39">
        <f t="shared" si="336"/>
        <v>53591.183514999997</v>
      </c>
      <c r="X355" s="1">
        <f t="shared" si="337"/>
        <v>49575</v>
      </c>
      <c r="Y355" s="37">
        <f t="shared" si="338"/>
        <v>4016.183514999997</v>
      </c>
      <c r="Z355" s="111">
        <f t="shared" si="339"/>
        <v>8.1012274634392201E-2</v>
      </c>
      <c r="AA355" s="111">
        <f t="shared" si="340"/>
        <v>9.5563780674012611E-2</v>
      </c>
      <c r="AB355" s="111">
        <f>SUM($C$2:C355)*D355/SUM($B$2:B355)-1</f>
        <v>9.6812741966716409E-2</v>
      </c>
      <c r="AC355" s="111">
        <f t="shared" si="341"/>
        <v>-1.5800467332324208E-2</v>
      </c>
      <c r="AD355" s="40">
        <f t="shared" si="342"/>
        <v>3.3516148148148406E-2</v>
      </c>
    </row>
    <row r="356" spans="1:30">
      <c r="A356" s="31" t="s">
        <v>1047</v>
      </c>
      <c r="B356" s="2">
        <v>135</v>
      </c>
      <c r="C356" s="128">
        <v>94.93</v>
      </c>
      <c r="D356" s="124">
        <v>1.4204000000000001</v>
      </c>
      <c r="E356" s="32">
        <f t="shared" si="323"/>
        <v>0.22000000000000003</v>
      </c>
      <c r="F356" s="13">
        <f t="shared" si="324"/>
        <v>0.17853837037037032</v>
      </c>
      <c r="H356" s="5">
        <f t="shared" si="325"/>
        <v>24.102679999999992</v>
      </c>
      <c r="I356" s="2" t="s">
        <v>66</v>
      </c>
      <c r="J356" s="33" t="s">
        <v>1048</v>
      </c>
      <c r="K356" s="34">
        <f t="shared" si="326"/>
        <v>44000</v>
      </c>
      <c r="L356" s="34" t="str">
        <f t="shared" ca="1" si="327"/>
        <v>2020-07-10</v>
      </c>
      <c r="M356" s="18">
        <f t="shared" ca="1" si="328"/>
        <v>3105</v>
      </c>
      <c r="N356" s="19">
        <f t="shared" ca="1" si="329"/>
        <v>2.8333263123993548</v>
      </c>
      <c r="O356" s="35">
        <f t="shared" si="330"/>
        <v>134.83857200000003</v>
      </c>
      <c r="P356" s="35">
        <f t="shared" si="331"/>
        <v>0.16142799999997237</v>
      </c>
      <c r="Q356" s="36">
        <f t="shared" si="332"/>
        <v>0.9</v>
      </c>
      <c r="R356" s="37">
        <f t="shared" si="333"/>
        <v>32728.28</v>
      </c>
      <c r="S356" s="38">
        <f t="shared" si="334"/>
        <v>46487.248912000003</v>
      </c>
      <c r="T356" s="38"/>
      <c r="U356" s="38"/>
      <c r="V356" s="39">
        <f t="shared" si="335"/>
        <v>7548.79</v>
      </c>
      <c r="W356" s="39">
        <f t="shared" si="336"/>
        <v>54036.038912000004</v>
      </c>
      <c r="X356" s="1">
        <f t="shared" si="337"/>
        <v>49710</v>
      </c>
      <c r="Y356" s="37">
        <f t="shared" si="338"/>
        <v>4326.0389120000036</v>
      </c>
      <c r="Z356" s="111">
        <f t="shared" si="339"/>
        <v>8.7025526292496602E-2</v>
      </c>
      <c r="AA356" s="111">
        <f t="shared" si="340"/>
        <v>0.10260708627669857</v>
      </c>
      <c r="AB356" s="111">
        <f>SUM($C$2:C356)*D356/SUM($B$2:B356)-1</f>
        <v>0.10391167813317193</v>
      </c>
      <c r="AC356" s="111">
        <f t="shared" si="341"/>
        <v>-1.6886151840675323E-2</v>
      </c>
      <c r="AD356" s="40">
        <f t="shared" si="342"/>
        <v>4.1461629629629709E-2</v>
      </c>
    </row>
    <row r="357" spans="1:30">
      <c r="A357" s="31" t="s">
        <v>1049</v>
      </c>
      <c r="B357" s="2">
        <v>135</v>
      </c>
      <c r="C357" s="128">
        <v>93.68</v>
      </c>
      <c r="D357" s="124">
        <v>1.4393</v>
      </c>
      <c r="E357" s="32">
        <f t="shared" si="323"/>
        <v>0.22000000000000003</v>
      </c>
      <c r="F357" s="13">
        <f t="shared" si="324"/>
        <v>0.1630198518518518</v>
      </c>
      <c r="H357" s="5">
        <f t="shared" si="325"/>
        <v>22.007679999999993</v>
      </c>
      <c r="I357" s="2" t="s">
        <v>66</v>
      </c>
      <c r="J357" s="33" t="s">
        <v>1050</v>
      </c>
      <c r="K357" s="34">
        <f t="shared" si="326"/>
        <v>44001</v>
      </c>
      <c r="L357" s="34" t="str">
        <f t="shared" ca="1" si="327"/>
        <v>2020-07-10</v>
      </c>
      <c r="M357" s="18">
        <f t="shared" ca="1" si="328"/>
        <v>2970</v>
      </c>
      <c r="N357" s="19">
        <f t="shared" ca="1" si="329"/>
        <v>2.7046475420875415</v>
      </c>
      <c r="O357" s="35">
        <f t="shared" si="330"/>
        <v>134.83362400000001</v>
      </c>
      <c r="P357" s="35">
        <f t="shared" si="331"/>
        <v>0.16637599999998542</v>
      </c>
      <c r="Q357" s="36">
        <f t="shared" si="332"/>
        <v>0.9</v>
      </c>
      <c r="R357" s="37">
        <f t="shared" si="333"/>
        <v>32821.96</v>
      </c>
      <c r="S357" s="38">
        <f t="shared" si="334"/>
        <v>47240.647027999999</v>
      </c>
      <c r="T357" s="38"/>
      <c r="U357" s="38"/>
      <c r="V357" s="39">
        <f t="shared" si="335"/>
        <v>7548.79</v>
      </c>
      <c r="W357" s="39">
        <f t="shared" si="336"/>
        <v>54789.437028</v>
      </c>
      <c r="X357" s="1">
        <f t="shared" si="337"/>
        <v>49845</v>
      </c>
      <c r="Y357" s="37">
        <f t="shared" si="338"/>
        <v>4944.4370280000003</v>
      </c>
      <c r="Z357" s="111">
        <f t="shared" si="339"/>
        <v>9.9196248931688213E-2</v>
      </c>
      <c r="AA357" s="111">
        <f t="shared" si="340"/>
        <v>0.1169002382955826</v>
      </c>
      <c r="AB357" s="111">
        <f>SUM($C$2:C357)*D357/SUM($B$2:B357)-1</f>
        <v>0.11827589455311416</v>
      </c>
      <c r="AC357" s="111">
        <f t="shared" si="341"/>
        <v>-1.9079645621425945E-2</v>
      </c>
      <c r="AD357" s="40">
        <f t="shared" si="342"/>
        <v>5.6980148148148224E-2</v>
      </c>
    </row>
    <row r="358" spans="1:30">
      <c r="A358" s="31" t="s">
        <v>1073</v>
      </c>
      <c r="B358" s="2">
        <v>135</v>
      </c>
      <c r="C358" s="128">
        <v>93.57</v>
      </c>
      <c r="D358" s="124">
        <v>1.4411</v>
      </c>
      <c r="E358" s="32">
        <f t="shared" ref="E358:E360" si="343">10%*Q358+13%</f>
        <v>0.22000000000000003</v>
      </c>
      <c r="F358" s="13">
        <f t="shared" ref="F358:F360" si="344">IF(G358="",($F$1*C358-B358)/B358,H358/B358)</f>
        <v>0.1616542222222222</v>
      </c>
      <c r="H358" s="5">
        <f t="shared" ref="H358:H360" si="345">IF(G358="",$F$1*C358-B358,G358-B358)</f>
        <v>21.823319999999995</v>
      </c>
      <c r="I358" s="2" t="s">
        <v>66</v>
      </c>
      <c r="J358" s="33" t="s">
        <v>1068</v>
      </c>
      <c r="K358" s="34">
        <f t="shared" ref="K358:K360" si="346">DATE(MID(J358,1,4),MID(J358,5,2),MID(J358,7,2))</f>
        <v>44004</v>
      </c>
      <c r="L358" s="34" t="str">
        <f t="shared" ref="L358:L360" ca="1" si="347">IF(LEN(J358) &gt; 15,DATE(MID(J358,12,4),MID(J358,16,2),MID(J358,18,2)),TEXT(TODAY(),"yyyy-mm-dd"))</f>
        <v>2020-07-10</v>
      </c>
      <c r="M358" s="18">
        <f t="shared" ref="M358:M360" ca="1" si="348">(L358-K358+1)*B358</f>
        <v>2565</v>
      </c>
      <c r="N358" s="19">
        <f t="shared" ref="N358:N360" ca="1" si="349">H358/M358*365</f>
        <v>3.105462690058479</v>
      </c>
      <c r="O358" s="35">
        <f t="shared" ref="O358:O360" si="350">D358*C358</f>
        <v>134.843727</v>
      </c>
      <c r="P358" s="35">
        <f t="shared" ref="P358:P360" si="351">B358-O358</f>
        <v>0.15627299999999877</v>
      </c>
      <c r="Q358" s="36">
        <f t="shared" ref="Q358:Q360" si="352">B358/150</f>
        <v>0.9</v>
      </c>
      <c r="R358" s="37">
        <f t="shared" ref="R358:R360" si="353">R357+C358-T358</f>
        <v>32915.53</v>
      </c>
      <c r="S358" s="38">
        <f t="shared" ref="S358:S360" si="354">R358*D358</f>
        <v>47434.570283000001</v>
      </c>
      <c r="T358" s="38"/>
      <c r="U358" s="38"/>
      <c r="V358" s="39">
        <f t="shared" ref="V358:V360" si="355">V357+U358</f>
        <v>7548.79</v>
      </c>
      <c r="W358" s="39">
        <f t="shared" ref="W358:W360" si="356">V358+S358</f>
        <v>54983.360283000002</v>
      </c>
      <c r="X358" s="1">
        <f t="shared" ref="X358:X360" si="357">X357+B358</f>
        <v>49980</v>
      </c>
      <c r="Y358" s="37">
        <f t="shared" ref="Y358:Y360" si="358">W358-X358</f>
        <v>5003.3602830000018</v>
      </c>
      <c r="Z358" s="111">
        <f t="shared" ref="Z358:Z360" si="359">W358/X358-1</f>
        <v>0.10010724855942388</v>
      </c>
      <c r="AA358" s="111">
        <f t="shared" ref="AA358:AA360" si="360">S358/(X358-V358)-1</f>
        <v>0.1179169833478706</v>
      </c>
      <c r="AB358" s="111">
        <f>SUM($C$2:C358)*D358/SUM($B$2:B358)-1</f>
        <v>0.1193480423169262</v>
      </c>
      <c r="AC358" s="111">
        <f t="shared" ref="AC358:AC360" si="361">Z358-AB358</f>
        <v>-1.9240793757502317E-2</v>
      </c>
      <c r="AD358" s="40">
        <f t="shared" ref="AD358:AD360" si="362">IF(E358-F358&lt;0,"达成",E358-F358)</f>
        <v>5.834577777777783E-2</v>
      </c>
    </row>
    <row r="359" spans="1:30">
      <c r="A359" s="31" t="s">
        <v>1074</v>
      </c>
      <c r="B359" s="2">
        <v>135</v>
      </c>
      <c r="C359" s="128">
        <v>93.15</v>
      </c>
      <c r="D359" s="124">
        <v>1.4476</v>
      </c>
      <c r="E359" s="32">
        <f t="shared" si="343"/>
        <v>0.22000000000000003</v>
      </c>
      <c r="F359" s="13">
        <f t="shared" si="344"/>
        <v>0.15644000000000011</v>
      </c>
      <c r="H359" s="5">
        <f t="shared" si="345"/>
        <v>21.119400000000013</v>
      </c>
      <c r="I359" s="2" t="s">
        <v>66</v>
      </c>
      <c r="J359" s="33" t="s">
        <v>1070</v>
      </c>
      <c r="K359" s="34">
        <f t="shared" si="346"/>
        <v>44005</v>
      </c>
      <c r="L359" s="34" t="str">
        <f t="shared" ca="1" si="347"/>
        <v>2020-07-10</v>
      </c>
      <c r="M359" s="18">
        <f t="shared" ca="1" si="348"/>
        <v>2430</v>
      </c>
      <c r="N359" s="19">
        <f t="shared" ca="1" si="349"/>
        <v>3.1722555555555574</v>
      </c>
      <c r="O359" s="35">
        <f t="shared" si="350"/>
        <v>134.84394</v>
      </c>
      <c r="P359" s="35">
        <f t="shared" si="351"/>
        <v>0.15605999999999653</v>
      </c>
      <c r="Q359" s="36">
        <f t="shared" si="352"/>
        <v>0.9</v>
      </c>
      <c r="R359" s="37">
        <f t="shared" si="353"/>
        <v>33008.68</v>
      </c>
      <c r="S359" s="38">
        <f t="shared" si="354"/>
        <v>47783.365168000004</v>
      </c>
      <c r="T359" s="38"/>
      <c r="U359" s="38"/>
      <c r="V359" s="39">
        <f t="shared" si="355"/>
        <v>7548.79</v>
      </c>
      <c r="W359" s="39">
        <f t="shared" si="356"/>
        <v>55332.155168000005</v>
      </c>
      <c r="X359" s="1">
        <f t="shared" si="357"/>
        <v>50115</v>
      </c>
      <c r="Y359" s="37">
        <f t="shared" si="358"/>
        <v>5217.1551680000048</v>
      </c>
      <c r="Z359" s="111">
        <f t="shared" si="359"/>
        <v>0.10410366493065948</v>
      </c>
      <c r="AA359" s="111">
        <f t="shared" si="360"/>
        <v>0.12256564932607361</v>
      </c>
      <c r="AB359" s="111">
        <f>SUM($C$2:C359)*D359/SUM($B$2:B359)-1</f>
        <v>0.12405858365758715</v>
      </c>
      <c r="AC359" s="111">
        <f t="shared" si="361"/>
        <v>-1.9954918726927673E-2</v>
      </c>
      <c r="AD359" s="40">
        <f t="shared" si="362"/>
        <v>6.3559999999999922E-2</v>
      </c>
    </row>
    <row r="360" spans="1:30">
      <c r="A360" s="31" t="s">
        <v>1075</v>
      </c>
      <c r="B360" s="2">
        <v>135</v>
      </c>
      <c r="C360" s="128">
        <v>92.64</v>
      </c>
      <c r="D360" s="124">
        <v>1.4555</v>
      </c>
      <c r="E360" s="32">
        <f t="shared" si="343"/>
        <v>0.22000000000000003</v>
      </c>
      <c r="F360" s="13">
        <f t="shared" si="344"/>
        <v>0.15010844444444435</v>
      </c>
      <c r="H360" s="5">
        <f t="shared" si="345"/>
        <v>20.264639999999986</v>
      </c>
      <c r="I360" s="2" t="s">
        <v>66</v>
      </c>
      <c r="J360" s="33" t="s">
        <v>1072</v>
      </c>
      <c r="K360" s="34">
        <f t="shared" si="346"/>
        <v>44006</v>
      </c>
      <c r="L360" s="34" t="str">
        <f t="shared" ca="1" si="347"/>
        <v>2020-07-10</v>
      </c>
      <c r="M360" s="18">
        <f t="shared" ca="1" si="348"/>
        <v>2295</v>
      </c>
      <c r="N360" s="19">
        <f t="shared" ca="1" si="349"/>
        <v>3.2229166013071868</v>
      </c>
      <c r="O360" s="35">
        <f t="shared" si="350"/>
        <v>134.83752000000001</v>
      </c>
      <c r="P360" s="35">
        <f t="shared" si="351"/>
        <v>0.16247999999998797</v>
      </c>
      <c r="Q360" s="36">
        <f t="shared" si="352"/>
        <v>0.9</v>
      </c>
      <c r="R360" s="37">
        <f t="shared" si="353"/>
        <v>33101.32</v>
      </c>
      <c r="S360" s="38">
        <f t="shared" si="354"/>
        <v>48178.971259999998</v>
      </c>
      <c r="T360" s="38"/>
      <c r="U360" s="38"/>
      <c r="V360" s="39">
        <f t="shared" si="355"/>
        <v>7548.79</v>
      </c>
      <c r="W360" s="39">
        <f t="shared" si="356"/>
        <v>55727.761259999999</v>
      </c>
      <c r="X360" s="1">
        <f t="shared" si="357"/>
        <v>50250</v>
      </c>
      <c r="Y360" s="37">
        <f t="shared" si="358"/>
        <v>5477.7612599999993</v>
      </c>
      <c r="Z360" s="111">
        <f t="shared" si="359"/>
        <v>0.10901017432835824</v>
      </c>
      <c r="AA360" s="111">
        <f t="shared" si="360"/>
        <v>0.1282811718918504</v>
      </c>
      <c r="AB360" s="111">
        <f>SUM($C$2:C360)*D360/SUM($B$2:B360)-1</f>
        <v>0.1298399128358203</v>
      </c>
      <c r="AC360" s="111">
        <f t="shared" si="361"/>
        <v>-2.0829738507462059E-2</v>
      </c>
      <c r="AD360" s="40">
        <f t="shared" si="362"/>
        <v>6.9891555555555679E-2</v>
      </c>
    </row>
    <row r="361" spans="1:30">
      <c r="A361" s="31" t="s">
        <v>1203</v>
      </c>
      <c r="B361" s="2">
        <v>135</v>
      </c>
      <c r="C361" s="128">
        <v>93.26</v>
      </c>
      <c r="D361" s="124">
        <v>1.4458</v>
      </c>
      <c r="E361" s="32">
        <f t="shared" ref="E361:E363" si="363">10%*Q361+13%</f>
        <v>0.22000000000000003</v>
      </c>
      <c r="F361" s="13">
        <f t="shared" ref="F361:F363" si="364">IF(G361="",($F$1*C361-B361)/B361,H361/B361)</f>
        <v>0.15780562962962971</v>
      </c>
      <c r="H361" s="5">
        <f t="shared" ref="H361:H363" si="365">IF(G361="",$F$1*C361-B361,G361-B361)</f>
        <v>21.303760000000011</v>
      </c>
      <c r="I361" s="2" t="s">
        <v>66</v>
      </c>
      <c r="J361" s="33" t="s">
        <v>1196</v>
      </c>
      <c r="K361" s="34">
        <f t="shared" ref="K361:K363" si="366">DATE(MID(J361,1,4),MID(J361,5,2),MID(J361,7,2))</f>
        <v>44011</v>
      </c>
      <c r="L361" s="34" t="str">
        <f t="shared" ref="L361:L363" ca="1" si="367">IF(LEN(J361) &gt; 15,DATE(MID(J361,12,4),MID(J361,16,2),MID(J361,18,2)),TEXT(TODAY(),"yyyy-mm-dd"))</f>
        <v>2020-07-10</v>
      </c>
      <c r="M361" s="18">
        <f t="shared" ref="M361:M363" ca="1" si="368">(L361-K361+1)*B361</f>
        <v>1620</v>
      </c>
      <c r="N361" s="19">
        <f t="shared" ref="N361:N363" ca="1" si="369">H361/M361*365</f>
        <v>4.7999212345679041</v>
      </c>
      <c r="O361" s="35">
        <f t="shared" ref="O361:O363" si="370">D361*C361</f>
        <v>134.835308</v>
      </c>
      <c r="P361" s="35">
        <f t="shared" ref="P361:P363" si="371">B361-O361</f>
        <v>0.16469200000000228</v>
      </c>
      <c r="Q361" s="36">
        <f t="shared" ref="Q361:Q363" si="372">B361/150</f>
        <v>0.9</v>
      </c>
      <c r="R361" s="37">
        <f t="shared" ref="R361:R363" si="373">R360+C361-T361</f>
        <v>33194.58</v>
      </c>
      <c r="S361" s="38">
        <f t="shared" ref="S361:S363" si="374">R361*D361</f>
        <v>47992.723764000002</v>
      </c>
      <c r="T361" s="38"/>
      <c r="U361" s="38"/>
      <c r="V361" s="39">
        <f t="shared" ref="V361:V363" si="375">V360+U361</f>
        <v>7548.79</v>
      </c>
      <c r="W361" s="39">
        <f t="shared" ref="W361:W363" si="376">V361+S361</f>
        <v>55541.513764000003</v>
      </c>
      <c r="X361" s="1">
        <f t="shared" ref="X361:X363" si="377">X360+B361</f>
        <v>50385</v>
      </c>
      <c r="Y361" s="37">
        <f t="shared" ref="Y361:Y363" si="378">W361-X361</f>
        <v>5156.513764000003</v>
      </c>
      <c r="Z361" s="111">
        <f t="shared" ref="Z361:Z363" si="379">W361/X361-1</f>
        <v>0.10234224003175552</v>
      </c>
      <c r="AA361" s="111">
        <f t="shared" ref="AA361:AA363" si="380">S361/(X361-V361)-1</f>
        <v>0.12037745085291163</v>
      </c>
      <c r="AB361" s="111">
        <f>SUM($C$2:C361)*D361/SUM($B$2:B361)-1</f>
        <v>0.12197925136449306</v>
      </c>
      <c r="AC361" s="111">
        <f t="shared" ref="AC361:AC363" si="381">Z361-AB361</f>
        <v>-1.9637011332737542E-2</v>
      </c>
      <c r="AD361" s="40">
        <f t="shared" ref="AD361:AD363" si="382">IF(E361-F361&lt;0,"达成",E361-F361)</f>
        <v>6.2194370370370317E-2</v>
      </c>
    </row>
    <row r="362" spans="1:30">
      <c r="A362" s="31" t="s">
        <v>1204</v>
      </c>
      <c r="B362" s="2">
        <v>135</v>
      </c>
      <c r="C362" s="128">
        <v>92.04</v>
      </c>
      <c r="D362" s="124">
        <v>1.4650000000000001</v>
      </c>
      <c r="E362" s="32">
        <f t="shared" si="363"/>
        <v>0.22000000000000003</v>
      </c>
      <c r="F362" s="13">
        <f t="shared" si="364"/>
        <v>0.14265955555555554</v>
      </c>
      <c r="H362" s="5">
        <f t="shared" si="365"/>
        <v>19.259039999999999</v>
      </c>
      <c r="I362" s="2" t="s">
        <v>66</v>
      </c>
      <c r="J362" s="33" t="s">
        <v>1197</v>
      </c>
      <c r="K362" s="34">
        <f t="shared" si="366"/>
        <v>44012</v>
      </c>
      <c r="L362" s="34" t="str">
        <f t="shared" ca="1" si="367"/>
        <v>2020-07-10</v>
      </c>
      <c r="M362" s="18">
        <f t="shared" ca="1" si="368"/>
        <v>1485</v>
      </c>
      <c r="N362" s="19">
        <f t="shared" ca="1" si="369"/>
        <v>4.7337034343434343</v>
      </c>
      <c r="O362" s="35">
        <f t="shared" si="370"/>
        <v>134.83860000000001</v>
      </c>
      <c r="P362" s="35">
        <f t="shared" si="371"/>
        <v>0.16139999999998622</v>
      </c>
      <c r="Q362" s="36">
        <f t="shared" si="372"/>
        <v>0.9</v>
      </c>
      <c r="R362" s="37">
        <f t="shared" si="373"/>
        <v>33286.620000000003</v>
      </c>
      <c r="S362" s="38">
        <f t="shared" si="374"/>
        <v>48764.898300000008</v>
      </c>
      <c r="T362" s="38"/>
      <c r="U362" s="38"/>
      <c r="V362" s="39">
        <f t="shared" si="375"/>
        <v>7548.79</v>
      </c>
      <c r="W362" s="39">
        <f t="shared" si="376"/>
        <v>56313.688300000009</v>
      </c>
      <c r="X362" s="1">
        <f t="shared" si="377"/>
        <v>50520</v>
      </c>
      <c r="Y362" s="37">
        <f t="shared" si="378"/>
        <v>5793.6883000000089</v>
      </c>
      <c r="Z362" s="111">
        <f t="shared" si="379"/>
        <v>0.11468108273950928</v>
      </c>
      <c r="AA362" s="111">
        <f t="shared" si="380"/>
        <v>0.13482720872882115</v>
      </c>
      <c r="AB362" s="111">
        <f>SUM($C$2:C362)*D362/SUM($B$2:B362)-1</f>
        <v>0.1365099980205855</v>
      </c>
      <c r="AC362" s="111">
        <f t="shared" si="381"/>
        <v>-2.1828915281076222E-2</v>
      </c>
      <c r="AD362" s="40">
        <f t="shared" si="382"/>
        <v>7.7340444444444489E-2</v>
      </c>
    </row>
    <row r="363" spans="1:30">
      <c r="A363" s="31" t="s">
        <v>1205</v>
      </c>
      <c r="B363" s="2">
        <v>135</v>
      </c>
      <c r="C363" s="128">
        <v>90.32</v>
      </c>
      <c r="D363" s="124">
        <v>1.4928999999999999</v>
      </c>
      <c r="E363" s="32">
        <f t="shared" si="363"/>
        <v>0.22000000000000003</v>
      </c>
      <c r="F363" s="13">
        <f t="shared" si="364"/>
        <v>0.12130607407407402</v>
      </c>
      <c r="H363" s="5">
        <f t="shared" si="365"/>
        <v>16.376319999999993</v>
      </c>
      <c r="I363" s="2" t="s">
        <v>66</v>
      </c>
      <c r="J363" s="33" t="s">
        <v>1198</v>
      </c>
      <c r="K363" s="34">
        <f t="shared" si="366"/>
        <v>44013</v>
      </c>
      <c r="L363" s="34" t="str">
        <f t="shared" ca="1" si="367"/>
        <v>2020-07-10</v>
      </c>
      <c r="M363" s="18">
        <f t="shared" ca="1" si="368"/>
        <v>1350</v>
      </c>
      <c r="N363" s="19">
        <f t="shared" ca="1" si="369"/>
        <v>4.4276717037037017</v>
      </c>
      <c r="O363" s="35">
        <f t="shared" si="370"/>
        <v>134.83872799999997</v>
      </c>
      <c r="P363" s="35">
        <f t="shared" si="371"/>
        <v>0.16127200000002517</v>
      </c>
      <c r="Q363" s="36">
        <f t="shared" si="372"/>
        <v>0.9</v>
      </c>
      <c r="R363" s="37">
        <f t="shared" si="373"/>
        <v>30958.560000000001</v>
      </c>
      <c r="S363" s="38">
        <f t="shared" si="374"/>
        <v>46218.034223999995</v>
      </c>
      <c r="T363" s="38">
        <v>2418.38</v>
      </c>
      <c r="U363" s="38">
        <v>3592.35</v>
      </c>
      <c r="V363" s="39">
        <f t="shared" si="375"/>
        <v>11141.14</v>
      </c>
      <c r="W363" s="39">
        <f t="shared" si="376"/>
        <v>57359.174223999995</v>
      </c>
      <c r="X363" s="1">
        <f t="shared" si="377"/>
        <v>50655</v>
      </c>
      <c r="Y363" s="37">
        <f t="shared" si="378"/>
        <v>6704.1742239999949</v>
      </c>
      <c r="Z363" s="111">
        <f t="shared" si="379"/>
        <v>0.13234970336590646</v>
      </c>
      <c r="AA363" s="111">
        <f t="shared" si="380"/>
        <v>0.1696663961455549</v>
      </c>
      <c r="AB363" s="111">
        <f>SUM($C$2:C363)*D363/SUM($B$2:B363)-1</f>
        <v>0.15772943508044546</v>
      </c>
      <c r="AC363" s="111">
        <f t="shared" si="381"/>
        <v>-2.5379731714539E-2</v>
      </c>
      <c r="AD363" s="40">
        <f t="shared" si="382"/>
        <v>9.8693925925926004E-2</v>
      </c>
    </row>
    <row r="364" spans="1:30">
      <c r="A364" s="31" t="s">
        <v>1206</v>
      </c>
      <c r="B364" s="2">
        <v>135</v>
      </c>
      <c r="C364" s="128">
        <v>88.54</v>
      </c>
      <c r="D364" s="124">
        <v>1.5228999999999999</v>
      </c>
      <c r="E364" s="32">
        <f t="shared" ref="E364:E365" si="383">10%*Q364+13%</f>
        <v>0.22000000000000003</v>
      </c>
      <c r="F364" s="13">
        <f t="shared" ref="F364:F365" si="384">IF(G364="",($F$1*C364-B364)/B364,H364/B364)</f>
        <v>9.9207703703703798E-2</v>
      </c>
      <c r="H364" s="5">
        <f t="shared" ref="H364:H365" si="385">IF(G364="",$F$1*C364-B364,G364-B364)</f>
        <v>13.393040000000013</v>
      </c>
      <c r="I364" s="2" t="s">
        <v>66</v>
      </c>
      <c r="J364" s="33" t="s">
        <v>1199</v>
      </c>
      <c r="K364" s="34">
        <f t="shared" ref="K364:K365" si="386">DATE(MID(J364,1,4),MID(J364,5,2),MID(J364,7,2))</f>
        <v>44014</v>
      </c>
      <c r="L364" s="34" t="str">
        <f t="shared" ref="L364:L365" ca="1" si="387">IF(LEN(J364) &gt; 15,DATE(MID(J364,12,4),MID(J364,16,2),MID(J364,18,2)),TEXT(TODAY(),"yyyy-mm-dd"))</f>
        <v>2020-07-10</v>
      </c>
      <c r="M364" s="18">
        <f t="shared" ref="M364:M365" ca="1" si="388">(L364-K364+1)*B364</f>
        <v>1215</v>
      </c>
      <c r="N364" s="19">
        <f t="shared" ref="N364:N365" ca="1" si="389">H364/M364*365</f>
        <v>4.0234235390946544</v>
      </c>
      <c r="O364" s="35">
        <f t="shared" ref="O364:O365" si="390">D364*C364</f>
        <v>134.83756600000001</v>
      </c>
      <c r="P364" s="35">
        <f t="shared" ref="P364:P365" si="391">B364-O364</f>
        <v>0.16243399999999042</v>
      </c>
      <c r="Q364" s="36">
        <f t="shared" ref="Q364:Q365" si="392">B364/150</f>
        <v>0.9</v>
      </c>
      <c r="R364" s="37">
        <f t="shared" ref="R364:R365" si="393">R363+C364-T364</f>
        <v>28816.210000000003</v>
      </c>
      <c r="S364" s="38">
        <f t="shared" ref="S364:S365" si="394">R364*D364</f>
        <v>43884.206209000004</v>
      </c>
      <c r="T364" s="38">
        <v>2230.89</v>
      </c>
      <c r="U364" s="38">
        <v>3380.43</v>
      </c>
      <c r="V364" s="39">
        <f t="shared" ref="V364:V365" si="395">V363+U364</f>
        <v>14521.57</v>
      </c>
      <c r="W364" s="39">
        <f t="shared" ref="W364:W365" si="396">V364+S364</f>
        <v>58405.776209000003</v>
      </c>
      <c r="X364" s="1">
        <f t="shared" ref="X364:X365" si="397">X363+B364</f>
        <v>50790</v>
      </c>
      <c r="Y364" s="37">
        <f t="shared" ref="Y364:Y365" si="398">W364-X364</f>
        <v>7615.7762090000033</v>
      </c>
      <c r="Z364" s="111">
        <f t="shared" ref="Z364:Z365" si="399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00">Z364-AB364</f>
        <v>-3.0563490667453452E-2</v>
      </c>
      <c r="AD364" s="40">
        <f t="shared" ref="AD364:AD365" si="401">IF(E364-F364&lt;0,"达成",E364-F364)</f>
        <v>0.12079229629629623</v>
      </c>
    </row>
    <row r="365" spans="1:30">
      <c r="A365" s="31" t="s">
        <v>1207</v>
      </c>
      <c r="B365" s="2">
        <v>135</v>
      </c>
      <c r="C365" s="183">
        <v>86.94</v>
      </c>
      <c r="D365" s="184">
        <v>1.5508999999999999</v>
      </c>
      <c r="E365" s="32">
        <f t="shared" si="383"/>
        <v>0.22000000000000003</v>
      </c>
      <c r="F365" s="13">
        <f t="shared" si="384"/>
        <v>7.9343999999999859E-2</v>
      </c>
      <c r="H365" s="5">
        <f t="shared" si="385"/>
        <v>10.711439999999982</v>
      </c>
      <c r="I365" s="2" t="s">
        <v>66</v>
      </c>
      <c r="J365" s="33" t="s">
        <v>1201</v>
      </c>
      <c r="K365" s="34">
        <f t="shared" si="386"/>
        <v>44015</v>
      </c>
      <c r="L365" s="34" t="str">
        <f t="shared" ca="1" si="387"/>
        <v>2020-07-10</v>
      </c>
      <c r="M365" s="18">
        <f t="shared" ca="1" si="388"/>
        <v>1080</v>
      </c>
      <c r="N365" s="19">
        <f t="shared" ca="1" si="389"/>
        <v>3.6200699999999935</v>
      </c>
      <c r="O365" s="35">
        <f t="shared" si="390"/>
        <v>134.83524599999998</v>
      </c>
      <c r="P365" s="35">
        <f t="shared" si="391"/>
        <v>0.16475400000001628</v>
      </c>
      <c r="Q365" s="36">
        <f t="shared" si="392"/>
        <v>0.9</v>
      </c>
      <c r="R365" s="37">
        <f t="shared" si="393"/>
        <v>26617.260000000002</v>
      </c>
      <c r="S365" s="38">
        <f t="shared" si="394"/>
        <v>41280.708534000005</v>
      </c>
      <c r="T365" s="38">
        <v>2285.89</v>
      </c>
      <c r="U365" s="38">
        <v>3527.46</v>
      </c>
      <c r="V365" s="39">
        <f t="shared" si="395"/>
        <v>18049.03</v>
      </c>
      <c r="W365" s="39">
        <f t="shared" si="396"/>
        <v>59329.738534000004</v>
      </c>
      <c r="X365" s="1">
        <f t="shared" si="397"/>
        <v>50925</v>
      </c>
      <c r="Y365" s="37">
        <f t="shared" si="398"/>
        <v>8404.7385340000037</v>
      </c>
      <c r="Z365" s="111">
        <f t="shared" si="399"/>
        <v>0.16504150287677954</v>
      </c>
      <c r="AA365" s="111">
        <f t="shared" ref="AA365" si="402">S365/(X365-V365)-1</f>
        <v>0.2556499027709298</v>
      </c>
      <c r="AB365" s="111">
        <f>SUM($C$2:C365)*D365/SUM($B$2:B365)-1</f>
        <v>0.20167538823760389</v>
      </c>
      <c r="AC365" s="111">
        <f t="shared" si="400"/>
        <v>-3.6633885360824348E-2</v>
      </c>
      <c r="AD365" s="40">
        <f t="shared" si="401"/>
        <v>0.14065600000000017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zoomScale="80" zoomScaleNormal="8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9.125" style="2" customWidth="1"/>
    <col min="19" max="19" width="5.75" style="1" customWidth="1"/>
    <col min="20" max="20" width="5.875" style="1" customWidth="1"/>
    <col min="21" max="21" width="5.875" style="46" customWidth="1"/>
    <col min="22" max="24" width="5.875" style="1" customWidth="1"/>
    <col min="25" max="25" width="9.25" style="2" customWidth="1"/>
    <col min="26" max="27" width="8.625" style="112" bestFit="1" customWidth="1"/>
    <col min="28" max="28" width="7.25" style="112" customWidth="1"/>
    <col min="29" max="29" width="7.875" style="112" customWidth="1"/>
    <col min="30" max="30" width="6.375" style="9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1.3489</v>
      </c>
      <c r="G1" s="139" t="s">
        <v>373</v>
      </c>
      <c r="H1" s="140" t="str">
        <f>ROUND(SUM(H2:H19892),2)&amp;"盈利"</f>
        <v>12848.53盈利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38.96% 
年化</v>
      </c>
      <c r="O1" s="137" t="s">
        <v>11</v>
      </c>
      <c r="P1" s="137" t="s">
        <v>12</v>
      </c>
      <c r="Q1" s="131" t="s">
        <v>374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375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 hidden="1">
      <c r="A2" s="10" t="s">
        <v>376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377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 hidden="1">
      <c r="A3" s="10" t="s">
        <v>378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379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 hidden="1">
      <c r="A4" s="10" t="s">
        <v>380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381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 hidden="1">
      <c r="A5" s="10" t="s">
        <v>382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 hidden="1">
      <c r="A6" s="10" t="s">
        <v>383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384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 hidden="1">
      <c r="A7" s="10" t="s">
        <v>385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386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 hidden="1">
      <c r="A8" s="10" t="s">
        <v>387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 hidden="1">
      <c r="A9" s="10" t="s">
        <v>388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389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 hidden="1">
      <c r="A10" s="10" t="s">
        <v>390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 hidden="1">
      <c r="A11" s="10" t="s">
        <v>391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392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 hidden="1">
      <c r="A12" s="10" t="s">
        <v>393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394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 hidden="1">
      <c r="A13" s="10" t="s">
        <v>395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396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 hidden="1">
      <c r="A14" s="10" t="s">
        <v>397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398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 hidden="1">
      <c r="A15" s="10" t="s">
        <v>399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400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 hidden="1">
      <c r="A16" s="10" t="s">
        <v>401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402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 hidden="1">
      <c r="A17" s="10" t="s">
        <v>403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404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 hidden="1">
      <c r="A18" s="10" t="s">
        <v>405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406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 hidden="1">
      <c r="A19" s="10" t="s">
        <v>407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408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 hidden="1">
      <c r="A20" s="10" t="s">
        <v>409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410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 hidden="1">
      <c r="A21" s="10" t="s">
        <v>411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412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 hidden="1">
      <c r="A22" s="10" t="s">
        <v>413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414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 hidden="1">
      <c r="A23" s="10" t="s">
        <v>415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416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 hidden="1">
      <c r="A24" s="10" t="s">
        <v>417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418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 hidden="1">
      <c r="A25" s="10" t="s">
        <v>419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420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 hidden="1">
      <c r="A26" s="10" t="s">
        <v>421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422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 hidden="1">
      <c r="A27" s="10" t="s">
        <v>423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424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 hidden="1">
      <c r="A28" s="10" t="s">
        <v>425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426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 hidden="1">
      <c r="A29" s="10" t="s">
        <v>427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428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 hidden="1">
      <c r="A30" s="10" t="s">
        <v>429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430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 hidden="1">
      <c r="A31" s="10" t="s">
        <v>431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432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 hidden="1">
      <c r="A32" s="10" t="s">
        <v>433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434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 hidden="1">
      <c r="A33" s="10" t="s">
        <v>435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436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 hidden="1">
      <c r="A34" s="10" t="s">
        <v>437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438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 hidden="1">
      <c r="A35" s="10" t="s">
        <v>439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440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 hidden="1">
      <c r="A36" s="10" t="s">
        <v>441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802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 hidden="1">
      <c r="A37" s="10" t="s">
        <v>442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443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 hidden="1">
      <c r="A38" s="10" t="s">
        <v>444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445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 hidden="1">
      <c r="A39" s="10" t="s">
        <v>446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447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 hidden="1">
      <c r="A40" s="10" t="s">
        <v>448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449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 hidden="1">
      <c r="A41" s="150" t="s">
        <v>450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1059</v>
      </c>
      <c r="J41" s="158" t="s">
        <v>1231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 hidden="1">
      <c r="A42" s="150" t="s">
        <v>451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1059</v>
      </c>
      <c r="J42" s="158" t="s">
        <v>1317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 hidden="1">
      <c r="A43" s="150" t="s">
        <v>452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1059</v>
      </c>
      <c r="J43" s="158" t="s">
        <v>1318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 hidden="1">
      <c r="A44" s="150" t="s">
        <v>453</v>
      </c>
      <c r="B44" s="151">
        <v>135</v>
      </c>
      <c r="C44" s="152">
        <v>129.13</v>
      </c>
      <c r="D44" s="153">
        <v>1.0449999999999999</v>
      </c>
      <c r="E44" s="154">
        <v>0.21996056666666666</v>
      </c>
      <c r="F44" s="155">
        <v>0.22940740740740739</v>
      </c>
      <c r="G44" s="156">
        <v>165.97</v>
      </c>
      <c r="H44" s="157">
        <v>30.97</v>
      </c>
      <c r="I44" s="151" t="s">
        <v>1059</v>
      </c>
      <c r="J44" s="158" t="s">
        <v>1502</v>
      </c>
      <c r="K44" s="159">
        <v>43531</v>
      </c>
      <c r="L44" s="160">
        <v>44019</v>
      </c>
      <c r="M44" s="161">
        <v>66015</v>
      </c>
      <c r="N44" s="162">
        <v>0.17123456790123456</v>
      </c>
      <c r="O44" s="163">
        <v>134.94084999999998</v>
      </c>
      <c r="P44" s="163">
        <v>-5.9150000000016689E-2</v>
      </c>
      <c r="Q44" s="164">
        <v>0.89960566666666653</v>
      </c>
      <c r="R44" s="165">
        <v>4288.5499999999993</v>
      </c>
      <c r="S44" s="166">
        <v>4481.5347499999989</v>
      </c>
      <c r="T44" s="166">
        <v>1139.78</v>
      </c>
      <c r="U44" s="167">
        <v>1074.47</v>
      </c>
      <c r="V44" s="168">
        <v>4012.54</v>
      </c>
      <c r="W44" s="168">
        <v>8494.0747499999998</v>
      </c>
      <c r="X44" s="169">
        <v>6845</v>
      </c>
      <c r="Y44" s="165">
        <v>1649.0747499999998</v>
      </c>
      <c r="Z44" s="155">
        <v>0.24091669101533952</v>
      </c>
      <c r="AA44" s="155">
        <v>0.58220583874088216</v>
      </c>
      <c r="AB44" s="155">
        <v>0.3168664061358657</v>
      </c>
      <c r="AC44" s="155">
        <v>-7.5949715120526173E-2</v>
      </c>
      <c r="AD44" s="55" t="s">
        <v>29</v>
      </c>
      <c r="AE44" s="40"/>
    </row>
    <row r="45" spans="1:31" hidden="1">
      <c r="A45" s="150" t="s">
        <v>454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1059</v>
      </c>
      <c r="J45" s="158" t="s">
        <v>1319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 hidden="1">
      <c r="A46" s="150" t="s">
        <v>455</v>
      </c>
      <c r="B46" s="151">
        <v>135</v>
      </c>
      <c r="C46" s="152">
        <v>128.99</v>
      </c>
      <c r="D46" s="153">
        <v>1.0462</v>
      </c>
      <c r="E46" s="154">
        <v>0.21996622533333335</v>
      </c>
      <c r="F46" s="155">
        <v>0.22807407407407401</v>
      </c>
      <c r="G46" s="156">
        <v>165.79</v>
      </c>
      <c r="H46" s="157">
        <v>30.789999999999992</v>
      </c>
      <c r="I46" s="151" t="s">
        <v>1059</v>
      </c>
      <c r="J46" s="158" t="s">
        <v>1503</v>
      </c>
      <c r="K46" s="159">
        <v>43535</v>
      </c>
      <c r="L46" s="160">
        <v>44019</v>
      </c>
      <c r="M46" s="161">
        <v>65475</v>
      </c>
      <c r="N46" s="162">
        <v>0.17164337533409696</v>
      </c>
      <c r="O46" s="163">
        <v>134.94933800000001</v>
      </c>
      <c r="P46" s="163">
        <v>-5.0661999999988439E-2</v>
      </c>
      <c r="Q46" s="164">
        <v>0.89966225333333338</v>
      </c>
      <c r="R46" s="165">
        <v>4551.2599999999993</v>
      </c>
      <c r="S46" s="166">
        <v>4761.5282119999993</v>
      </c>
      <c r="T46" s="166"/>
      <c r="U46" s="167"/>
      <c r="V46" s="168">
        <v>4012.54</v>
      </c>
      <c r="W46" s="168">
        <v>8774.0682119999983</v>
      </c>
      <c r="X46" s="169">
        <v>7115</v>
      </c>
      <c r="Y46" s="165">
        <v>1659.0682119999983</v>
      </c>
      <c r="Z46" s="155">
        <v>0.23317894757554436</v>
      </c>
      <c r="AA46" s="155">
        <v>0.53475893710152556</v>
      </c>
      <c r="AB46" s="155">
        <v>0.30697803232607179</v>
      </c>
      <c r="AC46" s="155">
        <v>-7.3799084750527433E-2</v>
      </c>
      <c r="AD46" s="55" t="s">
        <v>29</v>
      </c>
      <c r="AE46" s="40"/>
    </row>
    <row r="47" spans="1:31" hidden="1">
      <c r="A47" s="150" t="s">
        <v>456</v>
      </c>
      <c r="B47" s="151">
        <v>135</v>
      </c>
      <c r="C47" s="152">
        <v>126.93</v>
      </c>
      <c r="D47" s="153">
        <v>1.0630999999999999</v>
      </c>
      <c r="E47" s="154">
        <v>0.21995952200000002</v>
      </c>
      <c r="F47" s="155">
        <v>0.23459259259259249</v>
      </c>
      <c r="G47" s="156">
        <v>166.67</v>
      </c>
      <c r="H47" s="157">
        <v>31.669999999999987</v>
      </c>
      <c r="I47" s="151" t="s">
        <v>1059</v>
      </c>
      <c r="J47" s="158" t="s">
        <v>1504</v>
      </c>
      <c r="K47" s="159">
        <v>43536</v>
      </c>
      <c r="L47" s="160">
        <v>44020</v>
      </c>
      <c r="M47" s="161">
        <v>65475</v>
      </c>
      <c r="N47" s="162">
        <v>0.1765490645284459</v>
      </c>
      <c r="O47" s="163">
        <v>134.93928299999999</v>
      </c>
      <c r="P47" s="163">
        <v>-6.0717000000011012E-2</v>
      </c>
      <c r="Q47" s="164">
        <v>0.89959521999999992</v>
      </c>
      <c r="R47" s="165">
        <v>4678.1899999999996</v>
      </c>
      <c r="S47" s="166">
        <v>4973.3837889999995</v>
      </c>
      <c r="T47" s="166"/>
      <c r="U47" s="167"/>
      <c r="V47" s="168">
        <v>4012.54</v>
      </c>
      <c r="W47" s="168">
        <v>8985.9237890000004</v>
      </c>
      <c r="X47" s="169">
        <v>7250</v>
      </c>
      <c r="Y47" s="165">
        <v>1735.9237890000004</v>
      </c>
      <c r="Z47" s="155">
        <v>0.23943776400000005</v>
      </c>
      <c r="AA47" s="155">
        <v>0.53619930099522439</v>
      </c>
      <c r="AB47" s="155">
        <v>0.321972914896552</v>
      </c>
      <c r="AC47" s="155">
        <v>-8.2535150896551945E-2</v>
      </c>
      <c r="AD47" s="55" t="s">
        <v>29</v>
      </c>
      <c r="AE47" s="40"/>
    </row>
    <row r="48" spans="1:31" hidden="1">
      <c r="A48" s="150" t="s">
        <v>457</v>
      </c>
      <c r="B48" s="151">
        <v>135</v>
      </c>
      <c r="C48" s="152">
        <v>129.74</v>
      </c>
      <c r="D48" s="153">
        <v>1.04</v>
      </c>
      <c r="E48" s="154">
        <v>0.2199530666666667</v>
      </c>
      <c r="F48" s="155">
        <v>0.2352592592592592</v>
      </c>
      <c r="G48" s="156">
        <v>166.76</v>
      </c>
      <c r="H48" s="157">
        <v>31.759999999999991</v>
      </c>
      <c r="I48" s="151" t="s">
        <v>1059</v>
      </c>
      <c r="J48" s="158" t="s">
        <v>1505</v>
      </c>
      <c r="K48" s="159">
        <v>43537</v>
      </c>
      <c r="L48" s="160">
        <v>44019</v>
      </c>
      <c r="M48" s="161">
        <v>65205</v>
      </c>
      <c r="N48" s="162">
        <v>0.17778391227666585</v>
      </c>
      <c r="O48" s="163">
        <v>134.92960000000002</v>
      </c>
      <c r="P48" s="163">
        <v>-7.0399999999978036E-2</v>
      </c>
      <c r="Q48" s="164">
        <v>0.89953066666666681</v>
      </c>
      <c r="R48" s="165">
        <v>4807.9299999999994</v>
      </c>
      <c r="S48" s="166">
        <v>5000.2471999999998</v>
      </c>
      <c r="T48" s="166"/>
      <c r="U48" s="167"/>
      <c r="V48" s="168">
        <v>4012.54</v>
      </c>
      <c r="W48" s="168">
        <v>9012.7871999999988</v>
      </c>
      <c r="X48" s="169">
        <v>7385</v>
      </c>
      <c r="Y48" s="165">
        <v>1627.7871999999988</v>
      </c>
      <c r="Z48" s="155">
        <v>0.22041803656059566</v>
      </c>
      <c r="AA48" s="155">
        <v>0.48267057281628234</v>
      </c>
      <c r="AB48" s="155">
        <v>0.28787769803656094</v>
      </c>
      <c r="AC48" s="155">
        <v>-6.7459661475965271E-2</v>
      </c>
      <c r="AD48" s="55" t="s">
        <v>29</v>
      </c>
      <c r="AE48" s="40"/>
    </row>
    <row r="49" spans="1:32" hidden="1">
      <c r="A49" s="150" t="s">
        <v>458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1059</v>
      </c>
      <c r="J49" s="158" t="s">
        <v>1320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55">
        <v>0.20187608351063813</v>
      </c>
      <c r="AA49" s="155">
        <v>0.43282265457054381</v>
      </c>
      <c r="AB49" s="155">
        <v>0.2549745579787237</v>
      </c>
      <c r="AC49" s="155">
        <v>-5.3098474468085577E-2</v>
      </c>
      <c r="AD49" s="55" t="s">
        <v>29</v>
      </c>
      <c r="AE49" s="40"/>
    </row>
    <row r="50" spans="1:32" hidden="1">
      <c r="A50" s="150" t="s">
        <v>459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1059</v>
      </c>
      <c r="J50" s="158" t="s">
        <v>1321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55">
        <v>0.20527917439581977</v>
      </c>
      <c r="AA50" s="155">
        <v>0.43141505466086105</v>
      </c>
      <c r="AB50" s="155">
        <v>0.26356039190071878</v>
      </c>
      <c r="AC50" s="155">
        <v>-5.8281217504899008E-2</v>
      </c>
      <c r="AD50" s="55" t="s">
        <v>29</v>
      </c>
      <c r="AE50" s="40"/>
    </row>
    <row r="51" spans="1:32" hidden="1">
      <c r="A51" s="150" t="s">
        <v>460</v>
      </c>
      <c r="B51" s="151">
        <v>135</v>
      </c>
      <c r="C51" s="152">
        <v>128.06</v>
      </c>
      <c r="D51" s="153">
        <v>1.0537000000000001</v>
      </c>
      <c r="E51" s="154">
        <v>0.21995788133333333</v>
      </c>
      <c r="F51" s="155">
        <v>0.21925925925925921</v>
      </c>
      <c r="G51" s="156">
        <v>164.6</v>
      </c>
      <c r="H51" s="157">
        <v>29.599999999999994</v>
      </c>
      <c r="I51" s="151" t="s">
        <v>28</v>
      </c>
      <c r="J51" s="158" t="s">
        <v>1506</v>
      </c>
      <c r="K51" s="159">
        <v>43542</v>
      </c>
      <c r="L51" s="160">
        <v>44019</v>
      </c>
      <c r="M51" s="161">
        <v>64530</v>
      </c>
      <c r="N51" s="162">
        <v>0.16742600340926697</v>
      </c>
      <c r="O51" s="163">
        <v>134.93682200000001</v>
      </c>
      <c r="P51" s="163">
        <v>-6.3177999999993517E-2</v>
      </c>
      <c r="Q51" s="164">
        <v>0.89957881333333334</v>
      </c>
      <c r="R51" s="165">
        <v>5199.92</v>
      </c>
      <c r="S51" s="166">
        <v>5479.1557040000007</v>
      </c>
      <c r="T51" s="166"/>
      <c r="U51" s="167"/>
      <c r="V51" s="168">
        <v>4012.54</v>
      </c>
      <c r="W51" s="168">
        <v>9491.6957040000016</v>
      </c>
      <c r="X51" s="169">
        <v>7790</v>
      </c>
      <c r="Y51" s="165">
        <v>1701.6957040000016</v>
      </c>
      <c r="Z51" s="155">
        <v>0.2184461750962774</v>
      </c>
      <c r="AA51" s="155">
        <v>0.4504867567095352</v>
      </c>
      <c r="AB51" s="155">
        <v>0.29002637894736893</v>
      </c>
      <c r="AC51" s="155">
        <v>-7.1580203851091539E-2</v>
      </c>
      <c r="AD51" s="55" t="s">
        <v>29</v>
      </c>
      <c r="AE51" s="40"/>
    </row>
    <row r="52" spans="1:32" hidden="1">
      <c r="A52" s="150" t="s">
        <v>461</v>
      </c>
      <c r="B52" s="151">
        <v>135</v>
      </c>
      <c r="C52" s="152">
        <v>127.6</v>
      </c>
      <c r="D52" s="153">
        <v>1.0575000000000001</v>
      </c>
      <c r="E52" s="154">
        <v>0.21995800000000001</v>
      </c>
      <c r="F52" s="155">
        <v>0.24111111111111119</v>
      </c>
      <c r="G52" s="156">
        <v>167.55</v>
      </c>
      <c r="H52" s="157">
        <v>32.550000000000011</v>
      </c>
      <c r="I52" s="151" t="s">
        <v>1059</v>
      </c>
      <c r="J52" s="158" t="s">
        <v>1507</v>
      </c>
      <c r="K52" s="159">
        <v>43543</v>
      </c>
      <c r="L52" s="160">
        <v>44020</v>
      </c>
      <c r="M52" s="161">
        <v>64530</v>
      </c>
      <c r="N52" s="162">
        <v>0.18411204091120414</v>
      </c>
      <c r="O52" s="163">
        <v>134.93700000000001</v>
      </c>
      <c r="P52" s="163">
        <v>-6.2999999999988177E-2</v>
      </c>
      <c r="Q52" s="164">
        <v>0.89958000000000005</v>
      </c>
      <c r="R52" s="165">
        <v>5022.7300000000005</v>
      </c>
      <c r="S52" s="166">
        <v>5311.5369750000009</v>
      </c>
      <c r="T52" s="166">
        <v>304.79000000000002</v>
      </c>
      <c r="U52" s="167">
        <v>290.77</v>
      </c>
      <c r="V52" s="168">
        <v>4303.3099999999995</v>
      </c>
      <c r="W52" s="168">
        <v>9614.8469750000004</v>
      </c>
      <c r="X52" s="169">
        <v>7925</v>
      </c>
      <c r="Y52" s="165">
        <v>1689.8469750000004</v>
      </c>
      <c r="Z52" s="155">
        <v>0.21322990220820204</v>
      </c>
      <c r="AA52" s="155">
        <v>0.4665907283616213</v>
      </c>
      <c r="AB52" s="155">
        <v>0.28965094006309178</v>
      </c>
      <c r="AC52" s="155">
        <v>-7.642103785488974E-2</v>
      </c>
      <c r="AD52" s="55" t="s">
        <v>29</v>
      </c>
      <c r="AE52" s="40"/>
    </row>
    <row r="53" spans="1:32" hidden="1">
      <c r="A53" s="150" t="s">
        <v>462</v>
      </c>
      <c r="B53" s="151">
        <v>135</v>
      </c>
      <c r="C53" s="152">
        <v>127.77</v>
      </c>
      <c r="D53" s="153">
        <v>1.0561</v>
      </c>
      <c r="E53" s="154">
        <v>0.21995859800000001</v>
      </c>
      <c r="F53" s="155">
        <v>0.24274074074074081</v>
      </c>
      <c r="G53" s="156">
        <v>167.77</v>
      </c>
      <c r="H53" s="157">
        <v>32.77000000000001</v>
      </c>
      <c r="I53" s="151" t="s">
        <v>1059</v>
      </c>
      <c r="J53" s="158" t="s">
        <v>1508</v>
      </c>
      <c r="K53" s="159">
        <v>43544</v>
      </c>
      <c r="L53" s="160">
        <v>44020</v>
      </c>
      <c r="M53" s="161">
        <v>64395</v>
      </c>
      <c r="N53" s="162">
        <v>0.18574501125863815</v>
      </c>
      <c r="O53" s="163">
        <v>134.93789699999999</v>
      </c>
      <c r="P53" s="163">
        <v>-6.2103000000007569E-2</v>
      </c>
      <c r="Q53" s="164">
        <v>0.8995859799999999</v>
      </c>
      <c r="R53" s="165">
        <v>5150.5000000000009</v>
      </c>
      <c r="S53" s="166">
        <v>5439.4430500000008</v>
      </c>
      <c r="T53" s="166"/>
      <c r="U53" s="167"/>
      <c r="V53" s="168">
        <v>4303.3099999999995</v>
      </c>
      <c r="W53" s="168">
        <v>9742.7530499999993</v>
      </c>
      <c r="X53" s="169">
        <v>8060</v>
      </c>
      <c r="Y53" s="165">
        <v>1682.7530499999993</v>
      </c>
      <c r="Z53" s="155">
        <v>0.20877829404466497</v>
      </c>
      <c r="AA53" s="155">
        <v>0.44793503057212591</v>
      </c>
      <c r="AB53" s="155">
        <v>0.28311301898263053</v>
      </c>
      <c r="AC53" s="155">
        <v>-7.4334724937965557E-2</v>
      </c>
      <c r="AD53" s="55" t="s">
        <v>29</v>
      </c>
      <c r="AE53" s="40"/>
    </row>
    <row r="54" spans="1:32" hidden="1">
      <c r="A54" s="150" t="s">
        <v>463</v>
      </c>
      <c r="B54" s="151">
        <v>135</v>
      </c>
      <c r="C54" s="152">
        <v>126.13</v>
      </c>
      <c r="D54" s="153">
        <v>1.0699000000000001</v>
      </c>
      <c r="E54" s="154">
        <v>0.21996432466666666</v>
      </c>
      <c r="F54" s="155">
        <v>0.22681481481481486</v>
      </c>
      <c r="G54" s="156">
        <v>165.62</v>
      </c>
      <c r="H54" s="157">
        <v>30.620000000000005</v>
      </c>
      <c r="I54" s="151" t="s">
        <v>1059</v>
      </c>
      <c r="J54" s="158" t="s">
        <v>1509</v>
      </c>
      <c r="K54" s="159">
        <v>43545</v>
      </c>
      <c r="L54" s="160">
        <v>44020</v>
      </c>
      <c r="M54" s="161">
        <v>64260</v>
      </c>
      <c r="N54" s="162">
        <v>0.17392312480547778</v>
      </c>
      <c r="O54" s="163">
        <v>134.94648699999999</v>
      </c>
      <c r="P54" s="163">
        <v>-5.351300000000947E-2</v>
      </c>
      <c r="Q54" s="164">
        <v>0.89964324666666662</v>
      </c>
      <c r="R54" s="165">
        <v>4756.8400000000011</v>
      </c>
      <c r="S54" s="166">
        <v>5089.3431160000018</v>
      </c>
      <c r="T54" s="166">
        <v>519.79</v>
      </c>
      <c r="U54" s="167">
        <v>501.64</v>
      </c>
      <c r="V54" s="168">
        <v>4804.95</v>
      </c>
      <c r="W54" s="168">
        <v>9894.2931160000007</v>
      </c>
      <c r="X54" s="169">
        <v>8195</v>
      </c>
      <c r="Y54" s="165">
        <v>1699.2931160000007</v>
      </c>
      <c r="Z54" s="155">
        <v>0.20735730518608908</v>
      </c>
      <c r="AA54" s="155">
        <v>0.50125901269892825</v>
      </c>
      <c r="AB54" s="155">
        <v>0.29493280463697413</v>
      </c>
      <c r="AC54" s="155">
        <v>-8.7575499450885053E-2</v>
      </c>
      <c r="AD54" s="55" t="s">
        <v>29</v>
      </c>
      <c r="AE54" s="40"/>
    </row>
    <row r="55" spans="1:32" hidden="1">
      <c r="A55" s="150" t="s">
        <v>464</v>
      </c>
      <c r="B55" s="151">
        <v>135</v>
      </c>
      <c r="C55" s="152">
        <v>125.44</v>
      </c>
      <c r="D55" s="153">
        <v>1.0757000000000001</v>
      </c>
      <c r="E55" s="154">
        <v>0.21995720533333335</v>
      </c>
      <c r="F55" s="155">
        <v>0.22007407407407414</v>
      </c>
      <c r="G55" s="156">
        <v>164.71</v>
      </c>
      <c r="H55" s="157">
        <v>29.710000000000008</v>
      </c>
      <c r="I55" s="151" t="s">
        <v>1059</v>
      </c>
      <c r="J55" s="158" t="s">
        <v>1510</v>
      </c>
      <c r="K55" s="159">
        <v>43546</v>
      </c>
      <c r="L55" s="160">
        <v>44020</v>
      </c>
      <c r="M55" s="161">
        <v>64125</v>
      </c>
      <c r="N55" s="162">
        <v>0.16910955165692013</v>
      </c>
      <c r="O55" s="163">
        <v>134.93580800000001</v>
      </c>
      <c r="P55" s="163">
        <v>-6.4191999999991367E-2</v>
      </c>
      <c r="Q55" s="164">
        <v>0.89957205333333334</v>
      </c>
      <c r="R55" s="165">
        <v>4882.2800000000007</v>
      </c>
      <c r="S55" s="166">
        <v>5251.8685960000012</v>
      </c>
      <c r="T55" s="166"/>
      <c r="U55" s="167"/>
      <c r="V55" s="168">
        <v>4804.95</v>
      </c>
      <c r="W55" s="168">
        <v>10056.818596000001</v>
      </c>
      <c r="X55" s="169">
        <v>8330</v>
      </c>
      <c r="Y55" s="165">
        <v>1726.818596000001</v>
      </c>
      <c r="Z55" s="155">
        <v>0.20730115198079235</v>
      </c>
      <c r="AA55" s="155">
        <v>0.4898706673664206</v>
      </c>
      <c r="AB55" s="155">
        <v>0.29705142496998849</v>
      </c>
      <c r="AC55" s="155">
        <v>-8.9750272989196134E-2</v>
      </c>
      <c r="AD55" s="55" t="s">
        <v>29</v>
      </c>
      <c r="AE55" s="40"/>
      <c r="AF55" s="37"/>
    </row>
    <row r="56" spans="1:32" hidden="1">
      <c r="A56" s="150" t="s">
        <v>465</v>
      </c>
      <c r="B56" s="151">
        <v>135</v>
      </c>
      <c r="C56" s="152">
        <v>126.97</v>
      </c>
      <c r="D56" s="153">
        <v>1.0627</v>
      </c>
      <c r="E56" s="154">
        <v>0.21995401266666667</v>
      </c>
      <c r="F56" s="155">
        <v>0.23496296296296296</v>
      </c>
      <c r="G56" s="156">
        <v>166.72</v>
      </c>
      <c r="H56" s="157">
        <v>31.72</v>
      </c>
      <c r="I56" s="151" t="s">
        <v>1059</v>
      </c>
      <c r="J56" s="158" t="s">
        <v>1511</v>
      </c>
      <c r="K56" s="159">
        <v>43549</v>
      </c>
      <c r="L56" s="160">
        <v>44020</v>
      </c>
      <c r="M56" s="161">
        <v>63720</v>
      </c>
      <c r="N56" s="162">
        <v>0.1816980539861896</v>
      </c>
      <c r="O56" s="163">
        <v>134.93101899999999</v>
      </c>
      <c r="P56" s="163">
        <v>-6.8981000000007953E-2</v>
      </c>
      <c r="Q56" s="164">
        <v>0.89954012666666661</v>
      </c>
      <c r="R56" s="165">
        <v>5009.2500000000009</v>
      </c>
      <c r="S56" s="166">
        <v>5323.3299750000006</v>
      </c>
      <c r="T56" s="166"/>
      <c r="U56" s="167"/>
      <c r="V56" s="168">
        <v>4804.95</v>
      </c>
      <c r="W56" s="168">
        <v>10128.279975000001</v>
      </c>
      <c r="X56" s="169">
        <v>8465</v>
      </c>
      <c r="Y56" s="165">
        <v>1663.2799750000013</v>
      </c>
      <c r="Z56" s="155">
        <v>0.19648906969875979</v>
      </c>
      <c r="AA56" s="155">
        <v>0.45444187237879263</v>
      </c>
      <c r="AB56" s="155">
        <v>0.27688081382161855</v>
      </c>
      <c r="AC56" s="155">
        <v>-8.0391744122858766E-2</v>
      </c>
      <c r="AD56" s="55" t="s">
        <v>29</v>
      </c>
      <c r="AE56" s="40"/>
    </row>
    <row r="57" spans="1:32" hidden="1">
      <c r="A57" s="150" t="s">
        <v>466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1059</v>
      </c>
      <c r="J57" s="158" t="s">
        <v>1322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55">
        <v>0.17703057302325598</v>
      </c>
      <c r="AA57" s="155">
        <v>0.4011707165913494</v>
      </c>
      <c r="AB57" s="155">
        <v>0.23929440697674442</v>
      </c>
      <c r="AC57" s="155">
        <v>-6.2263833953488446E-2</v>
      </c>
      <c r="AD57" s="55" t="s">
        <v>29</v>
      </c>
      <c r="AE57" s="40"/>
    </row>
    <row r="58" spans="1:32" hidden="1">
      <c r="A58" s="150" t="s">
        <v>467</v>
      </c>
      <c r="B58" s="151">
        <v>135</v>
      </c>
      <c r="C58" s="152">
        <v>129.27000000000001</v>
      </c>
      <c r="D58" s="153">
        <v>1.0439000000000001</v>
      </c>
      <c r="E58" s="154">
        <v>0.21996330200000003</v>
      </c>
      <c r="F58" s="155">
        <v>0.23074074074074077</v>
      </c>
      <c r="G58" s="156">
        <v>166.15</v>
      </c>
      <c r="H58" s="157">
        <v>31.150000000000006</v>
      </c>
      <c r="I58" s="151" t="s">
        <v>28</v>
      </c>
      <c r="J58" s="158" t="s">
        <v>1512</v>
      </c>
      <c r="K58" s="159">
        <v>43551</v>
      </c>
      <c r="L58" s="160">
        <v>44019</v>
      </c>
      <c r="M58" s="161">
        <v>63315</v>
      </c>
      <c r="N58" s="162">
        <v>0.17957435046987291</v>
      </c>
      <c r="O58" s="163">
        <v>134.94495300000003</v>
      </c>
      <c r="P58" s="163">
        <v>-5.5046999999973423E-2</v>
      </c>
      <c r="Q58" s="164">
        <v>0.89963302000000023</v>
      </c>
      <c r="R58" s="165">
        <v>5268.9500000000016</v>
      </c>
      <c r="S58" s="166">
        <v>5500.256905000002</v>
      </c>
      <c r="T58" s="166"/>
      <c r="U58" s="167"/>
      <c r="V58" s="168">
        <v>4804.95</v>
      </c>
      <c r="W58" s="168">
        <v>10305.206905000003</v>
      </c>
      <c r="X58" s="169">
        <v>8735</v>
      </c>
      <c r="Y58" s="165">
        <v>1570.2069050000027</v>
      </c>
      <c r="Z58" s="155">
        <v>0.17976037836290826</v>
      </c>
      <c r="AA58" s="155">
        <v>0.39953865854124038</v>
      </c>
      <c r="AB58" s="155">
        <v>0.24655761911848928</v>
      </c>
      <c r="AC58" s="155">
        <v>-6.6797240755581022E-2</v>
      </c>
      <c r="AD58" s="55" t="s">
        <v>29</v>
      </c>
      <c r="AE58" s="40"/>
    </row>
    <row r="59" spans="1:32" hidden="1">
      <c r="A59" s="150" t="s">
        <v>468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1059</v>
      </c>
      <c r="J59" s="158" t="s">
        <v>1323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55">
        <v>0.16876085682074415</v>
      </c>
      <c r="AA59" s="155">
        <v>0.36823871785094942</v>
      </c>
      <c r="AB59" s="155">
        <v>0.22645246899661808</v>
      </c>
      <c r="AC59" s="155">
        <v>-5.769161217587393E-2</v>
      </c>
      <c r="AD59" s="55" t="s">
        <v>29</v>
      </c>
      <c r="AE59" s="40"/>
    </row>
    <row r="60" spans="1:32">
      <c r="A60" s="150" t="s">
        <v>469</v>
      </c>
      <c r="B60" s="151">
        <v>135</v>
      </c>
      <c r="C60" s="152">
        <v>127.02</v>
      </c>
      <c r="D60" s="153">
        <v>1.0624</v>
      </c>
      <c r="E60" s="154">
        <v>0.219964032</v>
      </c>
      <c r="F60" s="155">
        <v>0.23548148148148143</v>
      </c>
      <c r="G60" s="156">
        <v>166.79</v>
      </c>
      <c r="H60" s="157">
        <v>31.789999999999992</v>
      </c>
      <c r="I60" s="151" t="s">
        <v>1059</v>
      </c>
      <c r="J60" s="158" t="s">
        <v>1513</v>
      </c>
      <c r="K60" s="159">
        <v>43553</v>
      </c>
      <c r="L60" s="160">
        <v>44020</v>
      </c>
      <c r="M60" s="161">
        <v>63180</v>
      </c>
      <c r="N60" s="162">
        <v>0.18365542893320666</v>
      </c>
      <c r="O60" s="163">
        <v>134.94604799999999</v>
      </c>
      <c r="P60" s="163">
        <v>-5.3952000000009548E-2</v>
      </c>
      <c r="Q60" s="164">
        <v>0.89964031999999994</v>
      </c>
      <c r="R60" s="165">
        <v>5526.9800000000023</v>
      </c>
      <c r="S60" s="166">
        <v>5871.8635520000025</v>
      </c>
      <c r="T60" s="166"/>
      <c r="U60" s="167"/>
      <c r="V60" s="168">
        <v>4804.95</v>
      </c>
      <c r="W60" s="168">
        <v>10676.813552000003</v>
      </c>
      <c r="X60" s="169">
        <v>9005</v>
      </c>
      <c r="Y60" s="165">
        <v>1671.8135520000033</v>
      </c>
      <c r="Z60" s="155">
        <v>0.18565392026651906</v>
      </c>
      <c r="AA60" s="155">
        <v>0.39804610707015442</v>
      </c>
      <c r="AB60" s="155">
        <v>0.26105287284841783</v>
      </c>
      <c r="AC60" s="155">
        <v>-7.539895258189877E-2</v>
      </c>
      <c r="AD60" s="55" t="s">
        <v>29</v>
      </c>
      <c r="AE60" s="40"/>
    </row>
    <row r="61" spans="1:32">
      <c r="A61" s="63" t="s">
        <v>470</v>
      </c>
      <c r="B61" s="2">
        <v>135</v>
      </c>
      <c r="C61" s="56">
        <v>122.62</v>
      </c>
      <c r="D61" s="57">
        <v>1.1005</v>
      </c>
      <c r="E61" s="32">
        <f t="shared" ref="E44:E78" si="1">10%*Q61+13%</f>
        <v>0.21996220666666666</v>
      </c>
      <c r="F61" s="26">
        <f t="shared" ref="F44:F78" si="2">IF(G61="",($F$1*C61-B61)/B61,H61/B61)</f>
        <v>0.22520087407407408</v>
      </c>
      <c r="G61" s="4"/>
      <c r="H61" s="58">
        <f t="shared" ref="H44:H78" si="3">IF(G61="",$F$1*C61-B61,G61-B61)</f>
        <v>30.402118000000002</v>
      </c>
      <c r="I61" s="2" t="s">
        <v>66</v>
      </c>
      <c r="J61" s="33" t="s">
        <v>92</v>
      </c>
      <c r="K61" s="59">
        <f t="shared" ref="K44:K78" si="4">DATE(MID(J61,1,4),MID(J61,5,2),MID(J61,7,2))</f>
        <v>43556</v>
      </c>
      <c r="L61" s="60" t="str">
        <f t="shared" ref="L44:L78" ca="1" si="5">IF(LEN(J61) &gt; 15,DATE(MID(J61,12,4),MID(J61,16,2),MID(J61,18,2)),TEXT(TODAY(),"yyyy/m/d"))</f>
        <v>2020/7/10</v>
      </c>
      <c r="M61" s="44">
        <f t="shared" ref="M44:M78" ca="1" si="6">(L61-K61+1)*B61</f>
        <v>63045</v>
      </c>
      <c r="N61" s="61">
        <f t="shared" ref="N44:N78" ca="1" si="7">H61/M61*365</f>
        <v>0.17601353112855897</v>
      </c>
      <c r="O61" s="35">
        <f t="shared" ref="O44:O78" si="8">D61*C61</f>
        <v>134.94331</v>
      </c>
      <c r="P61" s="35">
        <f t="shared" ref="P44:P78" si="9">O61-B61</f>
        <v>-5.6690000000003238E-2</v>
      </c>
      <c r="Q61" s="36">
        <f t="shared" ref="Q44:Q78" si="10">O61/150</f>
        <v>0.89962206666666666</v>
      </c>
      <c r="R61" s="37">
        <f t="shared" ref="R44:R78" si="11">R60+C61-T61</f>
        <v>3670.840000000002</v>
      </c>
      <c r="S61" s="38">
        <f t="shared" ref="S44:S78" si="12">R61*D61</f>
        <v>4039.7594200000021</v>
      </c>
      <c r="T61" s="38">
        <v>1978.76</v>
      </c>
      <c r="U61" s="62">
        <v>1961.31</v>
      </c>
      <c r="V61" s="39">
        <f t="shared" ref="V44:V78" si="13">U61+V60</f>
        <v>6766.26</v>
      </c>
      <c r="W61" s="39">
        <f t="shared" ref="W44:W78" si="14">S61+V61</f>
        <v>10806.019420000002</v>
      </c>
      <c r="X61" s="1">
        <f t="shared" ref="X44:X78" si="15">X60+B61</f>
        <v>9140</v>
      </c>
      <c r="Y61" s="37">
        <f t="shared" ref="Y44:Y78" si="16">W61-X61</f>
        <v>1666.0194200000024</v>
      </c>
      <c r="Z61" s="111">
        <f t="shared" ref="Z44:Z78" si="17">W61/X61-1</f>
        <v>0.18227783588621471</v>
      </c>
      <c r="AA61" s="111">
        <f t="shared" ref="AA44:AA78" si="18">S61/(X61-V61)-1</f>
        <v>0.70185421318257379</v>
      </c>
      <c r="AB61" s="111">
        <f>SUM($C$2:C61)*D61/SUM($B$2:B61)-1</f>
        <v>0.30174701422319528</v>
      </c>
      <c r="AC61" s="111">
        <f t="shared" ref="AC44:AC78" si="19">Z61-AB61</f>
        <v>-0.11946917833698056</v>
      </c>
      <c r="AD61" s="40" t="str">
        <f t="shared" ref="AD44:AD78" si="20">IF(E61-F61&lt;0,"达成",E61-F61)</f>
        <v>达成</v>
      </c>
      <c r="AE61" s="40"/>
    </row>
    <row r="62" spans="1:32">
      <c r="A62" s="63" t="s">
        <v>471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0.22150388888888878</v>
      </c>
      <c r="G62" s="4"/>
      <c r="H62" s="58">
        <f t="shared" si="3"/>
        <v>29.903024999999985</v>
      </c>
      <c r="I62" s="2" t="s">
        <v>66</v>
      </c>
      <c r="J62" s="33" t="s">
        <v>94</v>
      </c>
      <c r="K62" s="59">
        <f t="shared" si="4"/>
        <v>43557</v>
      </c>
      <c r="L62" s="60" t="str">
        <f t="shared" ca="1" si="5"/>
        <v>2020/7/10</v>
      </c>
      <c r="M62" s="44">
        <f t="shared" ca="1" si="6"/>
        <v>62910</v>
      </c>
      <c r="N62" s="61">
        <f t="shared" ca="1" si="7"/>
        <v>0.17349553528850731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 t="str">
        <f t="shared" si="20"/>
        <v>达成</v>
      </c>
      <c r="AE62" s="40"/>
    </row>
    <row r="63" spans="1:32">
      <c r="A63" s="63" t="s">
        <v>472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0.20951366666666663</v>
      </c>
      <c r="G63" s="4"/>
      <c r="H63" s="58">
        <f t="shared" si="3"/>
        <v>25.141639999999995</v>
      </c>
      <c r="I63" s="2" t="s">
        <v>66</v>
      </c>
      <c r="J63" s="33" t="s">
        <v>96</v>
      </c>
      <c r="K63" s="59">
        <f t="shared" si="4"/>
        <v>43558</v>
      </c>
      <c r="L63" s="60" t="str">
        <f t="shared" ca="1" si="5"/>
        <v>2020/7/10</v>
      </c>
      <c r="M63" s="44">
        <f t="shared" ca="1" si="6"/>
        <v>55800</v>
      </c>
      <c r="N63" s="61">
        <f t="shared" ca="1" si="7"/>
        <v>0.16445696415770605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4.5465333333336022E-4</v>
      </c>
      <c r="AE63" s="40"/>
    </row>
    <row r="64" spans="1:32">
      <c r="A64" s="63" t="s">
        <v>473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0.20254435000000015</v>
      </c>
      <c r="G64" s="4"/>
      <c r="H64" s="58">
        <f t="shared" si="3"/>
        <v>24.305322000000018</v>
      </c>
      <c r="I64" s="2" t="s">
        <v>66</v>
      </c>
      <c r="J64" s="33" t="s">
        <v>98</v>
      </c>
      <c r="K64" s="59">
        <f t="shared" si="4"/>
        <v>43559</v>
      </c>
      <c r="L64" s="60" t="str">
        <f t="shared" ca="1" si="5"/>
        <v>2020/7/10</v>
      </c>
      <c r="M64" s="44">
        <f t="shared" ca="1" si="6"/>
        <v>55680</v>
      </c>
      <c r="N64" s="61">
        <f t="shared" ca="1" si="7"/>
        <v>0.15932906842672426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7.4267659999998625E-3</v>
      </c>
      <c r="AE64" s="40"/>
    </row>
    <row r="65" spans="1:31">
      <c r="A65" s="63" t="s">
        <v>474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0.20737790833333325</v>
      </c>
      <c r="G65" s="4"/>
      <c r="H65" s="58">
        <f t="shared" si="3"/>
        <v>24.885348999999991</v>
      </c>
      <c r="I65" s="2" t="s">
        <v>66</v>
      </c>
      <c r="J65" s="33" t="s">
        <v>100</v>
      </c>
      <c r="K65" s="59">
        <f t="shared" si="4"/>
        <v>43563</v>
      </c>
      <c r="L65" s="60" t="str">
        <f t="shared" ca="1" si="5"/>
        <v>2020/7/10</v>
      </c>
      <c r="M65" s="44">
        <f t="shared" ca="1" si="6"/>
        <v>55200</v>
      </c>
      <c r="N65" s="61">
        <f t="shared" ca="1" si="7"/>
        <v>0.16454986204710137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2.5924170000000968E-3</v>
      </c>
      <c r="AE65" s="40"/>
    </row>
    <row r="66" spans="1:31">
      <c r="A66" s="63" t="s">
        <v>475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0.20535455833333341</v>
      </c>
      <c r="G66" s="4"/>
      <c r="H66" s="58">
        <f t="shared" si="3"/>
        <v>24.642547000000008</v>
      </c>
      <c r="I66" s="2" t="s">
        <v>66</v>
      </c>
      <c r="J66" s="33" t="s">
        <v>1431</v>
      </c>
      <c r="K66" s="59">
        <f t="shared" si="4"/>
        <v>43564</v>
      </c>
      <c r="L66" s="60" t="str">
        <f t="shared" ca="1" si="5"/>
        <v>2020/7/10</v>
      </c>
      <c r="M66" s="44">
        <f t="shared" ca="1" si="6"/>
        <v>55080</v>
      </c>
      <c r="N66" s="61">
        <f t="shared" ca="1" si="7"/>
        <v>0.16329937645243287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4.6104269999999448E-3</v>
      </c>
      <c r="AE66" s="40"/>
    </row>
    <row r="67" spans="1:31">
      <c r="A67" s="63" t="s">
        <v>476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0.20670345833333315</v>
      </c>
      <c r="G67" s="4"/>
      <c r="H67" s="58">
        <f t="shared" si="3"/>
        <v>24.804414999999977</v>
      </c>
      <c r="I67" s="2" t="s">
        <v>66</v>
      </c>
      <c r="J67" s="33" t="s">
        <v>103</v>
      </c>
      <c r="K67" s="59">
        <f t="shared" si="4"/>
        <v>43565</v>
      </c>
      <c r="L67" s="60" t="str">
        <f t="shared" ca="1" si="5"/>
        <v>2020/7/10</v>
      </c>
      <c r="M67" s="44">
        <f t="shared" ca="1" si="6"/>
        <v>54960</v>
      </c>
      <c r="N67" s="61">
        <f t="shared" ca="1" si="7"/>
        <v>0.16473092203420656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3.2651350000001966E-3</v>
      </c>
      <c r="AE67" s="40"/>
    </row>
    <row r="68" spans="1:31">
      <c r="A68" s="150" t="s">
        <v>477</v>
      </c>
      <c r="B68" s="151">
        <v>120</v>
      </c>
      <c r="C68" s="152">
        <v>109.55</v>
      </c>
      <c r="D68" s="153">
        <v>1.095</v>
      </c>
      <c r="E68" s="154">
        <v>0.20997150000000001</v>
      </c>
      <c r="F68" s="155">
        <v>0.2263333333333333</v>
      </c>
      <c r="G68" s="156">
        <v>147.16</v>
      </c>
      <c r="H68" s="157">
        <v>27.159999999999997</v>
      </c>
      <c r="I68" s="151" t="s">
        <v>1059</v>
      </c>
      <c r="J68" s="158" t="s">
        <v>1514</v>
      </c>
      <c r="K68" s="159">
        <v>43566</v>
      </c>
      <c r="L68" s="160">
        <v>44021</v>
      </c>
      <c r="M68" s="161">
        <v>54720</v>
      </c>
      <c r="N68" s="162">
        <v>0.1811659356725146</v>
      </c>
      <c r="O68" s="163">
        <v>119.95724999999999</v>
      </c>
      <c r="P68" s="163">
        <v>-4.2750000000012278E-2</v>
      </c>
      <c r="Q68" s="164">
        <v>0.79971499999999995</v>
      </c>
      <c r="R68" s="165">
        <v>3962.3900000000017</v>
      </c>
      <c r="S68" s="166">
        <v>4338.8170500000015</v>
      </c>
      <c r="T68" s="166"/>
      <c r="U68" s="167"/>
      <c r="V68" s="168">
        <v>7247.8200000000006</v>
      </c>
      <c r="W68" s="168">
        <v>11586.637050000001</v>
      </c>
      <c r="X68" s="169">
        <v>9995</v>
      </c>
      <c r="Y68" s="165">
        <v>1591.6370500000012</v>
      </c>
      <c r="Z68" s="155">
        <v>0.15924332666333174</v>
      </c>
      <c r="AA68" s="155">
        <v>0.57937122795011708</v>
      </c>
      <c r="AB68" s="155">
        <v>0.26862131565782921</v>
      </c>
      <c r="AC68" s="155">
        <v>-0.10937798899449747</v>
      </c>
      <c r="AD68" s="170" t="s">
        <v>1056</v>
      </c>
      <c r="AE68" s="40"/>
    </row>
    <row r="69" spans="1:31">
      <c r="A69" s="150" t="s">
        <v>478</v>
      </c>
      <c r="B69" s="151">
        <v>135</v>
      </c>
      <c r="C69" s="152">
        <v>123.52</v>
      </c>
      <c r="D69" s="153">
        <v>1.0925</v>
      </c>
      <c r="E69" s="154">
        <v>0.21996373333333336</v>
      </c>
      <c r="F69" s="155">
        <v>0.22911111111111115</v>
      </c>
      <c r="G69" s="156">
        <v>165.93</v>
      </c>
      <c r="H69" s="157">
        <v>30.930000000000007</v>
      </c>
      <c r="I69" s="151" t="s">
        <v>1059</v>
      </c>
      <c r="J69" s="158" t="s">
        <v>1515</v>
      </c>
      <c r="K69" s="159">
        <v>43567</v>
      </c>
      <c r="L69" s="160">
        <v>44021</v>
      </c>
      <c r="M69" s="161">
        <v>61425</v>
      </c>
      <c r="N69" s="162">
        <v>0.18379242979242985</v>
      </c>
      <c r="O69" s="163">
        <v>134.94560000000001</v>
      </c>
      <c r="P69" s="163">
        <v>-5.4399999999986903E-2</v>
      </c>
      <c r="Q69" s="164">
        <v>0.8996373333333334</v>
      </c>
      <c r="R69" s="165">
        <v>4085.9100000000017</v>
      </c>
      <c r="S69" s="166">
        <v>4463.8566750000018</v>
      </c>
      <c r="T69" s="166"/>
      <c r="U69" s="167"/>
      <c r="V69" s="168">
        <v>7247.8200000000006</v>
      </c>
      <c r="W69" s="168">
        <v>11711.676675000002</v>
      </c>
      <c r="X69" s="169">
        <v>10130</v>
      </c>
      <c r="Y69" s="165">
        <v>1581.6766750000024</v>
      </c>
      <c r="Z69" s="155">
        <v>0.15613787512339616</v>
      </c>
      <c r="AA69" s="155">
        <v>0.54877789555128498</v>
      </c>
      <c r="AB69" s="155">
        <v>0.26217829960513361</v>
      </c>
      <c r="AC69" s="155">
        <v>-0.10604042448173745</v>
      </c>
      <c r="AD69" s="170" t="s">
        <v>1056</v>
      </c>
      <c r="AE69" s="40"/>
    </row>
    <row r="70" spans="1:31">
      <c r="A70" s="150" t="s">
        <v>479</v>
      </c>
      <c r="B70" s="151">
        <v>135</v>
      </c>
      <c r="C70" s="152">
        <v>124.78</v>
      </c>
      <c r="D70" s="153">
        <v>1.0813999999999999</v>
      </c>
      <c r="E70" s="154">
        <v>0.21995806133333334</v>
      </c>
      <c r="F70" s="155">
        <v>0.24162962962962967</v>
      </c>
      <c r="G70" s="156">
        <v>167.62</v>
      </c>
      <c r="H70" s="157">
        <v>32.620000000000005</v>
      </c>
      <c r="I70" s="151" t="s">
        <v>1059</v>
      </c>
      <c r="J70" s="158" t="s">
        <v>1516</v>
      </c>
      <c r="K70" s="159">
        <v>43570</v>
      </c>
      <c r="L70" s="160">
        <v>44021</v>
      </c>
      <c r="M70" s="161">
        <v>61020</v>
      </c>
      <c r="N70" s="162">
        <v>0.19512127171419211</v>
      </c>
      <c r="O70" s="163">
        <v>134.93709199999998</v>
      </c>
      <c r="P70" s="163">
        <v>-6.2908000000021502E-2</v>
      </c>
      <c r="Q70" s="164">
        <v>0.89958061333333317</v>
      </c>
      <c r="R70" s="165">
        <v>4210.6900000000014</v>
      </c>
      <c r="S70" s="166">
        <v>4553.4401660000012</v>
      </c>
      <c r="T70" s="166"/>
      <c r="U70" s="167"/>
      <c r="V70" s="168">
        <v>7247.8200000000006</v>
      </c>
      <c r="W70" s="168">
        <v>11801.260166000002</v>
      </c>
      <c r="X70" s="169">
        <v>10265</v>
      </c>
      <c r="Y70" s="165">
        <v>1536.2601660000018</v>
      </c>
      <c r="Z70" s="155">
        <v>0.14966002591329786</v>
      </c>
      <c r="AA70" s="155">
        <v>0.50917087015027351</v>
      </c>
      <c r="AB70" s="155">
        <v>0.24606882864101332</v>
      </c>
      <c r="AC70" s="155">
        <v>-9.6408802727715459E-2</v>
      </c>
      <c r="AD70" s="170" t="s">
        <v>1056</v>
      </c>
      <c r="AE70" s="40"/>
    </row>
    <row r="71" spans="1:31">
      <c r="A71" s="63" t="s">
        <v>480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0.22210339999999998</v>
      </c>
      <c r="G71" s="4"/>
      <c r="H71" s="58">
        <f t="shared" si="3"/>
        <v>29.983958999999999</v>
      </c>
      <c r="I71" s="2" t="s">
        <v>66</v>
      </c>
      <c r="J71" s="33" t="s">
        <v>108</v>
      </c>
      <c r="K71" s="59">
        <f t="shared" si="4"/>
        <v>43571</v>
      </c>
      <c r="L71" s="60" t="str">
        <f t="shared" ca="1" si="5"/>
        <v>2020/7/10</v>
      </c>
      <c r="M71" s="44">
        <f t="shared" ca="1" si="6"/>
        <v>61020</v>
      </c>
      <c r="N71" s="61">
        <f t="shared" ca="1" si="7"/>
        <v>0.17935340929203542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 t="str">
        <f t="shared" si="20"/>
        <v>达成</v>
      </c>
      <c r="AE71" s="40"/>
    </row>
    <row r="72" spans="1:31">
      <c r="A72" s="63" t="s">
        <v>481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0.2161457583333333</v>
      </c>
      <c r="G72" s="4"/>
      <c r="H72" s="58">
        <f t="shared" si="3"/>
        <v>25.937490999999994</v>
      </c>
      <c r="I72" s="189" t="s">
        <v>1542</v>
      </c>
      <c r="J72" s="33" t="s">
        <v>1543</v>
      </c>
      <c r="K72" s="59">
        <f t="shared" si="4"/>
        <v>43572</v>
      </c>
      <c r="L72" s="60">
        <f t="shared" ca="1" si="5"/>
        <v>44022</v>
      </c>
      <c r="M72" s="44">
        <f t="shared" ca="1" si="6"/>
        <v>54120</v>
      </c>
      <c r="N72" s="61">
        <f t="shared" ca="1" si="7"/>
        <v>0.17492949399482627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 t="str">
        <f t="shared" si="20"/>
        <v>达成</v>
      </c>
      <c r="AE72" s="40"/>
    </row>
    <row r="73" spans="1:31">
      <c r="A73" s="150" t="s">
        <v>482</v>
      </c>
      <c r="B73" s="151">
        <v>120</v>
      </c>
      <c r="C73" s="152">
        <v>108.77</v>
      </c>
      <c r="D73" s="153">
        <v>1.1028</v>
      </c>
      <c r="E73" s="154">
        <v>0.20996770400000001</v>
      </c>
      <c r="F73" s="155">
        <v>0.2176666666666667</v>
      </c>
      <c r="G73" s="156">
        <v>146.12</v>
      </c>
      <c r="H73" s="157">
        <v>26.120000000000005</v>
      </c>
      <c r="I73" s="151" t="s">
        <v>1059</v>
      </c>
      <c r="J73" s="158" t="s">
        <v>1517</v>
      </c>
      <c r="K73" s="159">
        <v>43573</v>
      </c>
      <c r="L73" s="160">
        <v>44021</v>
      </c>
      <c r="M73" s="161">
        <v>53880</v>
      </c>
      <c r="N73" s="162">
        <v>0.1769450631031923</v>
      </c>
      <c r="O73" s="163">
        <v>119.951556</v>
      </c>
      <c r="P73" s="163">
        <v>-4.8444000000003484E-2</v>
      </c>
      <c r="Q73" s="164">
        <v>0.79967703999999995</v>
      </c>
      <c r="R73" s="165">
        <v>4549.9600000000019</v>
      </c>
      <c r="S73" s="166">
        <v>5017.695888000002</v>
      </c>
      <c r="T73" s="166"/>
      <c r="U73" s="167"/>
      <c r="V73" s="168">
        <v>7247.8200000000006</v>
      </c>
      <c r="W73" s="168">
        <v>12265.515888000002</v>
      </c>
      <c r="X73" s="169">
        <v>10640</v>
      </c>
      <c r="Y73" s="165">
        <v>1625.5158880000017</v>
      </c>
      <c r="Z73" s="155">
        <v>0.15277404962406038</v>
      </c>
      <c r="AA73" s="155">
        <v>0.47919505686608699</v>
      </c>
      <c r="AB73" s="155">
        <v>0.26110569624060198</v>
      </c>
      <c r="AC73" s="155">
        <v>-0.1083316466165416</v>
      </c>
      <c r="AD73" s="170" t="s">
        <v>1056</v>
      </c>
      <c r="AE73" s="40"/>
    </row>
    <row r="74" spans="1:31">
      <c r="A74" s="63" t="s">
        <v>483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0.21558371666666667</v>
      </c>
      <c r="G74" s="4"/>
      <c r="H74" s="58">
        <f t="shared" si="3"/>
        <v>25.870046000000002</v>
      </c>
      <c r="I74" s="2" t="s">
        <v>66</v>
      </c>
      <c r="J74" s="33" t="s">
        <v>112</v>
      </c>
      <c r="K74" s="59">
        <f t="shared" si="4"/>
        <v>43574</v>
      </c>
      <c r="L74" s="60" t="str">
        <f t="shared" ca="1" si="5"/>
        <v>2020/7/10</v>
      </c>
      <c r="M74" s="44">
        <f t="shared" ca="1" si="6"/>
        <v>53880</v>
      </c>
      <c r="N74" s="61">
        <f t="shared" ca="1" si="7"/>
        <v>0.17525179639940611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 t="str">
        <f t="shared" si="20"/>
        <v>达成</v>
      </c>
      <c r="AE74" s="40"/>
    </row>
    <row r="75" spans="1:31">
      <c r="A75" s="150" t="s">
        <v>484</v>
      </c>
      <c r="B75" s="151">
        <v>120</v>
      </c>
      <c r="C75" s="152">
        <v>109.71</v>
      </c>
      <c r="D75" s="153">
        <v>1.0932999999999999</v>
      </c>
      <c r="E75" s="154">
        <v>0.209963962</v>
      </c>
      <c r="F75" s="155">
        <v>0.22816666666666663</v>
      </c>
      <c r="G75" s="156">
        <v>147.38</v>
      </c>
      <c r="H75" s="157">
        <v>27.379999999999995</v>
      </c>
      <c r="I75" s="151" t="s">
        <v>1059</v>
      </c>
      <c r="J75" s="158" t="s">
        <v>1518</v>
      </c>
      <c r="K75" s="159">
        <v>43577</v>
      </c>
      <c r="L75" s="160">
        <v>44021</v>
      </c>
      <c r="M75" s="161">
        <v>53400</v>
      </c>
      <c r="N75" s="162">
        <v>0.18714794007490634</v>
      </c>
      <c r="O75" s="163">
        <v>119.94594299999999</v>
      </c>
      <c r="P75" s="163">
        <v>-5.4057000000014455E-2</v>
      </c>
      <c r="Q75" s="164">
        <v>0.79963961999999988</v>
      </c>
      <c r="R75" s="165">
        <v>4767.8100000000022</v>
      </c>
      <c r="S75" s="166">
        <v>5212.646673000002</v>
      </c>
      <c r="T75" s="166"/>
      <c r="U75" s="167"/>
      <c r="V75" s="168">
        <v>7247.8200000000006</v>
      </c>
      <c r="W75" s="168">
        <v>12460.466673000003</v>
      </c>
      <c r="X75" s="169">
        <v>10880</v>
      </c>
      <c r="Y75" s="165">
        <v>1580.4666730000026</v>
      </c>
      <c r="Z75" s="155">
        <v>0.145263480974265</v>
      </c>
      <c r="AA75" s="155">
        <v>0.43512895093304937</v>
      </c>
      <c r="AB75" s="155">
        <v>0.24455423648897079</v>
      </c>
      <c r="AC75" s="155">
        <v>-9.9290755514705786E-2</v>
      </c>
      <c r="AD75" s="170" t="s">
        <v>1056</v>
      </c>
      <c r="AE75" s="40"/>
    </row>
    <row r="76" spans="1:31" hidden="1">
      <c r="A76" s="150" t="s">
        <v>485</v>
      </c>
      <c r="B76" s="151">
        <v>135</v>
      </c>
      <c r="C76" s="152">
        <v>125.35</v>
      </c>
      <c r="D76" s="153">
        <v>1.0765</v>
      </c>
      <c r="E76" s="154">
        <v>0.21995951666666669</v>
      </c>
      <c r="F76" s="155">
        <v>0.21925925925925921</v>
      </c>
      <c r="G76" s="156">
        <v>164.6</v>
      </c>
      <c r="H76" s="157">
        <v>29.599999999999994</v>
      </c>
      <c r="I76" s="151" t="s">
        <v>1059</v>
      </c>
      <c r="J76" s="158" t="s">
        <v>1519</v>
      </c>
      <c r="K76" s="159">
        <v>43578</v>
      </c>
      <c r="L76" s="160">
        <v>44020</v>
      </c>
      <c r="M76" s="161">
        <v>59805</v>
      </c>
      <c r="N76" s="162">
        <v>0.1806537914890059</v>
      </c>
      <c r="O76" s="163">
        <v>134.93927500000001</v>
      </c>
      <c r="P76" s="163">
        <v>-6.0724999999990814E-2</v>
      </c>
      <c r="Q76" s="164">
        <v>0.89959516666666672</v>
      </c>
      <c r="R76" s="165">
        <v>4893.1600000000026</v>
      </c>
      <c r="S76" s="166">
        <v>5267.486740000003</v>
      </c>
      <c r="T76" s="166"/>
      <c r="U76" s="167"/>
      <c r="V76" s="168">
        <v>7247.8200000000006</v>
      </c>
      <c r="W76" s="168">
        <v>12515.306740000004</v>
      </c>
      <c r="X76" s="169">
        <v>11015</v>
      </c>
      <c r="Y76" s="165">
        <v>1500.3067400000036</v>
      </c>
      <c r="Z76" s="155">
        <v>0.13620578665456229</v>
      </c>
      <c r="AA76" s="155">
        <v>0.3982572481272475</v>
      </c>
      <c r="AB76" s="155">
        <v>0.22266162868815265</v>
      </c>
      <c r="AC76" s="155">
        <v>-8.6455842033590358E-2</v>
      </c>
      <c r="AD76" s="170" t="s">
        <v>1056</v>
      </c>
      <c r="AE76" s="40"/>
    </row>
    <row r="77" spans="1:31" hidden="1">
      <c r="A77" s="150" t="s">
        <v>486</v>
      </c>
      <c r="B77" s="151">
        <v>135</v>
      </c>
      <c r="C77" s="152">
        <v>124.26</v>
      </c>
      <c r="D77" s="153">
        <v>1.0860000000000001</v>
      </c>
      <c r="E77" s="154">
        <v>0.21996424000000003</v>
      </c>
      <c r="F77" s="155">
        <v>0.23651851851851857</v>
      </c>
      <c r="G77" s="156">
        <v>166.93</v>
      </c>
      <c r="H77" s="157">
        <v>31.930000000000007</v>
      </c>
      <c r="I77" s="151" t="s">
        <v>1059</v>
      </c>
      <c r="J77" s="158" t="s">
        <v>1520</v>
      </c>
      <c r="K77" s="159">
        <v>43579</v>
      </c>
      <c r="L77" s="160">
        <v>44021</v>
      </c>
      <c r="M77" s="161">
        <v>59805</v>
      </c>
      <c r="N77" s="162">
        <v>0.19487417440013383</v>
      </c>
      <c r="O77" s="163">
        <v>134.94636000000003</v>
      </c>
      <c r="P77" s="163">
        <v>-5.3639999999973043E-2</v>
      </c>
      <c r="Q77" s="164">
        <v>0.89964240000000018</v>
      </c>
      <c r="R77" s="165">
        <v>5017.4200000000028</v>
      </c>
      <c r="S77" s="166">
        <v>5448.918120000003</v>
      </c>
      <c r="T77" s="166"/>
      <c r="U77" s="167"/>
      <c r="V77" s="168">
        <v>7247.8200000000006</v>
      </c>
      <c r="W77" s="168">
        <v>12696.738120000004</v>
      </c>
      <c r="X77" s="169">
        <v>11150</v>
      </c>
      <c r="Y77" s="165">
        <v>1546.7381200000036</v>
      </c>
      <c r="Z77" s="155">
        <v>0.13872090762331868</v>
      </c>
      <c r="AA77" s="155">
        <v>0.39637795283662047</v>
      </c>
      <c r="AB77" s="155">
        <v>0.23062013632287037</v>
      </c>
      <c r="AC77" s="155">
        <v>-9.1899228699551694E-2</v>
      </c>
      <c r="AD77" s="170" t="s">
        <v>1056</v>
      </c>
      <c r="AE77" s="40"/>
    </row>
    <row r="78" spans="1:31" hidden="1">
      <c r="A78" s="150" t="s">
        <v>487</v>
      </c>
      <c r="B78" s="151">
        <v>135</v>
      </c>
      <c r="C78" s="152">
        <v>129.08000000000001</v>
      </c>
      <c r="D78" s="153">
        <v>1.0454000000000001</v>
      </c>
      <c r="E78" s="154">
        <v>0.21996015466666669</v>
      </c>
      <c r="F78" s="155">
        <v>0.22896296296296295</v>
      </c>
      <c r="G78" s="156">
        <v>165.91</v>
      </c>
      <c r="H78" s="157">
        <v>30.909999999999997</v>
      </c>
      <c r="I78" s="151" t="s">
        <v>28</v>
      </c>
      <c r="J78" s="158" t="s">
        <v>1521</v>
      </c>
      <c r="K78" s="159">
        <v>43580</v>
      </c>
      <c r="L78" s="160">
        <v>44019</v>
      </c>
      <c r="M78" s="161">
        <v>59400</v>
      </c>
      <c r="N78" s="162">
        <v>0.18993518518518518</v>
      </c>
      <c r="O78" s="163">
        <v>134.94023200000004</v>
      </c>
      <c r="P78" s="163">
        <v>-5.976799999996274E-2</v>
      </c>
      <c r="Q78" s="164">
        <v>0.89960154666666692</v>
      </c>
      <c r="R78" s="165">
        <v>5146.5000000000027</v>
      </c>
      <c r="S78" s="166">
        <v>5380.1511000000037</v>
      </c>
      <c r="T78" s="166"/>
      <c r="U78" s="167"/>
      <c r="V78" s="168">
        <v>7247.8200000000006</v>
      </c>
      <c r="W78" s="168">
        <v>12627.971100000004</v>
      </c>
      <c r="X78" s="169">
        <v>11285</v>
      </c>
      <c r="Y78" s="165">
        <v>1342.9711000000043</v>
      </c>
      <c r="Z78" s="155">
        <v>0.1190049712007093</v>
      </c>
      <c r="AA78" s="155">
        <v>0.3326507859446457</v>
      </c>
      <c r="AB78" s="155">
        <v>0.18239973947718258</v>
      </c>
      <c r="AC78" s="155">
        <v>-6.3394768276473279E-2</v>
      </c>
      <c r="AD78" s="170" t="s">
        <v>1056</v>
      </c>
      <c r="AE78" s="40"/>
    </row>
    <row r="79" spans="1:31" hidden="1">
      <c r="A79" s="150" t="s">
        <v>488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1059</v>
      </c>
      <c r="J79" s="158" t="s">
        <v>1257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1056</v>
      </c>
      <c r="AE79" s="40"/>
    </row>
    <row r="80" spans="1:31" hidden="1">
      <c r="A80" s="150" t="s">
        <v>489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1059</v>
      </c>
      <c r="J80" s="158" t="s">
        <v>1258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1056</v>
      </c>
      <c r="AE80" s="40"/>
    </row>
    <row r="81" spans="1:31" hidden="1">
      <c r="A81" s="150" t="s">
        <v>490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1059</v>
      </c>
      <c r="J81" s="158" t="s">
        <v>1259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1056</v>
      </c>
      <c r="AE81" s="40"/>
    </row>
    <row r="82" spans="1:31" hidden="1">
      <c r="A82" s="150" t="s">
        <v>491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842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1056</v>
      </c>
      <c r="AE82" s="40"/>
    </row>
    <row r="83" spans="1:31" hidden="1">
      <c r="A83" s="150" t="s">
        <v>492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843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1056</v>
      </c>
      <c r="AE83" s="40"/>
    </row>
    <row r="84" spans="1:31" hidden="1">
      <c r="A84" s="150" t="s">
        <v>493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844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1056</v>
      </c>
      <c r="AE84" s="40"/>
    </row>
    <row r="85" spans="1:31" hidden="1">
      <c r="A85" s="150" t="s">
        <v>494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845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1056</v>
      </c>
      <c r="AE85" s="40"/>
    </row>
    <row r="86" spans="1:31" hidden="1">
      <c r="A86" s="150" t="s">
        <v>495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1104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1056</v>
      </c>
      <c r="AE86" s="40"/>
    </row>
    <row r="87" spans="1:31" hidden="1">
      <c r="A87" s="150" t="s">
        <v>496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1059</v>
      </c>
      <c r="J87" s="158" t="s">
        <v>1105</v>
      </c>
      <c r="K87" s="159">
        <v>43598</v>
      </c>
      <c r="L87" s="160" t="s">
        <v>1076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1056</v>
      </c>
      <c r="AE87" s="40"/>
    </row>
    <row r="88" spans="1:31" hidden="1">
      <c r="A88" s="150" t="s">
        <v>497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1059</v>
      </c>
      <c r="J88" s="158" t="s">
        <v>1136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1056</v>
      </c>
      <c r="AE88" s="40"/>
    </row>
    <row r="89" spans="1:31" hidden="1">
      <c r="A89" s="150" t="s">
        <v>498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1059</v>
      </c>
      <c r="J89" s="158" t="s">
        <v>1149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1056</v>
      </c>
      <c r="AE89" s="40"/>
    </row>
    <row r="90" spans="1:31" hidden="1">
      <c r="A90" s="150" t="s">
        <v>499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1059</v>
      </c>
      <c r="J90" s="158" t="s">
        <v>1150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1056</v>
      </c>
      <c r="AE90" s="40"/>
    </row>
    <row r="91" spans="1:31" hidden="1">
      <c r="A91" s="150" t="s">
        <v>500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846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1056</v>
      </c>
      <c r="AE91" s="40"/>
    </row>
    <row r="92" spans="1:31" hidden="1">
      <c r="A92" s="150" t="s">
        <v>501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1059</v>
      </c>
      <c r="J92" s="158" t="s">
        <v>1324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1056</v>
      </c>
      <c r="AE92" s="40"/>
    </row>
    <row r="93" spans="1:31" hidden="1">
      <c r="A93" s="150" t="s">
        <v>502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1059</v>
      </c>
      <c r="J93" s="158" t="s">
        <v>1325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1056</v>
      </c>
      <c r="AE93" s="40"/>
    </row>
    <row r="94" spans="1:31" hidden="1">
      <c r="A94" s="150" t="s">
        <v>503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1106</v>
      </c>
      <c r="K94" s="159">
        <v>43607</v>
      </c>
      <c r="L94" s="160" t="s">
        <v>1076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1056</v>
      </c>
      <c r="AE94" s="40"/>
    </row>
    <row r="95" spans="1:31" hidden="1">
      <c r="A95" s="10" t="s">
        <v>504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505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 hidden="1">
      <c r="A96" s="150" t="s">
        <v>506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1059</v>
      </c>
      <c r="J96" s="158" t="s">
        <v>1215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 hidden="1">
      <c r="A97" s="10" t="s">
        <v>507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508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 hidden="1">
      <c r="A98" s="150" t="s">
        <v>509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1059</v>
      </c>
      <c r="J98" s="158" t="s">
        <v>1057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 hidden="1">
      <c r="A99" s="150" t="s">
        <v>510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1059</v>
      </c>
      <c r="J99" s="158" t="s">
        <v>1058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 hidden="1">
      <c r="A100" s="10" t="s">
        <v>511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847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 hidden="1">
      <c r="A101" s="10" t="s">
        <v>512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513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 hidden="1">
      <c r="A102" s="10" t="s">
        <v>514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515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 hidden="1">
      <c r="A103" s="150" t="s">
        <v>516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1059</v>
      </c>
      <c r="J103" s="158" t="s">
        <v>1156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 hidden="1">
      <c r="A104" s="150" t="s">
        <v>517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1059</v>
      </c>
      <c r="J104" s="158" t="s">
        <v>1157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 hidden="1">
      <c r="A105" s="150" t="s">
        <v>518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1107</v>
      </c>
      <c r="K105" s="159">
        <v>43622</v>
      </c>
      <c r="L105" s="160" t="s">
        <v>1076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 hidden="1">
      <c r="A106" s="150" t="s">
        <v>519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1059</v>
      </c>
      <c r="J106" s="158" t="s">
        <v>1103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 hidden="1">
      <c r="A107" s="150" t="s">
        <v>520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848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 hidden="1">
      <c r="A108" s="150" t="s">
        <v>521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1158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 hidden="1">
      <c r="A109" s="150" t="s">
        <v>522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1125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 hidden="1">
      <c r="A110" s="150" t="s">
        <v>523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1059</v>
      </c>
      <c r="J110" s="158" t="s">
        <v>1159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 hidden="1">
      <c r="A111" s="150" t="s">
        <v>524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1059</v>
      </c>
      <c r="J111" s="158" t="s">
        <v>1160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 hidden="1">
      <c r="A112" s="150" t="s">
        <v>525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1059</v>
      </c>
      <c r="J112" s="158" t="s">
        <v>1154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 hidden="1">
      <c r="A113" s="150" t="s">
        <v>526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1059</v>
      </c>
      <c r="J113" s="158" t="s">
        <v>1216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 hidden="1">
      <c r="A114" s="150" t="s">
        <v>527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1059</v>
      </c>
      <c r="J114" s="158" t="s">
        <v>1060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1056</v>
      </c>
      <c r="AE114" s="40"/>
    </row>
    <row r="115" spans="1:31" hidden="1">
      <c r="A115" s="150" t="s">
        <v>528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1059</v>
      </c>
      <c r="J115" s="158" t="s">
        <v>1126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1056</v>
      </c>
      <c r="AE115" s="40"/>
    </row>
    <row r="116" spans="1:31" hidden="1">
      <c r="A116" s="150" t="s">
        <v>529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1059</v>
      </c>
      <c r="J116" s="158" t="s">
        <v>1127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1056</v>
      </c>
      <c r="AE116" s="40"/>
    </row>
    <row r="117" spans="1:31" hidden="1">
      <c r="A117" s="150" t="s">
        <v>530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1108</v>
      </c>
      <c r="K117" s="159">
        <v>43641</v>
      </c>
      <c r="L117" s="160" t="s">
        <v>1076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1056</v>
      </c>
      <c r="AE117" s="40"/>
    </row>
    <row r="118" spans="1:31" hidden="1">
      <c r="A118" s="150" t="s">
        <v>531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1109</v>
      </c>
      <c r="K118" s="159">
        <v>43642</v>
      </c>
      <c r="L118" s="160" t="s">
        <v>1076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1056</v>
      </c>
      <c r="AE118" s="40"/>
    </row>
    <row r="119" spans="1:31" hidden="1">
      <c r="A119" s="150" t="s">
        <v>532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1110</v>
      </c>
      <c r="K119" s="159">
        <v>43643</v>
      </c>
      <c r="L119" s="160" t="s">
        <v>1076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1056</v>
      </c>
      <c r="AE119" s="40"/>
    </row>
    <row r="120" spans="1:31" hidden="1">
      <c r="A120" s="150" t="s">
        <v>533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1059</v>
      </c>
      <c r="J120" s="158" t="s">
        <v>1061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1056</v>
      </c>
      <c r="AE120" s="40"/>
    </row>
    <row r="121" spans="1:31" hidden="1">
      <c r="A121" s="150" t="s">
        <v>534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1059</v>
      </c>
      <c r="J121" s="158" t="s">
        <v>1161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1056</v>
      </c>
      <c r="AE121" s="40"/>
    </row>
    <row r="122" spans="1:31" hidden="1">
      <c r="A122" s="150" t="s">
        <v>535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1059</v>
      </c>
      <c r="J122" s="158" t="s">
        <v>1162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1056</v>
      </c>
      <c r="AE122" s="40"/>
    </row>
    <row r="123" spans="1:31" hidden="1">
      <c r="A123" s="150" t="s">
        <v>536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1059</v>
      </c>
      <c r="J123" s="158" t="s">
        <v>1163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1056</v>
      </c>
      <c r="AE123" s="40"/>
    </row>
    <row r="124" spans="1:31" hidden="1">
      <c r="A124" s="150" t="s">
        <v>537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1059</v>
      </c>
      <c r="J124" s="158" t="s">
        <v>1164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1056</v>
      </c>
      <c r="AE124" s="40"/>
    </row>
    <row r="125" spans="1:31" hidden="1">
      <c r="A125" s="150" t="s">
        <v>538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1059</v>
      </c>
      <c r="J125" s="158" t="s">
        <v>1165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1056</v>
      </c>
      <c r="AE125" s="40"/>
    </row>
    <row r="126" spans="1:31" hidden="1">
      <c r="A126" s="10" t="s">
        <v>539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849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 hidden="1">
      <c r="A127" s="10" t="s">
        <v>540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850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 hidden="1">
      <c r="A128" s="10" t="s">
        <v>541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851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 hidden="1">
      <c r="A129" s="10" t="s">
        <v>542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852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 hidden="1">
      <c r="A130" s="10" t="s">
        <v>543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853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 hidden="1">
      <c r="A131" s="10" t="s">
        <v>544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854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 hidden="1">
      <c r="A132" s="10" t="s">
        <v>545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855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 hidden="1">
      <c r="A133" s="10" t="s">
        <v>546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856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 hidden="1">
      <c r="A134" s="10" t="s">
        <v>547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857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 hidden="1">
      <c r="A135" s="10" t="s">
        <v>548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858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 hidden="1">
      <c r="A136" s="150" t="s">
        <v>549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1059</v>
      </c>
      <c r="J136" s="158" t="s">
        <v>1326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 hidden="1">
      <c r="A137" s="150" t="s">
        <v>550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1059</v>
      </c>
      <c r="J137" s="158" t="s">
        <v>1327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 hidden="1">
      <c r="A138" s="150" t="s">
        <v>551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1059</v>
      </c>
      <c r="J138" s="158" t="s">
        <v>1284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 hidden="1">
      <c r="A139" s="150" t="s">
        <v>552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1059</v>
      </c>
      <c r="J139" s="158" t="s">
        <v>1062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 hidden="1">
      <c r="A140" s="150" t="s">
        <v>553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1059</v>
      </c>
      <c r="J140" s="158" t="s">
        <v>1063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 hidden="1">
      <c r="A141" s="150" t="s">
        <v>554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1059</v>
      </c>
      <c r="J141" s="158" t="s">
        <v>1064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 hidden="1">
      <c r="A142" s="150" t="s">
        <v>555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1111</v>
      </c>
      <c r="K142" s="159">
        <v>43676</v>
      </c>
      <c r="L142" s="160" t="s">
        <v>1076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 hidden="1">
      <c r="A143" s="150" t="s">
        <v>556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1112</v>
      </c>
      <c r="K143" s="159">
        <v>43677</v>
      </c>
      <c r="L143" s="160" t="s">
        <v>1076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 hidden="1">
      <c r="A144" s="150" t="s">
        <v>557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859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 hidden="1">
      <c r="A145" s="150" t="s">
        <v>558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1059</v>
      </c>
      <c r="J145" s="158" t="s">
        <v>1328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 hidden="1">
      <c r="A146" s="150" t="s">
        <v>559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1059</v>
      </c>
      <c r="J146" s="158" t="s">
        <v>1166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 hidden="1">
      <c r="A147" s="150" t="s">
        <v>560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1113</v>
      </c>
      <c r="K147" s="159">
        <v>43683</v>
      </c>
      <c r="L147" s="160" t="s">
        <v>1076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 hidden="1">
      <c r="A148" s="150" t="s">
        <v>561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1114</v>
      </c>
      <c r="K148" s="159">
        <v>43684</v>
      </c>
      <c r="L148" s="160" t="s">
        <v>1076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 hidden="1">
      <c r="A149" s="150" t="s">
        <v>562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1115</v>
      </c>
      <c r="K149" s="159">
        <v>43685</v>
      </c>
      <c r="L149" s="160" t="s">
        <v>1076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 hidden="1">
      <c r="A150" s="150" t="s">
        <v>563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860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 hidden="1">
      <c r="A151" s="150" t="s">
        <v>564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1059</v>
      </c>
      <c r="J151" s="158" t="s">
        <v>1167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 hidden="1">
      <c r="A152" s="150" t="s">
        <v>565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1116</v>
      </c>
      <c r="K152" s="159">
        <v>43690</v>
      </c>
      <c r="L152" s="160" t="s">
        <v>1076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 hidden="1">
      <c r="A153" s="150" t="s">
        <v>566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1077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 hidden="1">
      <c r="A154" s="150" t="s">
        <v>567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1078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 hidden="1">
      <c r="A155" s="150" t="s">
        <v>568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1079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 hidden="1">
      <c r="A156" s="150" t="s">
        <v>569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1117</v>
      </c>
      <c r="K156" s="159">
        <v>43696</v>
      </c>
      <c r="L156" s="160" t="s">
        <v>1076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 hidden="1">
      <c r="A157" s="150" t="s">
        <v>570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861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 hidden="1">
      <c r="A158" s="150" t="s">
        <v>571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1059</v>
      </c>
      <c r="J158" s="158" t="s">
        <v>1065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 hidden="1">
      <c r="A159" s="150" t="s">
        <v>572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1059</v>
      </c>
      <c r="J159" s="158" t="s">
        <v>1066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 hidden="1">
      <c r="A160" s="150" t="s">
        <v>573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1118</v>
      </c>
      <c r="K160" s="159">
        <v>43700</v>
      </c>
      <c r="L160" s="160" t="s">
        <v>1076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 hidden="1">
      <c r="A161" s="10" t="s">
        <v>574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862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 hidden="1">
      <c r="A162" s="150" t="s">
        <v>575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1059</v>
      </c>
      <c r="J162" s="158" t="s">
        <v>1128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1056</v>
      </c>
      <c r="AE162" s="40"/>
    </row>
    <row r="163" spans="1:31" hidden="1">
      <c r="A163" s="150" t="s">
        <v>576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1119</v>
      </c>
      <c r="K163" s="159">
        <v>43705</v>
      </c>
      <c r="L163" s="160" t="s">
        <v>1076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1056</v>
      </c>
      <c r="AE163" s="40"/>
    </row>
    <row r="164" spans="1:31" hidden="1">
      <c r="A164" s="150" t="s">
        <v>577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1059</v>
      </c>
      <c r="J164" s="158" t="s">
        <v>1129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1056</v>
      </c>
      <c r="AE164" s="40"/>
    </row>
    <row r="165" spans="1:31" hidden="1">
      <c r="A165" s="150" t="s">
        <v>578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1120</v>
      </c>
      <c r="K165" s="159">
        <v>43707</v>
      </c>
      <c r="L165" s="160" t="s">
        <v>1076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1056</v>
      </c>
      <c r="AE165" s="40"/>
    </row>
    <row r="166" spans="1:31" hidden="1">
      <c r="A166" s="150" t="s">
        <v>579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1059</v>
      </c>
      <c r="J166" s="158" t="s">
        <v>1168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1056</v>
      </c>
      <c r="AE166" s="40"/>
    </row>
    <row r="167" spans="1:31" hidden="1">
      <c r="A167" s="150" t="s">
        <v>580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1059</v>
      </c>
      <c r="J167" s="158" t="s">
        <v>1329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1056</v>
      </c>
      <c r="AE167" s="40"/>
    </row>
    <row r="168" spans="1:31" hidden="1">
      <c r="A168" s="150" t="s">
        <v>581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1059</v>
      </c>
      <c r="J168" s="158" t="s">
        <v>1330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1056</v>
      </c>
      <c r="AE168" s="40"/>
    </row>
    <row r="169" spans="1:31" hidden="1">
      <c r="A169" s="150" t="s">
        <v>582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1059</v>
      </c>
      <c r="J169" s="158" t="s">
        <v>1331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1056</v>
      </c>
      <c r="AE169" s="40"/>
    </row>
    <row r="170" spans="1:31" hidden="1">
      <c r="A170" s="150" t="s">
        <v>583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1059</v>
      </c>
      <c r="J170" s="158" t="s">
        <v>1332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1056</v>
      </c>
      <c r="AE170" s="40"/>
    </row>
    <row r="171" spans="1:31" hidden="1">
      <c r="A171" s="150" t="s">
        <v>584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1059</v>
      </c>
      <c r="J171" s="158" t="s">
        <v>1333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1056</v>
      </c>
      <c r="AE171" s="40"/>
    </row>
    <row r="172" spans="1:31" hidden="1">
      <c r="A172" s="150" t="s">
        <v>585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1059</v>
      </c>
      <c r="J172" s="158" t="s">
        <v>1334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1056</v>
      </c>
      <c r="AE172" s="40"/>
    </row>
    <row r="173" spans="1:31" hidden="1">
      <c r="A173" s="150" t="s">
        <v>586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1059</v>
      </c>
      <c r="J173" s="158" t="s">
        <v>1335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1056</v>
      </c>
      <c r="AE173" s="40"/>
    </row>
    <row r="174" spans="1:31" hidden="1">
      <c r="A174" s="150" t="s">
        <v>587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1059</v>
      </c>
      <c r="J174" s="158" t="s">
        <v>1336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1056</v>
      </c>
      <c r="AE174" s="40"/>
    </row>
    <row r="175" spans="1:31" hidden="1">
      <c r="A175" s="150" t="s">
        <v>588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1059</v>
      </c>
      <c r="J175" s="158" t="s">
        <v>1337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1056</v>
      </c>
      <c r="AE175" s="40"/>
    </row>
    <row r="176" spans="1:31" hidden="1">
      <c r="A176" s="150" t="s">
        <v>589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1059</v>
      </c>
      <c r="J176" s="158" t="s">
        <v>1338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1056</v>
      </c>
      <c r="AE176" s="40"/>
    </row>
    <row r="177" spans="1:31" hidden="1">
      <c r="A177" s="150" t="s">
        <v>590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1059</v>
      </c>
      <c r="J177" s="158" t="s">
        <v>1339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1056</v>
      </c>
      <c r="AE177" s="40"/>
    </row>
    <row r="178" spans="1:31" hidden="1">
      <c r="A178" s="150" t="s">
        <v>591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1059</v>
      </c>
      <c r="J178" s="158" t="s">
        <v>1340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1056</v>
      </c>
      <c r="AE178" s="40"/>
    </row>
    <row r="179" spans="1:31" hidden="1">
      <c r="A179" s="150" t="s">
        <v>592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1059</v>
      </c>
      <c r="J179" s="158" t="s">
        <v>1341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1056</v>
      </c>
      <c r="AE179" s="40"/>
    </row>
    <row r="180" spans="1:31" hidden="1">
      <c r="A180" s="150" t="s">
        <v>593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1059</v>
      </c>
      <c r="J180" s="158" t="s">
        <v>1342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1056</v>
      </c>
      <c r="AE180" s="40"/>
    </row>
    <row r="181" spans="1:31" hidden="1">
      <c r="A181" s="150" t="s">
        <v>594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1059</v>
      </c>
      <c r="J181" s="158" t="s">
        <v>1343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1056</v>
      </c>
      <c r="AE181" s="40"/>
    </row>
    <row r="182" spans="1:31" hidden="1">
      <c r="A182" s="150" t="s">
        <v>595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1059</v>
      </c>
      <c r="J182" s="158" t="s">
        <v>1344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1056</v>
      </c>
      <c r="AE182" s="40"/>
    </row>
    <row r="183" spans="1:31" hidden="1">
      <c r="A183" s="150" t="s">
        <v>596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1059</v>
      </c>
      <c r="J183" s="158" t="s">
        <v>1169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1056</v>
      </c>
      <c r="AE183" s="40"/>
    </row>
    <row r="184" spans="1:31" hidden="1">
      <c r="A184" s="150" t="s">
        <v>597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1059</v>
      </c>
      <c r="J184" s="158" t="s">
        <v>1170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1056</v>
      </c>
      <c r="AE184" s="40"/>
    </row>
    <row r="185" spans="1:31" hidden="1">
      <c r="A185" s="150" t="s">
        <v>598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1059</v>
      </c>
      <c r="J185" s="158" t="s">
        <v>1171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1056</v>
      </c>
      <c r="AE185" s="40"/>
    </row>
    <row r="186" spans="1:31" hidden="1">
      <c r="A186" s="150" t="s">
        <v>599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1059</v>
      </c>
      <c r="J186" s="158" t="s">
        <v>1172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1056</v>
      </c>
      <c r="AE186" s="40"/>
    </row>
    <row r="187" spans="1:31" hidden="1">
      <c r="A187" s="150" t="s">
        <v>600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1059</v>
      </c>
      <c r="J187" s="158" t="s">
        <v>1173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1056</v>
      </c>
      <c r="AE187" s="40"/>
    </row>
    <row r="188" spans="1:31" hidden="1">
      <c r="A188" s="150" t="s">
        <v>601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1059</v>
      </c>
      <c r="J188" s="158" t="s">
        <v>1345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1056</v>
      </c>
      <c r="AE188" s="40"/>
    </row>
    <row r="189" spans="1:31" hidden="1">
      <c r="A189" s="150" t="s">
        <v>602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1059</v>
      </c>
      <c r="J189" s="158" t="s">
        <v>1346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1056</v>
      </c>
      <c r="AE189" s="40"/>
    </row>
    <row r="190" spans="1:31" hidden="1">
      <c r="A190" s="150" t="s">
        <v>603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1059</v>
      </c>
      <c r="J190" s="158" t="s">
        <v>1347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1056</v>
      </c>
      <c r="AE190" s="40"/>
    </row>
    <row r="191" spans="1:31" hidden="1">
      <c r="A191" s="150" t="s">
        <v>604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1059</v>
      </c>
      <c r="J191" s="158" t="s">
        <v>1348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1056</v>
      </c>
      <c r="AE191" s="40"/>
    </row>
    <row r="192" spans="1:31" hidden="1">
      <c r="A192" s="150" t="s">
        <v>605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1059</v>
      </c>
      <c r="J192" s="158" t="s">
        <v>1349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1056</v>
      </c>
      <c r="AE192" s="40"/>
    </row>
    <row r="193" spans="1:31" hidden="1">
      <c r="A193" s="150" t="s">
        <v>606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1059</v>
      </c>
      <c r="J193" s="158" t="s">
        <v>1350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1056</v>
      </c>
      <c r="AE193" s="40"/>
    </row>
    <row r="194" spans="1:31" hidden="1">
      <c r="A194" s="150" t="s">
        <v>607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1059</v>
      </c>
      <c r="J194" s="158" t="s">
        <v>1174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1056</v>
      </c>
      <c r="AE194" s="40"/>
    </row>
    <row r="195" spans="1:31" hidden="1">
      <c r="A195" s="150" t="s">
        <v>608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1059</v>
      </c>
      <c r="J195" s="158" t="s">
        <v>1175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1056</v>
      </c>
      <c r="AE195" s="40"/>
    </row>
    <row r="196" spans="1:31" hidden="1">
      <c r="A196" s="150" t="s">
        <v>609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1059</v>
      </c>
      <c r="J196" s="158" t="s">
        <v>1351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1056</v>
      </c>
      <c r="AE196" s="40"/>
    </row>
    <row r="197" spans="1:31" hidden="1">
      <c r="A197" s="150" t="s">
        <v>610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1059</v>
      </c>
      <c r="J197" s="158" t="s">
        <v>1176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1056</v>
      </c>
      <c r="AE197" s="40"/>
    </row>
    <row r="198" spans="1:31" hidden="1">
      <c r="A198" s="150" t="s">
        <v>611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1059</v>
      </c>
      <c r="J198" s="158" t="s">
        <v>1177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1056</v>
      </c>
      <c r="AE198" s="40"/>
    </row>
    <row r="199" spans="1:31" hidden="1">
      <c r="A199" s="150" t="s">
        <v>612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1059</v>
      </c>
      <c r="J199" s="158" t="s">
        <v>1178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1056</v>
      </c>
      <c r="AE199" s="40"/>
    </row>
    <row r="200" spans="1:31" hidden="1">
      <c r="A200" s="150" t="s">
        <v>613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1059</v>
      </c>
      <c r="J200" s="158" t="s">
        <v>1352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1056</v>
      </c>
      <c r="AE200" s="40"/>
    </row>
    <row r="201" spans="1:31" hidden="1">
      <c r="A201" s="150" t="s">
        <v>614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1059</v>
      </c>
      <c r="J201" s="158" t="s">
        <v>1353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1056</v>
      </c>
      <c r="AE201" s="40"/>
    </row>
    <row r="202" spans="1:31" hidden="1">
      <c r="A202" s="150" t="s">
        <v>615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1059</v>
      </c>
      <c r="J202" s="158" t="s">
        <v>1179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1056</v>
      </c>
      <c r="AE202" s="40"/>
    </row>
    <row r="203" spans="1:31" hidden="1">
      <c r="A203" s="150" t="s">
        <v>616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1059</v>
      </c>
      <c r="J203" s="158" t="s">
        <v>1130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1056</v>
      </c>
      <c r="AE203" s="40"/>
    </row>
    <row r="204" spans="1:31" hidden="1">
      <c r="A204" s="150" t="s">
        <v>617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1059</v>
      </c>
      <c r="J204" s="158" t="s">
        <v>1180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1056</v>
      </c>
      <c r="AE204" s="40"/>
    </row>
    <row r="205" spans="1:31" hidden="1">
      <c r="A205" s="150" t="s">
        <v>618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1059</v>
      </c>
      <c r="J205" s="158" t="s">
        <v>1181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1056</v>
      </c>
      <c r="AE205" s="40"/>
    </row>
    <row r="206" spans="1:31" hidden="1">
      <c r="A206" s="150" t="s">
        <v>619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1059</v>
      </c>
      <c r="J206" s="158" t="s">
        <v>1354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1056</v>
      </c>
      <c r="AE206" s="40"/>
    </row>
    <row r="207" spans="1:31" hidden="1">
      <c r="A207" s="150" t="s">
        <v>620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1059</v>
      </c>
      <c r="J207" s="158" t="s">
        <v>1182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1056</v>
      </c>
      <c r="AE207" s="40"/>
    </row>
    <row r="208" spans="1:31" hidden="1">
      <c r="A208" s="150" t="s">
        <v>621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1059</v>
      </c>
      <c r="J208" s="158" t="s">
        <v>1355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1056</v>
      </c>
      <c r="AE208" s="40"/>
    </row>
    <row r="209" spans="1:31" hidden="1">
      <c r="A209" s="150" t="s">
        <v>622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1059</v>
      </c>
      <c r="J209" s="158" t="s">
        <v>1183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1056</v>
      </c>
      <c r="AE209" s="40"/>
    </row>
    <row r="210" spans="1:31" hidden="1">
      <c r="A210" s="150" t="s">
        <v>623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1121</v>
      </c>
      <c r="K210" s="159">
        <v>43780</v>
      </c>
      <c r="L210" s="160" t="s">
        <v>1076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1056</v>
      </c>
      <c r="AE210" s="40"/>
    </row>
    <row r="211" spans="1:31" hidden="1">
      <c r="A211" s="150" t="s">
        <v>624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1059</v>
      </c>
      <c r="J211" s="158" t="s">
        <v>1356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1056</v>
      </c>
      <c r="AE211" s="40"/>
    </row>
    <row r="212" spans="1:31" hidden="1">
      <c r="A212" s="150" t="s">
        <v>625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1059</v>
      </c>
      <c r="J212" s="158" t="s">
        <v>1357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1056</v>
      </c>
      <c r="AE212" s="40"/>
    </row>
    <row r="213" spans="1:31" hidden="1">
      <c r="A213" s="150" t="s">
        <v>626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1059</v>
      </c>
      <c r="J213" s="158" t="s">
        <v>1358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1056</v>
      </c>
      <c r="AE213" s="40"/>
    </row>
    <row r="214" spans="1:31" hidden="1">
      <c r="A214" s="150" t="s">
        <v>627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1122</v>
      </c>
      <c r="K214" s="159">
        <v>43784</v>
      </c>
      <c r="L214" s="160" t="s">
        <v>1076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1056</v>
      </c>
      <c r="AE214" s="40"/>
    </row>
    <row r="215" spans="1:31" hidden="1">
      <c r="A215" s="150" t="s">
        <v>628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1059</v>
      </c>
      <c r="J215" s="158" t="s">
        <v>1359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1056</v>
      </c>
      <c r="AE215" s="40"/>
    </row>
    <row r="216" spans="1:31" hidden="1">
      <c r="A216" s="150" t="s">
        <v>629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1059</v>
      </c>
      <c r="J216" s="158" t="s">
        <v>1184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1056</v>
      </c>
      <c r="AE216" s="40"/>
    </row>
    <row r="217" spans="1:31" hidden="1">
      <c r="A217" s="150" t="s">
        <v>630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1059</v>
      </c>
      <c r="J217" s="158" t="s">
        <v>1185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1056</v>
      </c>
      <c r="AE217" s="40"/>
    </row>
    <row r="218" spans="1:31" hidden="1">
      <c r="A218" s="150" t="s">
        <v>631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1059</v>
      </c>
      <c r="J218" s="158" t="s">
        <v>1186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1056</v>
      </c>
      <c r="AE218" s="40"/>
    </row>
    <row r="219" spans="1:31" hidden="1">
      <c r="A219" s="150" t="s">
        <v>632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1059</v>
      </c>
      <c r="J219" s="158" t="s">
        <v>1131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1056</v>
      </c>
      <c r="AE219" s="40"/>
    </row>
    <row r="220" spans="1:31" hidden="1">
      <c r="A220" s="150" t="s">
        <v>633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1059</v>
      </c>
      <c r="J220" s="158" t="s">
        <v>1132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1056</v>
      </c>
      <c r="AE220" s="40"/>
    </row>
    <row r="221" spans="1:31" hidden="1">
      <c r="A221" s="150" t="s">
        <v>634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1123</v>
      </c>
      <c r="K221" s="159">
        <v>43795</v>
      </c>
      <c r="L221" s="160" t="s">
        <v>1076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1056</v>
      </c>
      <c r="AE221" s="40"/>
    </row>
    <row r="222" spans="1:31" hidden="1">
      <c r="A222" s="150" t="s">
        <v>635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1059</v>
      </c>
      <c r="J222" s="158" t="s">
        <v>1360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1056</v>
      </c>
      <c r="AE222" s="40"/>
    </row>
    <row r="223" spans="1:31" hidden="1">
      <c r="A223" s="150" t="s">
        <v>636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1124</v>
      </c>
      <c r="K223" s="159">
        <v>43797</v>
      </c>
      <c r="L223" s="160" t="s">
        <v>1076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1056</v>
      </c>
      <c r="AE223" s="40"/>
    </row>
    <row r="224" spans="1:31" hidden="1">
      <c r="A224" s="150" t="s">
        <v>637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1059</v>
      </c>
      <c r="J224" s="158" t="s">
        <v>1312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1056</v>
      </c>
      <c r="AE224" s="40"/>
    </row>
    <row r="225" spans="1:31" hidden="1">
      <c r="A225" s="150" t="s">
        <v>638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1059</v>
      </c>
      <c r="J225" s="158" t="s">
        <v>1313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1056</v>
      </c>
      <c r="AE225" s="40"/>
    </row>
    <row r="226" spans="1:31" hidden="1">
      <c r="A226" s="150" t="s">
        <v>639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1059</v>
      </c>
      <c r="J226" s="158" t="s">
        <v>1361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1056</v>
      </c>
      <c r="AE226" s="40"/>
    </row>
    <row r="227" spans="1:31" hidden="1">
      <c r="A227" s="150" t="s">
        <v>640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1059</v>
      </c>
      <c r="J227" s="158" t="s">
        <v>1187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1056</v>
      </c>
      <c r="AE227" s="40"/>
    </row>
    <row r="228" spans="1:31" hidden="1">
      <c r="A228" s="150" t="s">
        <v>641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1059</v>
      </c>
      <c r="J228" s="158" t="s">
        <v>1188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1056</v>
      </c>
      <c r="AE228" s="40"/>
    </row>
    <row r="229" spans="1:31" hidden="1">
      <c r="A229" s="150" t="s">
        <v>642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1059</v>
      </c>
      <c r="J229" s="158" t="s">
        <v>1362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1056</v>
      </c>
      <c r="AE229" s="40"/>
    </row>
    <row r="230" spans="1:31" hidden="1">
      <c r="A230" s="150" t="s">
        <v>643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1059</v>
      </c>
      <c r="J230" s="158" t="s">
        <v>1363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1056</v>
      </c>
      <c r="AE230" s="40"/>
    </row>
    <row r="231" spans="1:31" hidden="1">
      <c r="A231" s="150" t="s">
        <v>644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1059</v>
      </c>
      <c r="J231" s="158" t="s">
        <v>1364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1056</v>
      </c>
      <c r="AE231" s="40"/>
    </row>
    <row r="232" spans="1:31" hidden="1">
      <c r="A232" s="150" t="s">
        <v>645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1059</v>
      </c>
      <c r="J232" s="158" t="s">
        <v>1365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1056</v>
      </c>
      <c r="AE232" s="40"/>
    </row>
    <row r="233" spans="1:31" hidden="1">
      <c r="A233" s="150" t="s">
        <v>646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1059</v>
      </c>
      <c r="J233" s="158" t="s">
        <v>1366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1056</v>
      </c>
      <c r="AE233" s="40"/>
    </row>
    <row r="234" spans="1:31" hidden="1">
      <c r="A234" s="150" t="s">
        <v>647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1059</v>
      </c>
      <c r="J234" s="158" t="s">
        <v>1367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1056</v>
      </c>
      <c r="AE234" s="40"/>
    </row>
    <row r="235" spans="1:31" hidden="1">
      <c r="A235" s="150" t="s">
        <v>648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1059</v>
      </c>
      <c r="J235" s="158" t="s">
        <v>1368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1056</v>
      </c>
      <c r="AE235" s="40"/>
    </row>
    <row r="236" spans="1:31" hidden="1">
      <c r="A236" s="150" t="s">
        <v>649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1059</v>
      </c>
      <c r="J236" s="158" t="s">
        <v>1369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1056</v>
      </c>
      <c r="AE236" s="40"/>
    </row>
    <row r="237" spans="1:31" hidden="1">
      <c r="A237" s="150" t="s">
        <v>650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1059</v>
      </c>
      <c r="J237" s="158" t="s">
        <v>1370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1056</v>
      </c>
      <c r="AE237" s="40"/>
    </row>
    <row r="238" spans="1:31" hidden="1">
      <c r="A238" s="150" t="s">
        <v>651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1059</v>
      </c>
      <c r="J238" s="158" t="s">
        <v>1371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1056</v>
      </c>
      <c r="AE238" s="40"/>
    </row>
    <row r="239" spans="1:31" hidden="1">
      <c r="A239" s="150" t="s">
        <v>652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1059</v>
      </c>
      <c r="J239" s="158" t="s">
        <v>1372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1056</v>
      </c>
      <c r="AE239" s="40"/>
    </row>
    <row r="240" spans="1:31" hidden="1">
      <c r="A240" s="150" t="s">
        <v>653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1059</v>
      </c>
      <c r="J240" s="158" t="s">
        <v>1373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1056</v>
      </c>
      <c r="AE240" s="40"/>
    </row>
    <row r="241" spans="1:31" hidden="1">
      <c r="A241" s="150" t="s">
        <v>654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1059</v>
      </c>
      <c r="J241" s="158" t="s">
        <v>1374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1056</v>
      </c>
      <c r="AE241" s="40"/>
    </row>
    <row r="242" spans="1:31" hidden="1">
      <c r="A242" s="150" t="s">
        <v>655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1059</v>
      </c>
      <c r="J242" s="158" t="s">
        <v>1375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1056</v>
      </c>
      <c r="AE242" s="40"/>
    </row>
    <row r="243" spans="1:31" hidden="1">
      <c r="A243" s="150" t="s">
        <v>656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1059</v>
      </c>
      <c r="J243" s="158" t="s">
        <v>1376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1056</v>
      </c>
      <c r="AE243" s="40"/>
    </row>
    <row r="244" spans="1:31" hidden="1">
      <c r="A244" s="150" t="s">
        <v>657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1059</v>
      </c>
      <c r="J244" s="158" t="s">
        <v>1377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1056</v>
      </c>
      <c r="AE244" s="40"/>
    </row>
    <row r="245" spans="1:31" hidden="1">
      <c r="A245" s="150" t="s">
        <v>658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1059</v>
      </c>
      <c r="J245" s="158" t="s">
        <v>1378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1056</v>
      </c>
      <c r="AE245" s="40"/>
    </row>
    <row r="246" spans="1:31" hidden="1">
      <c r="A246" s="150" t="s">
        <v>659</v>
      </c>
      <c r="B246" s="151">
        <v>135</v>
      </c>
      <c r="C246" s="152">
        <v>129.77000000000001</v>
      </c>
      <c r="D246" s="153">
        <v>1.0398000000000001</v>
      </c>
      <c r="E246" s="154">
        <v>0.22000000000000003</v>
      </c>
      <c r="F246" s="155">
        <v>0.23548148148148143</v>
      </c>
      <c r="G246" s="171">
        <v>166.79</v>
      </c>
      <c r="H246" s="157">
        <v>31.789999999999992</v>
      </c>
      <c r="I246" s="151" t="s">
        <v>28</v>
      </c>
      <c r="J246" s="158" t="s">
        <v>1522</v>
      </c>
      <c r="K246" s="159">
        <v>43830</v>
      </c>
      <c r="L246" s="160">
        <v>44019</v>
      </c>
      <c r="M246" s="161">
        <v>25650</v>
      </c>
      <c r="N246" s="162">
        <v>0.45237231968810904</v>
      </c>
      <c r="O246" s="163">
        <v>134.93484600000002</v>
      </c>
      <c r="P246" s="163">
        <v>-6.5153999999978396E-2</v>
      </c>
      <c r="Q246" s="164">
        <v>0.9</v>
      </c>
      <c r="R246" s="165">
        <v>32464.780000000002</v>
      </c>
      <c r="S246" s="166">
        <v>33756.878244000007</v>
      </c>
      <c r="T246" s="166"/>
      <c r="U246" s="167"/>
      <c r="V246" s="168">
        <v>7247.82</v>
      </c>
      <c r="W246" s="168">
        <v>41004.698244000007</v>
      </c>
      <c r="X246" s="169">
        <v>37700</v>
      </c>
      <c r="Y246" s="165">
        <v>3304.6982440000065</v>
      </c>
      <c r="Z246" s="155">
        <v>8.7657778355437754E-2</v>
      </c>
      <c r="AA246" s="155">
        <v>0.10852090865087516</v>
      </c>
      <c r="AB246" s="155">
        <v>0.10550267278514602</v>
      </c>
      <c r="AC246" s="155">
        <v>-1.7844894429708269E-2</v>
      </c>
      <c r="AD246" s="170" t="s">
        <v>1056</v>
      </c>
      <c r="AE246" s="40"/>
    </row>
    <row r="247" spans="1:31" hidden="1">
      <c r="A247" s="150" t="s">
        <v>660</v>
      </c>
      <c r="B247" s="151">
        <v>135</v>
      </c>
      <c r="C247" s="152">
        <v>127.51</v>
      </c>
      <c r="D247" s="153">
        <v>1.0582</v>
      </c>
      <c r="E247" s="154">
        <v>0.22000000000000003</v>
      </c>
      <c r="F247" s="155">
        <v>0.24022222222222228</v>
      </c>
      <c r="G247" s="171">
        <v>167.43</v>
      </c>
      <c r="H247" s="157">
        <v>32.430000000000007</v>
      </c>
      <c r="I247" s="151" t="s">
        <v>1059</v>
      </c>
      <c r="J247" s="158" t="s">
        <v>1523</v>
      </c>
      <c r="K247" s="159">
        <v>43832</v>
      </c>
      <c r="L247" s="160">
        <v>44020</v>
      </c>
      <c r="M247" s="161">
        <v>25515</v>
      </c>
      <c r="N247" s="162">
        <v>0.46392122281011178</v>
      </c>
      <c r="O247" s="163">
        <v>134.931082</v>
      </c>
      <c r="P247" s="163">
        <v>-6.8917999999996482E-2</v>
      </c>
      <c r="Q247" s="164">
        <v>0.9</v>
      </c>
      <c r="R247" s="165">
        <v>32592.29</v>
      </c>
      <c r="S247" s="166">
        <v>34489.161278</v>
      </c>
      <c r="T247" s="166"/>
      <c r="U247" s="167"/>
      <c r="V247" s="168">
        <v>7247.82</v>
      </c>
      <c r="W247" s="168">
        <v>41736.981277999999</v>
      </c>
      <c r="X247" s="169">
        <v>37835</v>
      </c>
      <c r="Y247" s="165">
        <v>3901.9812779999993</v>
      </c>
      <c r="Z247" s="155">
        <v>0.10313152578300522</v>
      </c>
      <c r="AA247" s="155">
        <v>0.12756917368649212</v>
      </c>
      <c r="AB247" s="155">
        <v>0.12461725804149615</v>
      </c>
      <c r="AC247" s="155">
        <v>-2.148573225849093E-2</v>
      </c>
      <c r="AD247" s="170" t="s">
        <v>1056</v>
      </c>
      <c r="AE247" s="40"/>
    </row>
    <row r="248" spans="1:31" hidden="1">
      <c r="A248" s="150" t="s">
        <v>661</v>
      </c>
      <c r="B248" s="151">
        <v>135</v>
      </c>
      <c r="C248" s="152">
        <v>127.2</v>
      </c>
      <c r="D248" s="153">
        <v>1.0608</v>
      </c>
      <c r="E248" s="154">
        <v>0.22000000000000003</v>
      </c>
      <c r="F248" s="155">
        <v>0.23725925925925928</v>
      </c>
      <c r="G248" s="171">
        <v>167.03</v>
      </c>
      <c r="H248" s="157">
        <v>32.03</v>
      </c>
      <c r="I248" s="151" t="s">
        <v>1059</v>
      </c>
      <c r="J248" s="158" t="s">
        <v>1524</v>
      </c>
      <c r="K248" s="159">
        <v>43833</v>
      </c>
      <c r="L248" s="160">
        <v>44020</v>
      </c>
      <c r="M248" s="161">
        <v>25380</v>
      </c>
      <c r="N248" s="162">
        <v>0.46063632781717889</v>
      </c>
      <c r="O248" s="163">
        <v>134.93376000000001</v>
      </c>
      <c r="P248" s="163">
        <v>-6.6239999999993415E-2</v>
      </c>
      <c r="Q248" s="164">
        <v>0.9</v>
      </c>
      <c r="R248" s="165">
        <v>32719.49</v>
      </c>
      <c r="S248" s="166">
        <v>34708.834992000004</v>
      </c>
      <c r="T248" s="166"/>
      <c r="U248" s="167"/>
      <c r="V248" s="168">
        <v>7247.82</v>
      </c>
      <c r="W248" s="168">
        <v>41956.654992000003</v>
      </c>
      <c r="X248" s="169">
        <v>37970</v>
      </c>
      <c r="Y248" s="165">
        <v>3986.6549920000034</v>
      </c>
      <c r="Z248" s="155">
        <v>0.10499486415591264</v>
      </c>
      <c r="AA248" s="155">
        <v>0.1297647169569347</v>
      </c>
      <c r="AB248" s="155">
        <v>0.12692580753226257</v>
      </c>
      <c r="AC248" s="155">
        <v>-2.1930943376349932E-2</v>
      </c>
      <c r="AD248" s="170" t="s">
        <v>1056</v>
      </c>
      <c r="AE248" s="40"/>
    </row>
    <row r="249" spans="1:31" hidden="1">
      <c r="A249" s="150" t="s">
        <v>662</v>
      </c>
      <c r="B249" s="151">
        <v>135</v>
      </c>
      <c r="C249" s="152">
        <v>126.02</v>
      </c>
      <c r="D249" s="153">
        <v>1.0707</v>
      </c>
      <c r="E249" s="154">
        <v>0.22000000000000003</v>
      </c>
      <c r="F249" s="155">
        <v>0.22577777777777769</v>
      </c>
      <c r="G249" s="171">
        <v>165.48</v>
      </c>
      <c r="H249" s="157">
        <v>30.47999999999999</v>
      </c>
      <c r="I249" s="151" t="s">
        <v>1059</v>
      </c>
      <c r="J249" s="158" t="s">
        <v>1525</v>
      </c>
      <c r="K249" s="159">
        <v>43836</v>
      </c>
      <c r="L249" s="160">
        <v>44020</v>
      </c>
      <c r="M249" s="161">
        <v>24975</v>
      </c>
      <c r="N249" s="162">
        <v>0.44545345345345333</v>
      </c>
      <c r="O249" s="163">
        <v>134.92961399999999</v>
      </c>
      <c r="P249" s="163">
        <v>-7.0386000000013382E-2</v>
      </c>
      <c r="Q249" s="164">
        <v>0.9</v>
      </c>
      <c r="R249" s="165">
        <v>32845.51</v>
      </c>
      <c r="S249" s="166">
        <v>35167.687557000005</v>
      </c>
      <c r="T249" s="166"/>
      <c r="U249" s="167"/>
      <c r="V249" s="168">
        <v>7247.82</v>
      </c>
      <c r="W249" s="168">
        <v>42415.507557000004</v>
      </c>
      <c r="X249" s="169">
        <v>38105</v>
      </c>
      <c r="Y249" s="165">
        <v>4310.5075570000045</v>
      </c>
      <c r="Z249" s="155">
        <v>0.1131218359008006</v>
      </c>
      <c r="AA249" s="155">
        <v>0.13969220638438129</v>
      </c>
      <c r="AB249" s="155">
        <v>0.13695414609631285</v>
      </c>
      <c r="AC249" s="155">
        <v>-2.3832310195512241E-2</v>
      </c>
      <c r="AD249" s="170" t="s">
        <v>1056</v>
      </c>
      <c r="AE249" s="40"/>
    </row>
    <row r="250" spans="1:31" hidden="1">
      <c r="A250" s="150" t="s">
        <v>663</v>
      </c>
      <c r="B250" s="151">
        <v>135</v>
      </c>
      <c r="C250" s="152">
        <v>124.6</v>
      </c>
      <c r="D250" s="153">
        <v>1.0829</v>
      </c>
      <c r="E250" s="154">
        <v>0.22000000000000003</v>
      </c>
      <c r="F250" s="155">
        <v>0.23985185185185182</v>
      </c>
      <c r="G250" s="171">
        <v>167.38</v>
      </c>
      <c r="H250" s="157">
        <v>32.379999999999995</v>
      </c>
      <c r="I250" s="151" t="s">
        <v>1059</v>
      </c>
      <c r="J250" s="158" t="s">
        <v>1526</v>
      </c>
      <c r="K250" s="159">
        <v>43837</v>
      </c>
      <c r="L250" s="160">
        <v>44021</v>
      </c>
      <c r="M250" s="161">
        <v>24975</v>
      </c>
      <c r="N250" s="162">
        <v>0.47322122122122118</v>
      </c>
      <c r="O250" s="163">
        <v>134.92934</v>
      </c>
      <c r="P250" s="163">
        <v>-7.066000000000372E-2</v>
      </c>
      <c r="Q250" s="164">
        <v>0.9</v>
      </c>
      <c r="R250" s="165">
        <v>32970.11</v>
      </c>
      <c r="S250" s="166">
        <v>35703.332118999999</v>
      </c>
      <c r="T250" s="166"/>
      <c r="U250" s="167"/>
      <c r="V250" s="168">
        <v>7247.82</v>
      </c>
      <c r="W250" s="168">
        <v>42951.152118999998</v>
      </c>
      <c r="X250" s="169">
        <v>38240</v>
      </c>
      <c r="Y250" s="165">
        <v>4711.1521189999985</v>
      </c>
      <c r="Z250" s="155">
        <v>0.12319958470188275</v>
      </c>
      <c r="AA250" s="155">
        <v>0.15201099499938375</v>
      </c>
      <c r="AB250" s="155">
        <v>0.1493779963127615</v>
      </c>
      <c r="AC250" s="155">
        <v>-2.6178411610878749E-2</v>
      </c>
      <c r="AD250" s="170" t="s">
        <v>1056</v>
      </c>
      <c r="AE250" s="40"/>
    </row>
    <row r="251" spans="1:31" hidden="1">
      <c r="A251" s="150" t="s">
        <v>664</v>
      </c>
      <c r="B251" s="151">
        <v>135</v>
      </c>
      <c r="C251" s="152">
        <v>126.2</v>
      </c>
      <c r="D251" s="153">
        <v>1.0691999999999999</v>
      </c>
      <c r="E251" s="154">
        <v>0.22000000000000003</v>
      </c>
      <c r="F251" s="155">
        <v>0.22748148148148153</v>
      </c>
      <c r="G251" s="171">
        <v>165.71</v>
      </c>
      <c r="H251" s="157">
        <v>30.710000000000008</v>
      </c>
      <c r="I251" s="151" t="s">
        <v>1059</v>
      </c>
      <c r="J251" s="158" t="s">
        <v>1527</v>
      </c>
      <c r="K251" s="159">
        <v>43838</v>
      </c>
      <c r="L251" s="160">
        <v>44020</v>
      </c>
      <c r="M251" s="161">
        <v>24705</v>
      </c>
      <c r="N251" s="162">
        <v>0.45371989475814622</v>
      </c>
      <c r="O251" s="163">
        <v>134.93304000000001</v>
      </c>
      <c r="P251" s="163">
        <v>-6.6959999999994579E-2</v>
      </c>
      <c r="Q251" s="164">
        <v>0.9</v>
      </c>
      <c r="R251" s="165">
        <v>33096.31</v>
      </c>
      <c r="S251" s="166">
        <v>35386.574651999996</v>
      </c>
      <c r="T251" s="166"/>
      <c r="U251" s="167"/>
      <c r="V251" s="168">
        <v>7247.82</v>
      </c>
      <c r="W251" s="168">
        <v>42634.394651999995</v>
      </c>
      <c r="X251" s="169">
        <v>38375</v>
      </c>
      <c r="Y251" s="165">
        <v>4259.3946519999954</v>
      </c>
      <c r="Z251" s="155">
        <v>0.11099399744625393</v>
      </c>
      <c r="AA251" s="155">
        <v>0.13683843676169816</v>
      </c>
      <c r="AB251" s="155">
        <v>0.13436087900977189</v>
      </c>
      <c r="AC251" s="155">
        <v>-2.3366881563517961E-2</v>
      </c>
      <c r="AD251" s="170" t="s">
        <v>1056</v>
      </c>
      <c r="AE251" s="40"/>
    </row>
    <row r="252" spans="1:31" hidden="1">
      <c r="A252" s="150" t="s">
        <v>665</v>
      </c>
      <c r="B252" s="151">
        <v>135</v>
      </c>
      <c r="C252" s="152">
        <v>124.66</v>
      </c>
      <c r="D252" s="153">
        <v>1.0824</v>
      </c>
      <c r="E252" s="154">
        <v>0.22000000000000003</v>
      </c>
      <c r="F252" s="155">
        <v>0.24044444444444452</v>
      </c>
      <c r="G252" s="171">
        <v>167.46</v>
      </c>
      <c r="H252" s="157">
        <v>32.460000000000008</v>
      </c>
      <c r="I252" s="151" t="s">
        <v>1059</v>
      </c>
      <c r="J252" s="158" t="s">
        <v>1528</v>
      </c>
      <c r="K252" s="159">
        <v>43839</v>
      </c>
      <c r="L252" s="160">
        <v>44021</v>
      </c>
      <c r="M252" s="161">
        <v>24705</v>
      </c>
      <c r="N252" s="162">
        <v>0.47957498482088662</v>
      </c>
      <c r="O252" s="163">
        <v>134.931984</v>
      </c>
      <c r="P252" s="163">
        <v>-6.8016000000000076E-2</v>
      </c>
      <c r="Q252" s="164">
        <v>0.9</v>
      </c>
      <c r="R252" s="165">
        <v>33220.97</v>
      </c>
      <c r="S252" s="166">
        <v>35958.377928000002</v>
      </c>
      <c r="T252" s="166"/>
      <c r="U252" s="167"/>
      <c r="V252" s="168">
        <v>7247.82</v>
      </c>
      <c r="W252" s="168">
        <v>43206.197928000001</v>
      </c>
      <c r="X252" s="169">
        <v>38510</v>
      </c>
      <c r="Y252" s="165">
        <v>4696.1979280000014</v>
      </c>
      <c r="Z252" s="155">
        <v>0.12194749228771751</v>
      </c>
      <c r="AA252" s="155">
        <v>0.15021978403297531</v>
      </c>
      <c r="AB252" s="155">
        <v>0.1478434611269801</v>
      </c>
      <c r="AC252" s="155">
        <v>-2.5895968839262595E-2</v>
      </c>
      <c r="AD252" s="170" t="s">
        <v>1056</v>
      </c>
      <c r="AE252" s="40"/>
    </row>
    <row r="253" spans="1:31" hidden="1">
      <c r="A253" s="150" t="s">
        <v>666</v>
      </c>
      <c r="B253" s="151">
        <v>135</v>
      </c>
      <c r="C253" s="152">
        <v>124.95</v>
      </c>
      <c r="D253" s="153">
        <v>1.0799000000000001</v>
      </c>
      <c r="E253" s="154">
        <v>0.22000000000000003</v>
      </c>
      <c r="F253" s="155">
        <v>0.24340740740740752</v>
      </c>
      <c r="G253" s="171">
        <v>167.86</v>
      </c>
      <c r="H253" s="157">
        <v>32.860000000000014</v>
      </c>
      <c r="I253" s="151" t="s">
        <v>1059</v>
      </c>
      <c r="J253" s="158" t="s">
        <v>1529</v>
      </c>
      <c r="K253" s="159">
        <v>43840</v>
      </c>
      <c r="L253" s="160">
        <v>44021</v>
      </c>
      <c r="M253" s="161">
        <v>24570</v>
      </c>
      <c r="N253" s="162">
        <v>0.48815221815221832</v>
      </c>
      <c r="O253" s="163">
        <v>134.93350500000003</v>
      </c>
      <c r="P253" s="163">
        <v>-6.649499999997488E-2</v>
      </c>
      <c r="Q253" s="164">
        <v>0.9</v>
      </c>
      <c r="R253" s="165">
        <v>33345.919999999998</v>
      </c>
      <c r="S253" s="166">
        <v>36010.259008000001</v>
      </c>
      <c r="T253" s="166"/>
      <c r="U253" s="167"/>
      <c r="V253" s="168">
        <v>7247.82</v>
      </c>
      <c r="W253" s="168">
        <v>43258.079008000001</v>
      </c>
      <c r="X253" s="169">
        <v>38645</v>
      </c>
      <c r="Y253" s="165">
        <v>4613.0790080000006</v>
      </c>
      <c r="Z253" s="155">
        <v>0.11937065617803078</v>
      </c>
      <c r="AA253" s="155">
        <v>0.14692653951724322</v>
      </c>
      <c r="AB253" s="155">
        <v>0.14468338123948765</v>
      </c>
      <c r="AC253" s="155">
        <v>-2.5312725061456876E-2</v>
      </c>
      <c r="AD253" s="170" t="s">
        <v>1056</v>
      </c>
      <c r="AE253" s="40"/>
    </row>
    <row r="254" spans="1:31" hidden="1">
      <c r="A254" s="150" t="s">
        <v>667</v>
      </c>
      <c r="B254" s="151">
        <v>135</v>
      </c>
      <c r="C254" s="152">
        <v>123.29</v>
      </c>
      <c r="D254" s="153">
        <v>1.0944</v>
      </c>
      <c r="E254" s="154">
        <v>0.22000000000000003</v>
      </c>
      <c r="F254" s="155">
        <v>0.22681481481481486</v>
      </c>
      <c r="G254" s="171">
        <v>165.62</v>
      </c>
      <c r="H254" s="157">
        <v>30.620000000000005</v>
      </c>
      <c r="I254" s="151" t="s">
        <v>1059</v>
      </c>
      <c r="J254" s="158" t="s">
        <v>1530</v>
      </c>
      <c r="K254" s="159">
        <v>43843</v>
      </c>
      <c r="L254" s="160">
        <v>44021</v>
      </c>
      <c r="M254" s="161">
        <v>24165</v>
      </c>
      <c r="N254" s="162">
        <v>0.4624994827229465</v>
      </c>
      <c r="O254" s="163">
        <v>134.92857600000002</v>
      </c>
      <c r="P254" s="163">
        <v>-7.142399999997906E-2</v>
      </c>
      <c r="Q254" s="164">
        <v>0.9</v>
      </c>
      <c r="R254" s="165">
        <v>33469.21</v>
      </c>
      <c r="S254" s="166">
        <v>36628.703423999999</v>
      </c>
      <c r="T254" s="166"/>
      <c r="U254" s="167"/>
      <c r="V254" s="168">
        <v>7247.82</v>
      </c>
      <c r="W254" s="168">
        <v>43876.523423999999</v>
      </c>
      <c r="X254" s="169">
        <v>38780</v>
      </c>
      <c r="Y254" s="165">
        <v>5096.5234239999991</v>
      </c>
      <c r="Z254" s="155">
        <v>0.13142143950489937</v>
      </c>
      <c r="AA254" s="155">
        <v>0.16162927599677523</v>
      </c>
      <c r="AB254" s="155">
        <v>0.159494223414131</v>
      </c>
      <c r="AC254" s="155">
        <v>-2.8072783909231624E-2</v>
      </c>
      <c r="AD254" s="170" t="s">
        <v>1056</v>
      </c>
      <c r="AE254" s="40"/>
    </row>
    <row r="255" spans="1:31" hidden="1">
      <c r="A255" s="150" t="s">
        <v>668</v>
      </c>
      <c r="B255" s="151">
        <v>135</v>
      </c>
      <c r="C255" s="152">
        <v>123.58</v>
      </c>
      <c r="D255" s="153">
        <v>1.0918000000000001</v>
      </c>
      <c r="E255" s="154">
        <v>0.22000000000000003</v>
      </c>
      <c r="F255" s="155">
        <v>0.22970370370370363</v>
      </c>
      <c r="G255" s="171">
        <v>166.01</v>
      </c>
      <c r="H255" s="157">
        <v>31.009999999999991</v>
      </c>
      <c r="I255" s="151" t="s">
        <v>1059</v>
      </c>
      <c r="J255" s="158" t="s">
        <v>1531</v>
      </c>
      <c r="K255" s="159">
        <v>43844</v>
      </c>
      <c r="L255" s="160">
        <v>44021</v>
      </c>
      <c r="M255" s="161">
        <v>24030</v>
      </c>
      <c r="N255" s="162">
        <v>0.4710216396171451</v>
      </c>
      <c r="O255" s="163">
        <v>134.924644</v>
      </c>
      <c r="P255" s="163">
        <v>-7.5355999999999312E-2</v>
      </c>
      <c r="Q255" s="164">
        <v>0.9</v>
      </c>
      <c r="R255" s="165">
        <v>33592.79</v>
      </c>
      <c r="S255" s="166">
        <v>36676.608122000005</v>
      </c>
      <c r="T255" s="166"/>
      <c r="U255" s="167"/>
      <c r="V255" s="168">
        <v>7247.82</v>
      </c>
      <c r="W255" s="168">
        <v>43924.428122000005</v>
      </c>
      <c r="X255" s="169">
        <v>38915</v>
      </c>
      <c r="Y255" s="165">
        <v>5009.4281220000048</v>
      </c>
      <c r="Z255" s="155">
        <v>0.12872743471669024</v>
      </c>
      <c r="AA255" s="155">
        <v>0.15818990266894639</v>
      </c>
      <c r="AB255" s="155">
        <v>0.15619389546447415</v>
      </c>
      <c r="AC255" s="155">
        <v>-2.7466460747783916E-2</v>
      </c>
      <c r="AD255" s="170" t="s">
        <v>1056</v>
      </c>
      <c r="AE255" s="40"/>
    </row>
    <row r="256" spans="1:31" hidden="1">
      <c r="A256" s="150" t="s">
        <v>669</v>
      </c>
      <c r="B256" s="151">
        <v>135</v>
      </c>
      <c r="C256" s="152">
        <v>123.86</v>
      </c>
      <c r="D256" s="153">
        <v>1.0893999999999999</v>
      </c>
      <c r="E256" s="154">
        <v>0.22000000000000003</v>
      </c>
      <c r="F256" s="155">
        <v>0.23251851851851843</v>
      </c>
      <c r="G256" s="171">
        <v>166.39</v>
      </c>
      <c r="H256" s="157">
        <v>31.389999999999986</v>
      </c>
      <c r="I256" s="151" t="s">
        <v>1059</v>
      </c>
      <c r="J256" s="158" t="s">
        <v>1532</v>
      </c>
      <c r="K256" s="159">
        <v>43845</v>
      </c>
      <c r="L256" s="160">
        <v>44021</v>
      </c>
      <c r="M256" s="161">
        <v>23895</v>
      </c>
      <c r="N256" s="162">
        <v>0.47948734044779218</v>
      </c>
      <c r="O256" s="163">
        <v>134.93308399999998</v>
      </c>
      <c r="P256" s="163">
        <v>-6.6916000000020404E-2</v>
      </c>
      <c r="Q256" s="164">
        <v>0.9</v>
      </c>
      <c r="R256" s="165">
        <v>33716.65</v>
      </c>
      <c r="S256" s="166">
        <v>36730.918509999996</v>
      </c>
      <c r="T256" s="166"/>
      <c r="U256" s="167"/>
      <c r="V256" s="168">
        <v>7247.82</v>
      </c>
      <c r="W256" s="168">
        <v>43978.738509999996</v>
      </c>
      <c r="X256" s="169">
        <v>39050</v>
      </c>
      <c r="Y256" s="165">
        <v>4928.7385099999956</v>
      </c>
      <c r="Z256" s="155">
        <v>0.12621609500640196</v>
      </c>
      <c r="AA256" s="155">
        <v>0.1549811525499194</v>
      </c>
      <c r="AB256" s="155">
        <v>0.15311943841229203</v>
      </c>
      <c r="AC256" s="155">
        <v>-2.6903343405890068E-2</v>
      </c>
      <c r="AD256" s="170" t="s">
        <v>1056</v>
      </c>
      <c r="AE256" s="40"/>
    </row>
    <row r="257" spans="1:31" hidden="1">
      <c r="A257" s="150" t="s">
        <v>670</v>
      </c>
      <c r="B257" s="151">
        <v>135</v>
      </c>
      <c r="C257" s="152">
        <v>123.81</v>
      </c>
      <c r="D257" s="153">
        <v>1.0898000000000001</v>
      </c>
      <c r="E257" s="154">
        <v>0.22000000000000003</v>
      </c>
      <c r="F257" s="155">
        <v>0.23199999999999996</v>
      </c>
      <c r="G257" s="171">
        <v>166.32</v>
      </c>
      <c r="H257" s="157">
        <v>31.319999999999993</v>
      </c>
      <c r="I257" s="151" t="s">
        <v>1059</v>
      </c>
      <c r="J257" s="158" t="s">
        <v>1533</v>
      </c>
      <c r="K257" s="159">
        <v>43846</v>
      </c>
      <c r="L257" s="160">
        <v>44021</v>
      </c>
      <c r="M257" s="161">
        <v>23760</v>
      </c>
      <c r="N257" s="162">
        <v>0.48113636363636353</v>
      </c>
      <c r="O257" s="163">
        <v>134.92813800000002</v>
      </c>
      <c r="P257" s="163">
        <v>-7.1861999999981663E-2</v>
      </c>
      <c r="Q257" s="164">
        <v>0.9</v>
      </c>
      <c r="R257" s="165">
        <v>33840.46</v>
      </c>
      <c r="S257" s="166">
        <v>36879.333308000001</v>
      </c>
      <c r="T257" s="166"/>
      <c r="U257" s="167"/>
      <c r="V257" s="168">
        <v>7247.82</v>
      </c>
      <c r="W257" s="168">
        <v>44127.153308000001</v>
      </c>
      <c r="X257" s="169">
        <v>39185</v>
      </c>
      <c r="Y257" s="165">
        <v>4942.1533080000008</v>
      </c>
      <c r="Z257" s="155">
        <v>0.12612360107183873</v>
      </c>
      <c r="AA257" s="155">
        <v>0.15474607676695307</v>
      </c>
      <c r="AB257" s="155">
        <v>0.15301201551614141</v>
      </c>
      <c r="AC257" s="155">
        <v>-2.6888414444302677E-2</v>
      </c>
      <c r="AD257" s="170" t="s">
        <v>1056</v>
      </c>
      <c r="AE257" s="40"/>
    </row>
    <row r="258" spans="1:31">
      <c r="A258" s="150" t="s">
        <v>671</v>
      </c>
      <c r="B258" s="151">
        <v>135</v>
      </c>
      <c r="C258" s="152">
        <v>124.14</v>
      </c>
      <c r="D258" s="153">
        <v>1.0869</v>
      </c>
      <c r="E258" s="154">
        <v>0.22000000000000003</v>
      </c>
      <c r="F258" s="155">
        <v>0.2352592592592592</v>
      </c>
      <c r="G258" s="171">
        <v>166.76</v>
      </c>
      <c r="H258" s="157">
        <v>31.759999999999991</v>
      </c>
      <c r="I258" s="151" t="s">
        <v>1059</v>
      </c>
      <c r="J258" s="158" t="s">
        <v>1534</v>
      </c>
      <c r="K258" s="159">
        <v>43847</v>
      </c>
      <c r="L258" s="160">
        <v>44021</v>
      </c>
      <c r="M258" s="161">
        <v>23625</v>
      </c>
      <c r="N258" s="162">
        <v>0.49068359788359778</v>
      </c>
      <c r="O258" s="163">
        <v>134.92776599999999</v>
      </c>
      <c r="P258" s="163">
        <v>-7.2234000000008791E-2</v>
      </c>
      <c r="Q258" s="164">
        <v>0.9</v>
      </c>
      <c r="R258" s="165">
        <v>33964.6</v>
      </c>
      <c r="S258" s="166">
        <v>36916.123739999995</v>
      </c>
      <c r="T258" s="166"/>
      <c r="U258" s="167"/>
      <c r="V258" s="168">
        <v>7247.82</v>
      </c>
      <c r="W258" s="168">
        <v>44163.943739999995</v>
      </c>
      <c r="X258" s="169">
        <v>39320</v>
      </c>
      <c r="Y258" s="165">
        <v>4843.9437399999952</v>
      </c>
      <c r="Z258" s="155">
        <v>0.12319287232960319</v>
      </c>
      <c r="AA258" s="155">
        <v>0.15103256903646689</v>
      </c>
      <c r="AB258" s="155">
        <v>0.14942715666327566</v>
      </c>
      <c r="AC258" s="155">
        <v>-2.6234284333672475E-2</v>
      </c>
      <c r="AD258" s="170" t="s">
        <v>1056</v>
      </c>
      <c r="AE258" s="40"/>
    </row>
    <row r="259" spans="1:31">
      <c r="A259" s="63" t="s">
        <v>672</v>
      </c>
      <c r="B259" s="2">
        <v>135</v>
      </c>
      <c r="C259" s="56">
        <v>122.41</v>
      </c>
      <c r="D259" s="57">
        <v>1.1023000000000001</v>
      </c>
      <c r="E259" s="32">
        <f t="shared" ref="E258:E287" si="21">10%*Q259+13%</f>
        <v>0.22000000000000003</v>
      </c>
      <c r="F259" s="26">
        <f t="shared" ref="F258:F287" si="22">IF(G259="",($F$1*C259-B259)/B259,H259/B259)</f>
        <v>0.22310258518518505</v>
      </c>
      <c r="H259" s="58">
        <f t="shared" ref="H258:H287" si="23">IF(G259="",$F$1*C259-B259,G259-B259)</f>
        <v>30.118848999999983</v>
      </c>
      <c r="I259" s="2" t="s">
        <v>66</v>
      </c>
      <c r="J259" s="33" t="s">
        <v>325</v>
      </c>
      <c r="K259" s="59">
        <f t="shared" ref="K258:K287" si="24">DATE(MID(J259,1,4),MID(J259,5,2),MID(J259,7,2))</f>
        <v>43850</v>
      </c>
      <c r="L259" s="60" t="str">
        <f t="shared" ref="L258:L287" ca="1" si="25">IF(LEN(J259) &gt; 15,DATE(MID(J259,12,4),MID(J259,16,2),MID(J259,18,2)),TEXT(TODAY(),"yyyy/m/d"))</f>
        <v>2020/7/10</v>
      </c>
      <c r="M259" s="44">
        <f t="shared" ref="M258:M287" ca="1" si="26">(L259-K259+1)*B259</f>
        <v>23355</v>
      </c>
      <c r="N259" s="61">
        <f t="shared" ref="N258:N287" ca="1" si="27">H259/M259*365</f>
        <v>0.47070776643117074</v>
      </c>
      <c r="O259" s="35">
        <f t="shared" ref="O258:O287" si="28">D259*C259</f>
        <v>134.93254300000001</v>
      </c>
      <c r="P259" s="35">
        <f t="shared" ref="P258:P287" si="29">O259-B259</f>
        <v>-6.745699999999033E-2</v>
      </c>
      <c r="Q259" s="36">
        <f t="shared" ref="Q258:Q287" si="30">B259/150</f>
        <v>0.9</v>
      </c>
      <c r="R259" s="37">
        <f t="shared" ref="R258:R287" si="31">R258+C259-T259</f>
        <v>33892.04</v>
      </c>
      <c r="S259" s="38">
        <f t="shared" ref="S258:S287" si="32">R259*D259</f>
        <v>37359.195692000001</v>
      </c>
      <c r="T259" s="38">
        <v>194.97</v>
      </c>
      <c r="U259" s="62">
        <v>214.92</v>
      </c>
      <c r="V259" s="39">
        <f t="shared" ref="V258:V287" si="33">U259+V258</f>
        <v>7462.74</v>
      </c>
      <c r="W259" s="39">
        <f t="shared" ref="W258:W287" si="34">S259+V259</f>
        <v>44821.935691999999</v>
      </c>
      <c r="X259" s="1">
        <f t="shared" ref="X258:X287" si="35">X258+B259</f>
        <v>39455</v>
      </c>
      <c r="Y259" s="37">
        <f t="shared" ref="Y258:Y287" si="36">W259-X259</f>
        <v>5366.9356919999991</v>
      </c>
      <c r="Z259" s="111">
        <f t="shared" ref="Z258:Z287" si="37">W259/X259-1</f>
        <v>0.13602675686224819</v>
      </c>
      <c r="AA259" s="111">
        <f t="shared" ref="AA258:AA287" si="38">S259/(X259-V259)-1</f>
        <v>0.16775731667597094</v>
      </c>
      <c r="AB259" s="111">
        <f>SUM($C$2:C259)*D259/SUM($B$2:B259)-1</f>
        <v>0.16514437062476262</v>
      </c>
      <c r="AC259" s="111">
        <f t="shared" ref="AC258:AC287" si="39">Z259-AB259</f>
        <v>-2.9117613762514427E-2</v>
      </c>
      <c r="AD259" s="40" t="str">
        <f t="shared" ref="AD258:AD287" si="40">IF(E259-F259&lt;0,"达成",E259-F259)</f>
        <v>达成</v>
      </c>
    </row>
    <row r="260" spans="1:31">
      <c r="A260" s="150" t="s">
        <v>673</v>
      </c>
      <c r="B260" s="151">
        <v>135</v>
      </c>
      <c r="C260" s="152">
        <v>123.66</v>
      </c>
      <c r="D260" s="153">
        <v>1.0911</v>
      </c>
      <c r="E260" s="154">
        <v>0.22000000000000003</v>
      </c>
      <c r="F260" s="155">
        <v>0.23051851851851854</v>
      </c>
      <c r="G260" s="171">
        <v>166.12</v>
      </c>
      <c r="H260" s="157">
        <v>31.120000000000005</v>
      </c>
      <c r="I260" s="151" t="s">
        <v>1059</v>
      </c>
      <c r="J260" s="158" t="s">
        <v>1541</v>
      </c>
      <c r="K260" s="159">
        <v>43851</v>
      </c>
      <c r="L260" s="160">
        <v>44021</v>
      </c>
      <c r="M260" s="161">
        <v>23085</v>
      </c>
      <c r="N260" s="162">
        <v>0.49204245180853379</v>
      </c>
      <c r="O260" s="163">
        <v>134.92542599999999</v>
      </c>
      <c r="P260" s="163">
        <v>-7.4574000000012575E-2</v>
      </c>
      <c r="Q260" s="164">
        <v>0.9</v>
      </c>
      <c r="R260" s="165">
        <v>34015.700000000004</v>
      </c>
      <c r="S260" s="166">
        <v>37114.530270000003</v>
      </c>
      <c r="T260" s="166"/>
      <c r="U260" s="167"/>
      <c r="V260" s="168">
        <v>7462.74</v>
      </c>
      <c r="W260" s="168">
        <v>44577.270270000001</v>
      </c>
      <c r="X260" s="169">
        <v>39590</v>
      </c>
      <c r="Y260" s="165">
        <v>4987.2702700000009</v>
      </c>
      <c r="Z260" s="155">
        <v>0.12597297979287703</v>
      </c>
      <c r="AA260" s="155">
        <v>0.15523484635789053</v>
      </c>
      <c r="AB260" s="155">
        <v>0.15278118658752216</v>
      </c>
      <c r="AC260" s="155">
        <v>-2.6808206794645129E-2</v>
      </c>
      <c r="AD260" s="170" t="s">
        <v>1056</v>
      </c>
    </row>
    <row r="261" spans="1:31">
      <c r="A261" s="190" t="s">
        <v>674</v>
      </c>
      <c r="B261" s="2">
        <v>135</v>
      </c>
      <c r="C261" s="56">
        <v>122.59</v>
      </c>
      <c r="D261" s="57">
        <v>1.1007</v>
      </c>
      <c r="E261" s="32">
        <f t="shared" si="21"/>
        <v>0.22000000000000003</v>
      </c>
      <c r="F261" s="26">
        <f t="shared" si="22"/>
        <v>0.22490111851851849</v>
      </c>
      <c r="H261" s="58">
        <f t="shared" si="23"/>
        <v>30.361650999999995</v>
      </c>
      <c r="I261" s="2" t="s">
        <v>66</v>
      </c>
      <c r="J261" s="33" t="s">
        <v>1432</v>
      </c>
      <c r="K261" s="59">
        <f t="shared" si="24"/>
        <v>43852</v>
      </c>
      <c r="L261" s="60" t="str">
        <f t="shared" ca="1" si="25"/>
        <v>2020/7/10</v>
      </c>
      <c r="M261" s="44">
        <f t="shared" ca="1" si="26"/>
        <v>23085</v>
      </c>
      <c r="N261" s="61">
        <f t="shared" ca="1" si="27"/>
        <v>0.48005209508338742</v>
      </c>
      <c r="O261" s="35">
        <f t="shared" si="28"/>
        <v>134.93481299999999</v>
      </c>
      <c r="P261" s="35">
        <f t="shared" si="29"/>
        <v>-6.5187000000008766E-2</v>
      </c>
      <c r="Q261" s="36">
        <f t="shared" si="30"/>
        <v>0.9</v>
      </c>
      <c r="R261" s="37">
        <f t="shared" si="31"/>
        <v>34138.29</v>
      </c>
      <c r="S261" s="38">
        <f t="shared" si="32"/>
        <v>37576.015803000002</v>
      </c>
      <c r="T261" s="38"/>
      <c r="U261" s="62"/>
      <c r="V261" s="39">
        <f t="shared" si="33"/>
        <v>7462.74</v>
      </c>
      <c r="W261" s="39">
        <f t="shared" si="34"/>
        <v>45038.755803</v>
      </c>
      <c r="X261" s="1">
        <f t="shared" si="35"/>
        <v>39725</v>
      </c>
      <c r="Y261" s="37">
        <f t="shared" si="36"/>
        <v>5313.755803</v>
      </c>
      <c r="Z261" s="111">
        <f t="shared" si="37"/>
        <v>0.13376351926998109</v>
      </c>
      <c r="AA261" s="111">
        <f t="shared" si="38"/>
        <v>0.16470500835961266</v>
      </c>
      <c r="AB261" s="111">
        <f>SUM($C$2:C261)*D261/SUM($B$2:B261)-1</f>
        <v>0.16236857047199504</v>
      </c>
      <c r="AC261" s="111">
        <f t="shared" si="39"/>
        <v>-2.8605051202013954E-2</v>
      </c>
      <c r="AD261" s="40" t="str">
        <f t="shared" si="40"/>
        <v>达成</v>
      </c>
    </row>
    <row r="262" spans="1:31">
      <c r="A262" s="150" t="s">
        <v>675</v>
      </c>
      <c r="B262" s="151">
        <v>135</v>
      </c>
      <c r="C262" s="152">
        <v>126.71</v>
      </c>
      <c r="D262" s="153">
        <v>1.0649</v>
      </c>
      <c r="E262" s="154">
        <v>0.22000000000000003</v>
      </c>
      <c r="F262" s="155">
        <v>0.2324444444444444</v>
      </c>
      <c r="G262" s="171">
        <v>166.38</v>
      </c>
      <c r="H262" s="157">
        <v>31.379999999999995</v>
      </c>
      <c r="I262" s="151" t="s">
        <v>1059</v>
      </c>
      <c r="J262" s="158" t="s">
        <v>1535</v>
      </c>
      <c r="K262" s="159">
        <v>43853</v>
      </c>
      <c r="L262" s="160">
        <v>44020</v>
      </c>
      <c r="M262" s="161">
        <v>22680</v>
      </c>
      <c r="N262" s="162">
        <v>0.50501322751322741</v>
      </c>
      <c r="O262" s="163">
        <v>134.93347899999998</v>
      </c>
      <c r="P262" s="163">
        <v>-6.6521000000022923E-2</v>
      </c>
      <c r="Q262" s="164">
        <v>0.9</v>
      </c>
      <c r="R262" s="165">
        <v>34265</v>
      </c>
      <c r="S262" s="166">
        <v>36488.798499999997</v>
      </c>
      <c r="T262" s="166"/>
      <c r="U262" s="167"/>
      <c r="V262" s="168">
        <v>7462.74</v>
      </c>
      <c r="W262" s="168">
        <v>43951.538499999995</v>
      </c>
      <c r="X262" s="169">
        <v>39860</v>
      </c>
      <c r="Y262" s="165">
        <v>4091.5384999999951</v>
      </c>
      <c r="Z262" s="155">
        <v>0.10264772955343693</v>
      </c>
      <c r="AA262" s="155">
        <v>0.12629273278048814</v>
      </c>
      <c r="AB262" s="155">
        <v>0.12413927027094829</v>
      </c>
      <c r="AC262" s="155">
        <v>-2.1491540717511359E-2</v>
      </c>
      <c r="AD262" s="170" t="s">
        <v>1056</v>
      </c>
    </row>
    <row r="263" spans="1:31">
      <c r="A263" s="150" t="s">
        <v>676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1059</v>
      </c>
      <c r="J263" s="158" t="s">
        <v>1189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55">
        <v>2.716413991748956E-2</v>
      </c>
      <c r="AA263" s="155">
        <v>3.3395459645287451E-2</v>
      </c>
      <c r="AB263" s="155">
        <v>3.145237504688092E-2</v>
      </c>
      <c r="AC263" s="155">
        <v>-4.2882351293913601E-3</v>
      </c>
      <c r="AD263" s="170" t="s">
        <v>1056</v>
      </c>
    </row>
    <row r="264" spans="1:31">
      <c r="A264" s="150" t="s">
        <v>677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1059</v>
      </c>
      <c r="J264" s="158" t="s">
        <v>1133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55">
        <v>4.2979874042659238E-2</v>
      </c>
      <c r="AA264" s="155">
        <v>5.2812044628422372E-2</v>
      </c>
      <c r="AB264" s="155">
        <v>5.0864040414120071E-2</v>
      </c>
      <c r="AC264" s="155">
        <v>-7.8841663714608323E-3</v>
      </c>
      <c r="AD264" s="170" t="s">
        <v>1056</v>
      </c>
    </row>
    <row r="265" spans="1:31">
      <c r="A265" s="150" t="s">
        <v>678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1059</v>
      </c>
      <c r="J265" s="158" t="s">
        <v>1379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55">
        <v>6.3316803111387543E-2</v>
      </c>
      <c r="AA265" s="155">
        <v>7.7761443721711565E-2</v>
      </c>
      <c r="AB265" s="155">
        <v>7.5811419539514757E-2</v>
      </c>
      <c r="AC265" s="155">
        <v>-1.2494616428127214E-2</v>
      </c>
      <c r="AD265" s="170" t="s">
        <v>1056</v>
      </c>
    </row>
    <row r="266" spans="1:31">
      <c r="A266" s="150" t="s">
        <v>679</v>
      </c>
      <c r="B266" s="151">
        <v>135</v>
      </c>
      <c r="C266" s="152">
        <v>128.68</v>
      </c>
      <c r="D266" s="153">
        <v>1.0486</v>
      </c>
      <c r="E266" s="154">
        <v>0.22000000000000003</v>
      </c>
      <c r="F266" s="155">
        <v>0.22511111111111101</v>
      </c>
      <c r="G266" s="171">
        <v>165.39</v>
      </c>
      <c r="H266" s="157">
        <v>30.389999999999986</v>
      </c>
      <c r="I266" s="151" t="s">
        <v>28</v>
      </c>
      <c r="J266" s="158" t="s">
        <v>1536</v>
      </c>
      <c r="K266" s="159">
        <v>43867</v>
      </c>
      <c r="L266" s="160">
        <v>44019</v>
      </c>
      <c r="M266" s="161">
        <v>20655</v>
      </c>
      <c r="N266" s="162">
        <v>0.53702977487291192</v>
      </c>
      <c r="O266" s="163">
        <v>134.93384800000001</v>
      </c>
      <c r="P266" s="163">
        <v>-6.615199999998822E-2</v>
      </c>
      <c r="Q266" s="164">
        <v>0.9</v>
      </c>
      <c r="R266" s="165">
        <v>34710.35</v>
      </c>
      <c r="S266" s="166">
        <v>36397.273009999997</v>
      </c>
      <c r="T266" s="166"/>
      <c r="U266" s="167"/>
      <c r="V266" s="168">
        <v>7462.74</v>
      </c>
      <c r="W266" s="168">
        <v>43860.013009999995</v>
      </c>
      <c r="X266" s="169">
        <v>40310</v>
      </c>
      <c r="Y266" s="165">
        <v>3550.0130099999951</v>
      </c>
      <c r="Z266" s="155">
        <v>8.8067799801538005E-2</v>
      </c>
      <c r="AA266" s="155">
        <v>0.10807638171342138</v>
      </c>
      <c r="AB266" s="155">
        <v>0.10616036199454237</v>
      </c>
      <c r="AC266" s="155">
        <v>-1.8092562193004369E-2</v>
      </c>
      <c r="AD266" s="170" t="s">
        <v>1056</v>
      </c>
    </row>
    <row r="267" spans="1:31">
      <c r="A267" s="150" t="s">
        <v>680</v>
      </c>
      <c r="B267" s="151">
        <v>135</v>
      </c>
      <c r="C267" s="152">
        <v>127.69</v>
      </c>
      <c r="D267" s="153">
        <v>1.0567</v>
      </c>
      <c r="E267" s="154">
        <v>0.22000000000000003</v>
      </c>
      <c r="F267" s="155">
        <v>0.24199999999999991</v>
      </c>
      <c r="G267" s="171">
        <v>167.67</v>
      </c>
      <c r="H267" s="157">
        <v>32.669999999999987</v>
      </c>
      <c r="I267" s="151" t="s">
        <v>1059</v>
      </c>
      <c r="J267" s="158" t="s">
        <v>1497</v>
      </c>
      <c r="K267" s="159">
        <v>43868</v>
      </c>
      <c r="L267" s="160">
        <v>44020</v>
      </c>
      <c r="M267" s="161">
        <v>20655</v>
      </c>
      <c r="N267" s="162">
        <v>0.57732026143790827</v>
      </c>
      <c r="O267" s="163">
        <v>134.93002300000001</v>
      </c>
      <c r="P267" s="163">
        <v>-6.9976999999994405E-2</v>
      </c>
      <c r="Q267" s="164">
        <v>0.9</v>
      </c>
      <c r="R267" s="165">
        <v>34838.04</v>
      </c>
      <c r="S267" s="166">
        <v>36813.356868000003</v>
      </c>
      <c r="T267" s="166"/>
      <c r="U267" s="167"/>
      <c r="V267" s="168">
        <v>7462.74</v>
      </c>
      <c r="W267" s="168">
        <v>44276.096868000001</v>
      </c>
      <c r="X267" s="169">
        <v>40445</v>
      </c>
      <c r="Y267" s="165">
        <v>3831.0968680000005</v>
      </c>
      <c r="Z267" s="155">
        <v>9.4723621411793912E-2</v>
      </c>
      <c r="AA267" s="155">
        <v>0.11615628728898497</v>
      </c>
      <c r="AB267" s="155">
        <v>0.1143203918160467</v>
      </c>
      <c r="AC267" s="155">
        <v>-1.9596770404252783E-2</v>
      </c>
      <c r="AD267" s="170" t="s">
        <v>1056</v>
      </c>
    </row>
    <row r="268" spans="1:31">
      <c r="A268" s="150" t="s">
        <v>681</v>
      </c>
      <c r="B268" s="151">
        <v>135</v>
      </c>
      <c r="C268" s="152">
        <v>126.37</v>
      </c>
      <c r="D268" s="153">
        <v>1.0677000000000001</v>
      </c>
      <c r="E268" s="154">
        <v>0.22000000000000003</v>
      </c>
      <c r="F268" s="155">
        <v>0.22918518518518516</v>
      </c>
      <c r="G268" s="171">
        <v>165.94</v>
      </c>
      <c r="H268" s="157">
        <v>30.939999999999998</v>
      </c>
      <c r="I268" s="151" t="s">
        <v>1059</v>
      </c>
      <c r="J268" s="158" t="s">
        <v>1498</v>
      </c>
      <c r="K268" s="159">
        <v>43871</v>
      </c>
      <c r="L268" s="160">
        <v>44020</v>
      </c>
      <c r="M268" s="161">
        <v>20250</v>
      </c>
      <c r="N268" s="162">
        <v>0.55768395061728393</v>
      </c>
      <c r="O268" s="163">
        <v>134.92524900000001</v>
      </c>
      <c r="P268" s="163">
        <v>-7.4750999999992018E-2</v>
      </c>
      <c r="Q268" s="164">
        <v>0.9</v>
      </c>
      <c r="R268" s="165">
        <v>34964.410000000003</v>
      </c>
      <c r="S268" s="166">
        <v>37331.500557000007</v>
      </c>
      <c r="T268" s="166"/>
      <c r="U268" s="167"/>
      <c r="V268" s="168">
        <v>7462.74</v>
      </c>
      <c r="W268" s="168">
        <v>44794.240557000005</v>
      </c>
      <c r="X268" s="169">
        <v>40580</v>
      </c>
      <c r="Y268" s="165">
        <v>4214.2405570000046</v>
      </c>
      <c r="Z268" s="155">
        <v>0.1038501862247414</v>
      </c>
      <c r="AA268" s="155">
        <v>0.12725209020915385</v>
      </c>
      <c r="AB268" s="155">
        <v>0.12549945800887174</v>
      </c>
      <c r="AC268" s="155">
        <v>-2.1649271784130342E-2</v>
      </c>
      <c r="AD268" s="170" t="s">
        <v>1056</v>
      </c>
    </row>
    <row r="269" spans="1:31">
      <c r="A269" s="150" t="s">
        <v>682</v>
      </c>
      <c r="B269" s="151">
        <v>135</v>
      </c>
      <c r="C269" s="152">
        <v>126.79</v>
      </c>
      <c r="D269" s="153">
        <v>1.0642</v>
      </c>
      <c r="E269" s="154">
        <v>0.22000000000000003</v>
      </c>
      <c r="F269" s="155">
        <v>0.23325925925925933</v>
      </c>
      <c r="G269" s="171">
        <v>166.49</v>
      </c>
      <c r="H269" s="157">
        <v>31.490000000000009</v>
      </c>
      <c r="I269" s="151" t="s">
        <v>1059</v>
      </c>
      <c r="J269" s="158" t="s">
        <v>1537</v>
      </c>
      <c r="K269" s="159">
        <v>43872</v>
      </c>
      <c r="L269" s="160">
        <v>44020</v>
      </c>
      <c r="M269" s="161">
        <v>20115</v>
      </c>
      <c r="N269" s="162">
        <v>0.5714069102659709</v>
      </c>
      <c r="O269" s="163">
        <v>134.92991800000001</v>
      </c>
      <c r="P269" s="163">
        <v>-7.0081999999985101E-2</v>
      </c>
      <c r="Q269" s="164">
        <v>0.9</v>
      </c>
      <c r="R269" s="165">
        <v>35091.200000000004</v>
      </c>
      <c r="S269" s="166">
        <v>37344.055040000007</v>
      </c>
      <c r="T269" s="166"/>
      <c r="U269" s="167"/>
      <c r="V269" s="168">
        <v>7462.74</v>
      </c>
      <c r="W269" s="168">
        <v>44806.795040000005</v>
      </c>
      <c r="X269" s="169">
        <v>40715</v>
      </c>
      <c r="Y269" s="165">
        <v>4091.7950400000045</v>
      </c>
      <c r="Z269" s="155">
        <v>0.10049846592165057</v>
      </c>
      <c r="AA269" s="155">
        <v>0.12305314104966114</v>
      </c>
      <c r="AB269" s="155">
        <v>0.12140437661795422</v>
      </c>
      <c r="AC269" s="155">
        <v>-2.0905910696303653E-2</v>
      </c>
      <c r="AD269" s="170" t="s">
        <v>1056</v>
      </c>
    </row>
    <row r="270" spans="1:31">
      <c r="A270" s="150" t="s">
        <v>683</v>
      </c>
      <c r="B270" s="151">
        <v>135</v>
      </c>
      <c r="C270" s="152">
        <v>124.64</v>
      </c>
      <c r="D270" s="153">
        <v>1.0826</v>
      </c>
      <c r="E270" s="154">
        <v>0.22000000000000003</v>
      </c>
      <c r="F270" s="155">
        <v>0.24029629629629629</v>
      </c>
      <c r="G270" s="171">
        <v>167.44</v>
      </c>
      <c r="H270" s="157">
        <v>32.44</v>
      </c>
      <c r="I270" s="151" t="s">
        <v>1059</v>
      </c>
      <c r="J270" s="158" t="s">
        <v>1538</v>
      </c>
      <c r="K270" s="159">
        <v>43873</v>
      </c>
      <c r="L270" s="160">
        <v>44021</v>
      </c>
      <c r="M270" s="161">
        <v>20115</v>
      </c>
      <c r="N270" s="162">
        <v>0.58864528958488693</v>
      </c>
      <c r="O270" s="163">
        <v>134.93526399999999</v>
      </c>
      <c r="P270" s="163">
        <v>-6.4736000000010563E-2</v>
      </c>
      <c r="Q270" s="164">
        <v>0.9</v>
      </c>
      <c r="R270" s="165">
        <v>35215.840000000004</v>
      </c>
      <c r="S270" s="166">
        <v>38124.668384000004</v>
      </c>
      <c r="T270" s="166"/>
      <c r="U270" s="167"/>
      <c r="V270" s="168">
        <v>7462.74</v>
      </c>
      <c r="W270" s="168">
        <v>45587.408384000002</v>
      </c>
      <c r="X270" s="169">
        <v>40850</v>
      </c>
      <c r="Y270" s="165">
        <v>4737.4083840000021</v>
      </c>
      <c r="Z270" s="155">
        <v>0.11597082947368431</v>
      </c>
      <c r="AA270" s="155">
        <v>0.14189269751396205</v>
      </c>
      <c r="AB270" s="155">
        <v>0.14032656416156697</v>
      </c>
      <c r="AC270" s="155">
        <v>-2.4355734687882657E-2</v>
      </c>
      <c r="AD270" s="170" t="s">
        <v>1056</v>
      </c>
    </row>
    <row r="271" spans="1:31">
      <c r="A271" s="150" t="s">
        <v>684</v>
      </c>
      <c r="B271" s="151">
        <v>135</v>
      </c>
      <c r="C271" s="152">
        <v>125.53</v>
      </c>
      <c r="D271" s="153">
        <v>1.0749</v>
      </c>
      <c r="E271" s="154">
        <v>0.22000000000000003</v>
      </c>
      <c r="F271" s="155">
        <v>0.22096296296296306</v>
      </c>
      <c r="G271" s="171">
        <v>164.83</v>
      </c>
      <c r="H271" s="157">
        <v>29.830000000000013</v>
      </c>
      <c r="I271" s="151" t="s">
        <v>1059</v>
      </c>
      <c r="J271" s="158" t="s">
        <v>1539</v>
      </c>
      <c r="K271" s="159">
        <v>43874</v>
      </c>
      <c r="L271" s="160">
        <v>44020</v>
      </c>
      <c r="M271" s="161">
        <v>19845</v>
      </c>
      <c r="N271" s="162">
        <v>0.54864953388762938</v>
      </c>
      <c r="O271" s="163">
        <v>134.932197</v>
      </c>
      <c r="P271" s="163">
        <v>-6.7802999999997837E-2</v>
      </c>
      <c r="Q271" s="164">
        <v>0.9</v>
      </c>
      <c r="R271" s="165">
        <v>35341.370000000003</v>
      </c>
      <c r="S271" s="166">
        <v>37988.438612999998</v>
      </c>
      <c r="T271" s="166"/>
      <c r="U271" s="167"/>
      <c r="V271" s="168">
        <v>7462.74</v>
      </c>
      <c r="W271" s="168">
        <v>45451.178612999996</v>
      </c>
      <c r="X271" s="169">
        <v>40985</v>
      </c>
      <c r="Y271" s="165">
        <v>4466.1786129999964</v>
      </c>
      <c r="Z271" s="155">
        <v>0.10897105314139321</v>
      </c>
      <c r="AA271" s="155">
        <v>0.13323023605806994</v>
      </c>
      <c r="AB271" s="155">
        <v>0.13177882459436385</v>
      </c>
      <c r="AC271" s="155">
        <v>-2.2807771452970638E-2</v>
      </c>
      <c r="AD271" s="170" t="s">
        <v>1056</v>
      </c>
    </row>
    <row r="272" spans="1:31">
      <c r="A272" s="150" t="s">
        <v>685</v>
      </c>
      <c r="B272" s="151">
        <v>135</v>
      </c>
      <c r="C272" s="152">
        <v>125.39</v>
      </c>
      <c r="D272" s="153">
        <v>1.0761000000000001</v>
      </c>
      <c r="E272" s="154">
        <v>0.22000000000000003</v>
      </c>
      <c r="F272" s="155">
        <v>0.21962962962962967</v>
      </c>
      <c r="G272" s="171">
        <v>164.65</v>
      </c>
      <c r="H272" s="157">
        <v>29.650000000000006</v>
      </c>
      <c r="I272" s="151" t="s">
        <v>1059</v>
      </c>
      <c r="J272" s="158" t="s">
        <v>1540</v>
      </c>
      <c r="K272" s="159">
        <v>43875</v>
      </c>
      <c r="L272" s="160">
        <v>44020</v>
      </c>
      <c r="M272" s="161">
        <v>19710</v>
      </c>
      <c r="N272" s="162">
        <v>0.54907407407407416</v>
      </c>
      <c r="O272" s="163">
        <v>134.93217900000002</v>
      </c>
      <c r="P272" s="163">
        <v>-6.7820999999980813E-2</v>
      </c>
      <c r="Q272" s="164">
        <v>0.9</v>
      </c>
      <c r="R272" s="165">
        <v>35466.76</v>
      </c>
      <c r="S272" s="166">
        <v>38165.780436000001</v>
      </c>
      <c r="T272" s="166"/>
      <c r="U272" s="167"/>
      <c r="V272" s="168">
        <v>7462.74</v>
      </c>
      <c r="W272" s="168">
        <v>45628.520435999999</v>
      </c>
      <c r="X272" s="169">
        <v>41120</v>
      </c>
      <c r="Y272" s="165">
        <v>4508.5204359999989</v>
      </c>
      <c r="Z272" s="155">
        <v>0.10964300671206217</v>
      </c>
      <c r="AA272" s="155">
        <v>0.13395387610280807</v>
      </c>
      <c r="AB272" s="155">
        <v>0.13260388601653728</v>
      </c>
      <c r="AC272" s="155">
        <v>-2.2960879304475101E-2</v>
      </c>
      <c r="AD272" s="170" t="s">
        <v>1056</v>
      </c>
    </row>
    <row r="273" spans="1:30">
      <c r="A273" s="63" t="s">
        <v>686</v>
      </c>
      <c r="B273" s="2">
        <v>135</v>
      </c>
      <c r="C273" s="56">
        <v>121.68</v>
      </c>
      <c r="D273" s="57">
        <v>1.1089</v>
      </c>
      <c r="E273" s="32">
        <f t="shared" si="21"/>
        <v>0.22000000000000003</v>
      </c>
      <c r="F273" s="26">
        <f t="shared" si="22"/>
        <v>0.21580853333333333</v>
      </c>
      <c r="H273" s="58">
        <f t="shared" si="23"/>
        <v>29.134152</v>
      </c>
      <c r="I273" s="2" t="s">
        <v>66</v>
      </c>
      <c r="J273" s="33" t="s">
        <v>345</v>
      </c>
      <c r="K273" s="59">
        <f t="shared" si="24"/>
        <v>43878</v>
      </c>
      <c r="L273" s="60" t="str">
        <f t="shared" ca="1" si="25"/>
        <v>2020/7/10</v>
      </c>
      <c r="M273" s="44">
        <f t="shared" ca="1" si="26"/>
        <v>19575</v>
      </c>
      <c r="N273" s="61">
        <f t="shared" ca="1" si="27"/>
        <v>0.54324217011494258</v>
      </c>
      <c r="O273" s="35">
        <f t="shared" si="28"/>
        <v>134.93095200000002</v>
      </c>
      <c r="P273" s="35">
        <f t="shared" si="29"/>
        <v>-6.9047999999980902E-2</v>
      </c>
      <c r="Q273" s="36">
        <f t="shared" si="30"/>
        <v>0.9</v>
      </c>
      <c r="R273" s="37">
        <f t="shared" si="31"/>
        <v>35588.44</v>
      </c>
      <c r="S273" s="38">
        <f t="shared" si="32"/>
        <v>39464.021116000004</v>
      </c>
      <c r="T273" s="38"/>
      <c r="U273" s="62"/>
      <c r="V273" s="39">
        <f t="shared" si="33"/>
        <v>7462.74</v>
      </c>
      <c r="W273" s="39">
        <f t="shared" si="34"/>
        <v>46926.761116000001</v>
      </c>
      <c r="X273" s="1">
        <f t="shared" si="35"/>
        <v>41255</v>
      </c>
      <c r="Y273" s="37">
        <f t="shared" si="36"/>
        <v>5671.7611160000015</v>
      </c>
      <c r="Z273" s="111">
        <f t="shared" si="37"/>
        <v>0.13748057486365295</v>
      </c>
      <c r="AA273" s="111">
        <f t="shared" si="38"/>
        <v>0.16784201814261612</v>
      </c>
      <c r="AB273" s="111">
        <f>SUM($C$2:C273)*D273/SUM($B$2:B273)-1</f>
        <v>0.16657758354138918</v>
      </c>
      <c r="AC273" s="111">
        <f t="shared" si="39"/>
        <v>-2.9097008677736236E-2</v>
      </c>
      <c r="AD273" s="40">
        <f t="shared" si="40"/>
        <v>4.1914666666666989E-3</v>
      </c>
    </row>
    <row r="274" spans="1:30">
      <c r="A274" s="63" t="s">
        <v>687</v>
      </c>
      <c r="B274" s="2">
        <v>135</v>
      </c>
      <c r="C274" s="56">
        <v>120.28</v>
      </c>
      <c r="D274" s="57">
        <v>1.1217999999999999</v>
      </c>
      <c r="E274" s="32">
        <f t="shared" si="21"/>
        <v>0.22000000000000003</v>
      </c>
      <c r="F274" s="26">
        <f t="shared" si="22"/>
        <v>0.20181994074074067</v>
      </c>
      <c r="H274" s="58">
        <f t="shared" si="23"/>
        <v>27.245691999999991</v>
      </c>
      <c r="I274" s="2" t="s">
        <v>66</v>
      </c>
      <c r="J274" s="33" t="s">
        <v>347</v>
      </c>
      <c r="K274" s="59">
        <f t="shared" si="24"/>
        <v>43879</v>
      </c>
      <c r="L274" s="60" t="str">
        <f t="shared" ca="1" si="25"/>
        <v>2020/7/10</v>
      </c>
      <c r="M274" s="44">
        <f t="shared" ca="1" si="26"/>
        <v>19440</v>
      </c>
      <c r="N274" s="61">
        <f t="shared" ca="1" si="27"/>
        <v>0.51155748868312734</v>
      </c>
      <c r="O274" s="35">
        <f t="shared" si="28"/>
        <v>134.930104</v>
      </c>
      <c r="P274" s="35">
        <f t="shared" si="29"/>
        <v>-6.9895999999999958E-2</v>
      </c>
      <c r="Q274" s="36">
        <f t="shared" si="30"/>
        <v>0.9</v>
      </c>
      <c r="R274" s="37">
        <f t="shared" si="31"/>
        <v>35708.720000000001</v>
      </c>
      <c r="S274" s="38">
        <f t="shared" si="32"/>
        <v>40058.042095999997</v>
      </c>
      <c r="T274" s="38"/>
      <c r="U274" s="62"/>
      <c r="V274" s="39">
        <f t="shared" si="33"/>
        <v>7462.74</v>
      </c>
      <c r="W274" s="39">
        <f t="shared" si="34"/>
        <v>47520.782095999995</v>
      </c>
      <c r="X274" s="1">
        <f t="shared" si="35"/>
        <v>41390</v>
      </c>
      <c r="Y274" s="37">
        <f t="shared" si="36"/>
        <v>6130.7820959999954</v>
      </c>
      <c r="Z274" s="111">
        <f t="shared" si="37"/>
        <v>0.14812230239188207</v>
      </c>
      <c r="AA274" s="111">
        <f t="shared" si="38"/>
        <v>0.18070372013537184</v>
      </c>
      <c r="AB274" s="111">
        <f>SUM($C$2:C274)*D274/SUM($B$2:B274)-1</f>
        <v>0.17955928393331733</v>
      </c>
      <c r="AC274" s="111">
        <f t="shared" si="39"/>
        <v>-3.143698154143526E-2</v>
      </c>
      <c r="AD274" s="40">
        <f t="shared" si="40"/>
        <v>1.8180059259259362E-2</v>
      </c>
    </row>
    <row r="275" spans="1:30">
      <c r="A275" s="63" t="s">
        <v>688</v>
      </c>
      <c r="B275" s="2">
        <v>135</v>
      </c>
      <c r="C275" s="56">
        <v>121.38</v>
      </c>
      <c r="D275" s="57">
        <v>1.1115999999999999</v>
      </c>
      <c r="E275" s="32">
        <f t="shared" si="21"/>
        <v>0.22000000000000003</v>
      </c>
      <c r="F275" s="26">
        <f t="shared" si="22"/>
        <v>0.21281097777777772</v>
      </c>
      <c r="H275" s="58">
        <f t="shared" si="23"/>
        <v>28.72948199999999</v>
      </c>
      <c r="I275" s="2" t="s">
        <v>66</v>
      </c>
      <c r="J275" s="33" t="s">
        <v>349</v>
      </c>
      <c r="K275" s="59">
        <f t="shared" si="24"/>
        <v>43880</v>
      </c>
      <c r="L275" s="60" t="str">
        <f t="shared" ca="1" si="25"/>
        <v>2020/7/10</v>
      </c>
      <c r="M275" s="44">
        <f t="shared" ca="1" si="26"/>
        <v>19305</v>
      </c>
      <c r="N275" s="61">
        <f t="shared" ca="1" si="27"/>
        <v>0.54318885936285921</v>
      </c>
      <c r="O275" s="35">
        <f t="shared" si="28"/>
        <v>134.926008</v>
      </c>
      <c r="P275" s="35">
        <f t="shared" si="29"/>
        <v>-7.3992000000004055E-2</v>
      </c>
      <c r="Q275" s="36">
        <f t="shared" si="30"/>
        <v>0.9</v>
      </c>
      <c r="R275" s="37">
        <f t="shared" si="31"/>
        <v>35830.1</v>
      </c>
      <c r="S275" s="38">
        <f t="shared" si="32"/>
        <v>39828.739159999997</v>
      </c>
      <c r="T275" s="38"/>
      <c r="U275" s="62"/>
      <c r="V275" s="39">
        <f t="shared" si="33"/>
        <v>7462.74</v>
      </c>
      <c r="W275" s="39">
        <f t="shared" si="34"/>
        <v>47291.479159999995</v>
      </c>
      <c r="X275" s="1">
        <f t="shared" si="35"/>
        <v>41525</v>
      </c>
      <c r="Y275" s="37">
        <f t="shared" si="36"/>
        <v>5766.4791599999953</v>
      </c>
      <c r="Z275" s="111">
        <f t="shared" si="37"/>
        <v>0.13886764984948807</v>
      </c>
      <c r="AA275" s="111">
        <f t="shared" si="38"/>
        <v>0.16929232411472395</v>
      </c>
      <c r="AB275" s="111">
        <f>SUM($C$2:C275)*D275/SUM($B$2:B275)-1</f>
        <v>0.16828343532811552</v>
      </c>
      <c r="AC275" s="111">
        <f t="shared" si="39"/>
        <v>-2.9415785478627443E-2</v>
      </c>
      <c r="AD275" s="40">
        <f t="shared" si="40"/>
        <v>7.1890222222223132E-3</v>
      </c>
    </row>
    <row r="276" spans="1:30">
      <c r="A276" s="63" t="s">
        <v>689</v>
      </c>
      <c r="B276" s="2">
        <v>135</v>
      </c>
      <c r="C276" s="56">
        <v>119.32</v>
      </c>
      <c r="D276" s="57">
        <v>1.1308</v>
      </c>
      <c r="E276" s="32">
        <f t="shared" si="21"/>
        <v>0.22000000000000003</v>
      </c>
      <c r="F276" s="26">
        <f t="shared" si="22"/>
        <v>0.19222776296296279</v>
      </c>
      <c r="H276" s="58">
        <f t="shared" si="23"/>
        <v>25.950747999999976</v>
      </c>
      <c r="I276" s="2" t="s">
        <v>66</v>
      </c>
      <c r="J276" s="33" t="s">
        <v>351</v>
      </c>
      <c r="K276" s="59">
        <f t="shared" si="24"/>
        <v>43881</v>
      </c>
      <c r="L276" s="60" t="str">
        <f t="shared" ca="1" si="25"/>
        <v>2020/7/10</v>
      </c>
      <c r="M276" s="44">
        <f t="shared" ca="1" si="26"/>
        <v>19170</v>
      </c>
      <c r="N276" s="61">
        <f t="shared" ca="1" si="27"/>
        <v>0.49410657381324941</v>
      </c>
      <c r="O276" s="35">
        <f t="shared" si="28"/>
        <v>134.92705599999999</v>
      </c>
      <c r="P276" s="35">
        <f t="shared" si="29"/>
        <v>-7.2944000000006781E-2</v>
      </c>
      <c r="Q276" s="36">
        <f t="shared" si="30"/>
        <v>0.9</v>
      </c>
      <c r="R276" s="37">
        <f t="shared" si="31"/>
        <v>35758.86</v>
      </c>
      <c r="S276" s="38">
        <f t="shared" si="32"/>
        <v>40436.118888000005</v>
      </c>
      <c r="T276" s="38">
        <v>190.56</v>
      </c>
      <c r="U276" s="62">
        <v>215.49</v>
      </c>
      <c r="V276" s="39">
        <f t="shared" si="33"/>
        <v>7678.23</v>
      </c>
      <c r="W276" s="39">
        <f t="shared" si="34"/>
        <v>48114.348888000008</v>
      </c>
      <c r="X276" s="1">
        <f t="shared" si="35"/>
        <v>41660</v>
      </c>
      <c r="Y276" s="37">
        <f t="shared" si="36"/>
        <v>6454.3488880000077</v>
      </c>
      <c r="Z276" s="111">
        <f t="shared" si="37"/>
        <v>0.15492916197791673</v>
      </c>
      <c r="AA276" s="111">
        <f t="shared" si="38"/>
        <v>0.18993562983917545</v>
      </c>
      <c r="AB276" s="111">
        <f>SUM($C$2:C276)*D276/SUM($B$2:B276)-1</f>
        <v>0.18785002717234756</v>
      </c>
      <c r="AC276" s="111">
        <f t="shared" si="39"/>
        <v>-3.2920865194430826E-2</v>
      </c>
      <c r="AD276" s="40">
        <f t="shared" si="40"/>
        <v>2.777223703703724E-2</v>
      </c>
    </row>
    <row r="277" spans="1:30">
      <c r="A277" s="63" t="s">
        <v>690</v>
      </c>
      <c r="B277" s="2">
        <v>135</v>
      </c>
      <c r="C277" s="56">
        <v>117.7</v>
      </c>
      <c r="D277" s="57">
        <v>1.1464000000000001</v>
      </c>
      <c r="E277" s="32">
        <f t="shared" si="21"/>
        <v>0.22000000000000003</v>
      </c>
      <c r="F277" s="26">
        <f t="shared" si="22"/>
        <v>0.17604096296296307</v>
      </c>
      <c r="H277" s="58">
        <f t="shared" si="23"/>
        <v>23.765530000000012</v>
      </c>
      <c r="I277" s="2" t="s">
        <v>66</v>
      </c>
      <c r="J277" s="33" t="s">
        <v>353</v>
      </c>
      <c r="K277" s="59">
        <f t="shared" si="24"/>
        <v>43882</v>
      </c>
      <c r="L277" s="60" t="str">
        <f t="shared" ca="1" si="25"/>
        <v>2020/7/10</v>
      </c>
      <c r="M277" s="44">
        <f t="shared" ca="1" si="26"/>
        <v>19035</v>
      </c>
      <c r="N277" s="61">
        <f t="shared" ca="1" si="27"/>
        <v>0.45570887575518809</v>
      </c>
      <c r="O277" s="35">
        <f t="shared" si="28"/>
        <v>134.93128000000002</v>
      </c>
      <c r="P277" s="35">
        <f t="shared" si="29"/>
        <v>-6.8719999999984793E-2</v>
      </c>
      <c r="Q277" s="36">
        <f t="shared" si="30"/>
        <v>0.9</v>
      </c>
      <c r="R277" s="37">
        <f t="shared" si="31"/>
        <v>35338.229999999996</v>
      </c>
      <c r="S277" s="38">
        <f t="shared" si="32"/>
        <v>40511.746871999996</v>
      </c>
      <c r="T277" s="38">
        <v>538.33000000000004</v>
      </c>
      <c r="U277" s="62">
        <v>617.14</v>
      </c>
      <c r="V277" s="39">
        <f t="shared" si="33"/>
        <v>8295.369999999999</v>
      </c>
      <c r="W277" s="39">
        <f t="shared" si="34"/>
        <v>48807.116871999999</v>
      </c>
      <c r="X277" s="1">
        <f t="shared" si="35"/>
        <v>41795</v>
      </c>
      <c r="Y277" s="37">
        <f t="shared" si="36"/>
        <v>7012.1168719999987</v>
      </c>
      <c r="Z277" s="111">
        <f t="shared" si="37"/>
        <v>0.16777406082067237</v>
      </c>
      <c r="AA277" s="111">
        <f t="shared" si="38"/>
        <v>0.2093192334363092</v>
      </c>
      <c r="AB277" s="111">
        <f>SUM($C$2:C277)*D277/SUM($B$2:B277)-1</f>
        <v>0.20357572283766001</v>
      </c>
      <c r="AC277" s="111">
        <f t="shared" si="39"/>
        <v>-3.5801662016987645E-2</v>
      </c>
      <c r="AD277" s="40">
        <f t="shared" si="40"/>
        <v>4.3959037037036963E-2</v>
      </c>
    </row>
    <row r="278" spans="1:30">
      <c r="A278" s="63" t="s">
        <v>691</v>
      </c>
      <c r="B278" s="2">
        <v>135</v>
      </c>
      <c r="C278" s="56">
        <v>116.21</v>
      </c>
      <c r="D278" s="57">
        <v>1.1611</v>
      </c>
      <c r="E278" s="32">
        <f t="shared" si="21"/>
        <v>0.22000000000000003</v>
      </c>
      <c r="F278" s="26">
        <f t="shared" si="22"/>
        <v>0.16115310370370359</v>
      </c>
      <c r="H278" s="58">
        <f t="shared" si="23"/>
        <v>21.755668999999983</v>
      </c>
      <c r="I278" s="2" t="s">
        <v>66</v>
      </c>
      <c r="J278" s="33" t="s">
        <v>355</v>
      </c>
      <c r="K278" s="59">
        <f t="shared" si="24"/>
        <v>43885</v>
      </c>
      <c r="L278" s="60" t="str">
        <f t="shared" ca="1" si="25"/>
        <v>2020/7/10</v>
      </c>
      <c r="M278" s="44">
        <f t="shared" ca="1" si="26"/>
        <v>18630</v>
      </c>
      <c r="N278" s="61">
        <f t="shared" ca="1" si="27"/>
        <v>0.42623828153515803</v>
      </c>
      <c r="O278" s="35">
        <f t="shared" si="28"/>
        <v>134.931431</v>
      </c>
      <c r="P278" s="35">
        <f t="shared" si="29"/>
        <v>-6.8568999999996549E-2</v>
      </c>
      <c r="Q278" s="36">
        <f t="shared" si="30"/>
        <v>0.9</v>
      </c>
      <c r="R278" s="37">
        <f t="shared" si="31"/>
        <v>33274.519999999997</v>
      </c>
      <c r="S278" s="38">
        <f t="shared" si="32"/>
        <v>38635.045171999998</v>
      </c>
      <c r="T278" s="38">
        <v>2179.92</v>
      </c>
      <c r="U278" s="62">
        <v>2531.11</v>
      </c>
      <c r="V278" s="39">
        <f t="shared" si="33"/>
        <v>10826.48</v>
      </c>
      <c r="W278" s="39">
        <f t="shared" si="34"/>
        <v>49461.525171999994</v>
      </c>
      <c r="X278" s="1">
        <f t="shared" si="35"/>
        <v>41930</v>
      </c>
      <c r="Y278" s="37">
        <f t="shared" si="36"/>
        <v>7531.5251719999942</v>
      </c>
      <c r="Z278" s="111">
        <f t="shared" si="37"/>
        <v>0.17962139689959433</v>
      </c>
      <c r="AA278" s="111">
        <f t="shared" si="38"/>
        <v>0.24214382076369478</v>
      </c>
      <c r="AB278" s="111">
        <f>SUM($C$2:C278)*D278/SUM($B$2:B278)-1</f>
        <v>0.21830210517529203</v>
      </c>
      <c r="AC278" s="111">
        <f t="shared" si="39"/>
        <v>-3.8680708275697695E-2</v>
      </c>
      <c r="AD278" s="40">
        <f t="shared" si="40"/>
        <v>5.8846896296296441E-2</v>
      </c>
    </row>
    <row r="279" spans="1:30">
      <c r="A279" s="63" t="s">
        <v>692</v>
      </c>
      <c r="B279" s="2">
        <v>135</v>
      </c>
      <c r="C279" s="56">
        <v>115.64</v>
      </c>
      <c r="D279" s="57">
        <v>1.1668000000000001</v>
      </c>
      <c r="E279" s="32">
        <f t="shared" si="21"/>
        <v>0.22000000000000003</v>
      </c>
      <c r="F279" s="26">
        <f t="shared" si="22"/>
        <v>0.15545774814814814</v>
      </c>
      <c r="H279" s="58">
        <f t="shared" si="23"/>
        <v>20.986795999999998</v>
      </c>
      <c r="I279" s="2" t="s">
        <v>66</v>
      </c>
      <c r="J279" s="33" t="s">
        <v>357</v>
      </c>
      <c r="K279" s="59">
        <f t="shared" si="24"/>
        <v>43886</v>
      </c>
      <c r="L279" s="60" t="str">
        <f t="shared" ca="1" si="25"/>
        <v>2020/7/10</v>
      </c>
      <c r="M279" s="44">
        <f t="shared" ca="1" si="26"/>
        <v>18495</v>
      </c>
      <c r="N279" s="61">
        <f t="shared" ca="1" si="27"/>
        <v>0.41417575236550419</v>
      </c>
      <c r="O279" s="35">
        <f t="shared" si="28"/>
        <v>134.928752</v>
      </c>
      <c r="P279" s="35">
        <f t="shared" si="29"/>
        <v>-7.1247999999997091E-2</v>
      </c>
      <c r="Q279" s="36">
        <f t="shared" si="30"/>
        <v>0.9</v>
      </c>
      <c r="R279" s="37">
        <f t="shared" si="31"/>
        <v>31885.869999999995</v>
      </c>
      <c r="S279" s="38">
        <f t="shared" si="32"/>
        <v>37204.433115999993</v>
      </c>
      <c r="T279" s="38">
        <v>1504.29</v>
      </c>
      <c r="U279" s="62">
        <v>1755.21</v>
      </c>
      <c r="V279" s="39">
        <f t="shared" si="33"/>
        <v>12581.689999999999</v>
      </c>
      <c r="W279" s="39">
        <f t="shared" si="34"/>
        <v>49786.123115999988</v>
      </c>
      <c r="X279" s="1">
        <f t="shared" si="35"/>
        <v>42065</v>
      </c>
      <c r="Y279" s="37">
        <f t="shared" si="36"/>
        <v>7721.1231159999879</v>
      </c>
      <c r="Z279" s="111">
        <f t="shared" si="37"/>
        <v>0.18355219579222593</v>
      </c>
      <c r="AA279" s="111">
        <f t="shared" si="38"/>
        <v>0.2618811495724187</v>
      </c>
      <c r="AB279" s="111">
        <f>SUM($C$2:C279)*D279/SUM($B$2:B279)-1</f>
        <v>0.22356142902650644</v>
      </c>
      <c r="AC279" s="111">
        <f t="shared" si="39"/>
        <v>-4.0009233234280517E-2</v>
      </c>
      <c r="AD279" s="40">
        <f t="shared" si="40"/>
        <v>6.454225185185189E-2</v>
      </c>
    </row>
    <row r="280" spans="1:30">
      <c r="A280" s="63" t="s">
        <v>693</v>
      </c>
      <c r="B280" s="2">
        <v>135</v>
      </c>
      <c r="C280" s="56">
        <v>118.42</v>
      </c>
      <c r="D280" s="57">
        <v>1.1394</v>
      </c>
      <c r="E280" s="32">
        <f t="shared" si="21"/>
        <v>0.22000000000000003</v>
      </c>
      <c r="F280" s="26">
        <f t="shared" si="22"/>
        <v>0.18323509629629631</v>
      </c>
      <c r="H280" s="58">
        <f t="shared" si="23"/>
        <v>24.736738000000003</v>
      </c>
      <c r="I280" s="2" t="s">
        <v>66</v>
      </c>
      <c r="J280" s="33" t="s">
        <v>359</v>
      </c>
      <c r="K280" s="59">
        <f t="shared" si="24"/>
        <v>43887</v>
      </c>
      <c r="L280" s="60" t="str">
        <f t="shared" ca="1" si="25"/>
        <v>2020/7/10</v>
      </c>
      <c r="M280" s="44">
        <f t="shared" ca="1" si="26"/>
        <v>18360</v>
      </c>
      <c r="N280" s="61">
        <f t="shared" ca="1" si="27"/>
        <v>0.49177066285403059</v>
      </c>
      <c r="O280" s="35">
        <f t="shared" si="28"/>
        <v>134.92774800000001</v>
      </c>
      <c r="P280" s="35">
        <f t="shared" si="29"/>
        <v>-7.2251999999991767E-2</v>
      </c>
      <c r="Q280" s="36">
        <f t="shared" si="30"/>
        <v>0.9</v>
      </c>
      <c r="R280" s="37">
        <f t="shared" si="31"/>
        <v>32004.289999999994</v>
      </c>
      <c r="S280" s="38">
        <f t="shared" si="32"/>
        <v>36465.688025999989</v>
      </c>
      <c r="T280" s="38"/>
      <c r="U280" s="62"/>
      <c r="V280" s="39">
        <f t="shared" si="33"/>
        <v>12581.689999999999</v>
      </c>
      <c r="W280" s="39">
        <f t="shared" si="34"/>
        <v>49047.378025999991</v>
      </c>
      <c r="X280" s="1">
        <f t="shared" si="35"/>
        <v>42200</v>
      </c>
      <c r="Y280" s="37">
        <f t="shared" si="36"/>
        <v>6847.3780259999912</v>
      </c>
      <c r="Z280" s="111">
        <f t="shared" si="37"/>
        <v>0.16226014279620826</v>
      </c>
      <c r="AA280" s="111">
        <f t="shared" si="38"/>
        <v>0.23118733060731644</v>
      </c>
      <c r="AB280" s="111">
        <f>SUM($C$2:C280)*D280/SUM($B$2:B280)-1</f>
        <v>0.19420351999999985</v>
      </c>
      <c r="AC280" s="111">
        <f t="shared" si="39"/>
        <v>-3.194337720379159E-2</v>
      </c>
      <c r="AD280" s="40">
        <f t="shared" si="40"/>
        <v>3.6764903703703722E-2</v>
      </c>
    </row>
    <row r="281" spans="1:30">
      <c r="A281" s="63" t="s">
        <v>694</v>
      </c>
      <c r="B281" s="2">
        <v>135</v>
      </c>
      <c r="C281" s="56">
        <v>118.01</v>
      </c>
      <c r="D281" s="57">
        <v>1.1434</v>
      </c>
      <c r="E281" s="32">
        <f t="shared" si="21"/>
        <v>0.22000000000000003</v>
      </c>
      <c r="F281" s="26">
        <f t="shared" si="22"/>
        <v>0.17913843703703716</v>
      </c>
      <c r="H281" s="58">
        <f t="shared" si="23"/>
        <v>24.183689000000015</v>
      </c>
      <c r="I281" s="2" t="s">
        <v>66</v>
      </c>
      <c r="J281" s="33" t="s">
        <v>361</v>
      </c>
      <c r="K281" s="59">
        <f t="shared" si="24"/>
        <v>43888</v>
      </c>
      <c r="L281" s="60" t="str">
        <f t="shared" ca="1" si="25"/>
        <v>2020/7/10</v>
      </c>
      <c r="M281" s="44">
        <f t="shared" ca="1" si="26"/>
        <v>18225</v>
      </c>
      <c r="N281" s="61">
        <f t="shared" ca="1" si="27"/>
        <v>0.48433725569273006</v>
      </c>
      <c r="O281" s="35">
        <f t="shared" si="28"/>
        <v>134.93263400000001</v>
      </c>
      <c r="P281" s="35">
        <f t="shared" si="29"/>
        <v>-6.7365999999992709E-2</v>
      </c>
      <c r="Q281" s="36">
        <f t="shared" si="30"/>
        <v>0.9</v>
      </c>
      <c r="R281" s="37">
        <f t="shared" si="31"/>
        <v>32122.299999999992</v>
      </c>
      <c r="S281" s="38">
        <f t="shared" si="32"/>
        <v>36728.637819999989</v>
      </c>
      <c r="T281" s="38"/>
      <c r="U281" s="62"/>
      <c r="V281" s="39">
        <f t="shared" si="33"/>
        <v>12581.689999999999</v>
      </c>
      <c r="W281" s="39">
        <f t="shared" si="34"/>
        <v>49310.327819999991</v>
      </c>
      <c r="X281" s="1">
        <f t="shared" si="35"/>
        <v>42335</v>
      </c>
      <c r="Y281" s="37">
        <f t="shared" si="36"/>
        <v>6975.3278199999913</v>
      </c>
      <c r="Z281" s="111">
        <f t="shared" si="37"/>
        <v>0.16476503649462604</v>
      </c>
      <c r="AA281" s="111">
        <f t="shared" si="38"/>
        <v>0.23443871690242157</v>
      </c>
      <c r="AB281" s="111">
        <f>SUM($C$2:C281)*D281/SUM($B$2:B281)-1</f>
        <v>0.19776166807605988</v>
      </c>
      <c r="AC281" s="111">
        <f t="shared" si="39"/>
        <v>-3.2996631581433844E-2</v>
      </c>
      <c r="AD281" s="40">
        <f t="shared" si="40"/>
        <v>4.0861562962962866E-2</v>
      </c>
    </row>
    <row r="282" spans="1:30">
      <c r="A282" s="150" t="s">
        <v>695</v>
      </c>
      <c r="B282" s="151">
        <v>135</v>
      </c>
      <c r="C282" s="152">
        <v>124.19</v>
      </c>
      <c r="D282" s="153">
        <v>1.0865</v>
      </c>
      <c r="E282" s="154">
        <v>0.22000000000000003</v>
      </c>
      <c r="F282" s="155">
        <v>0.23577777777777786</v>
      </c>
      <c r="G282" s="171">
        <v>166.83</v>
      </c>
      <c r="H282" s="157">
        <v>31.830000000000013</v>
      </c>
      <c r="I282" s="151" t="s">
        <v>1059</v>
      </c>
      <c r="J282" s="158" t="s">
        <v>1501</v>
      </c>
      <c r="K282" s="159">
        <v>43889</v>
      </c>
      <c r="L282" s="160">
        <v>44021</v>
      </c>
      <c r="M282" s="161">
        <v>17955</v>
      </c>
      <c r="N282" s="162">
        <v>0.64705931495405211</v>
      </c>
      <c r="O282" s="163">
        <v>134.932435</v>
      </c>
      <c r="P282" s="163">
        <v>-6.7565000000001874E-2</v>
      </c>
      <c r="Q282" s="164">
        <v>0.9</v>
      </c>
      <c r="R282" s="165">
        <v>32246.489999999991</v>
      </c>
      <c r="S282" s="166">
        <v>35035.811384999994</v>
      </c>
      <c r="T282" s="166"/>
      <c r="U282" s="167"/>
      <c r="V282" s="168">
        <v>12581.689999999999</v>
      </c>
      <c r="W282" s="168">
        <v>47617.501384999996</v>
      </c>
      <c r="X282" s="169">
        <v>42470</v>
      </c>
      <c r="Y282" s="165">
        <v>5147.5013849999959</v>
      </c>
      <c r="Z282" s="155">
        <v>0.12120323487167406</v>
      </c>
      <c r="AA282" s="155">
        <v>0.17222457157999194</v>
      </c>
      <c r="AB282" s="155">
        <v>0.13771567082646574</v>
      </c>
      <c r="AC282" s="155">
        <v>-1.6512435954791682E-2</v>
      </c>
      <c r="AD282" s="170" t="s">
        <v>1544</v>
      </c>
    </row>
    <row r="283" spans="1:30">
      <c r="A283" s="63" t="s">
        <v>696</v>
      </c>
      <c r="B283" s="2">
        <v>135</v>
      </c>
      <c r="C283" s="56">
        <v>119.97</v>
      </c>
      <c r="D283" s="57">
        <v>1.1247</v>
      </c>
      <c r="E283" s="32">
        <f t="shared" si="21"/>
        <v>0.22000000000000003</v>
      </c>
      <c r="F283" s="26">
        <f t="shared" si="22"/>
        <v>0.19872246666666657</v>
      </c>
      <c r="H283" s="58">
        <f t="shared" si="23"/>
        <v>26.827532999999988</v>
      </c>
      <c r="I283" s="2" t="s">
        <v>66</v>
      </c>
      <c r="J283" s="33" t="s">
        <v>364</v>
      </c>
      <c r="K283" s="59">
        <f t="shared" si="24"/>
        <v>43892</v>
      </c>
      <c r="L283" s="60" t="str">
        <f t="shared" ca="1" si="25"/>
        <v>2020/7/10</v>
      </c>
      <c r="M283" s="44">
        <f t="shared" ca="1" si="26"/>
        <v>17685</v>
      </c>
      <c r="N283" s="61">
        <f t="shared" ca="1" si="27"/>
        <v>0.55369236895674279</v>
      </c>
      <c r="O283" s="35">
        <f t="shared" si="28"/>
        <v>134.93025900000001</v>
      </c>
      <c r="P283" s="35">
        <f t="shared" si="29"/>
        <v>-6.9740999999993392E-2</v>
      </c>
      <c r="Q283" s="36">
        <f t="shared" si="30"/>
        <v>0.9</v>
      </c>
      <c r="R283" s="37">
        <f t="shared" si="31"/>
        <v>32366.459999999992</v>
      </c>
      <c r="S283" s="38">
        <f t="shared" si="32"/>
        <v>36402.557561999995</v>
      </c>
      <c r="T283" s="38"/>
      <c r="U283" s="62"/>
      <c r="V283" s="39">
        <f t="shared" si="33"/>
        <v>12581.689999999999</v>
      </c>
      <c r="W283" s="39">
        <f t="shared" si="34"/>
        <v>48984.24756199999</v>
      </c>
      <c r="X283" s="1">
        <f t="shared" si="35"/>
        <v>42605</v>
      </c>
      <c r="Y283" s="37">
        <f t="shared" si="36"/>
        <v>6379.2475619999896</v>
      </c>
      <c r="Z283" s="111">
        <f t="shared" si="37"/>
        <v>0.14973002140593805</v>
      </c>
      <c r="AA283" s="111">
        <f t="shared" si="38"/>
        <v>0.21247649116636347</v>
      </c>
      <c r="AB283" s="111">
        <f>SUM($C$2:C283)*D283/SUM($B$2:B283)-1</f>
        <v>0.17715159420255833</v>
      </c>
      <c r="AC283" s="111">
        <f t="shared" si="39"/>
        <v>-2.7421572796620275E-2</v>
      </c>
      <c r="AD283" s="40">
        <f t="shared" si="40"/>
        <v>2.1277533333333459E-2</v>
      </c>
    </row>
    <row r="284" spans="1:30">
      <c r="A284" s="63" t="s">
        <v>697</v>
      </c>
      <c r="B284" s="2">
        <v>135</v>
      </c>
      <c r="C284" s="56">
        <v>119.02</v>
      </c>
      <c r="D284" s="57">
        <v>1.1336999999999999</v>
      </c>
      <c r="E284" s="32">
        <f t="shared" si="21"/>
        <v>0.22000000000000003</v>
      </c>
      <c r="F284" s="26">
        <f t="shared" si="22"/>
        <v>0.18923020740740737</v>
      </c>
      <c r="H284" s="58">
        <f t="shared" si="23"/>
        <v>25.546077999999994</v>
      </c>
      <c r="I284" s="2" t="s">
        <v>66</v>
      </c>
      <c r="J284" s="33" t="s">
        <v>366</v>
      </c>
      <c r="K284" s="59">
        <f t="shared" si="24"/>
        <v>43893</v>
      </c>
      <c r="L284" s="60" t="str">
        <f t="shared" ca="1" si="25"/>
        <v>2020/7/10</v>
      </c>
      <c r="M284" s="44">
        <f t="shared" ca="1" si="26"/>
        <v>17550</v>
      </c>
      <c r="N284" s="61">
        <f t="shared" ca="1" si="27"/>
        <v>0.53130019772079762</v>
      </c>
      <c r="O284" s="35">
        <f t="shared" si="28"/>
        <v>134.93297399999997</v>
      </c>
      <c r="P284" s="35">
        <f t="shared" si="29"/>
        <v>-6.7026000000026897E-2</v>
      </c>
      <c r="Q284" s="36">
        <f t="shared" si="30"/>
        <v>0.9</v>
      </c>
      <c r="R284" s="37">
        <f t="shared" si="31"/>
        <v>32485.479999999992</v>
      </c>
      <c r="S284" s="38">
        <f t="shared" si="32"/>
        <v>36828.788675999989</v>
      </c>
      <c r="T284" s="38"/>
      <c r="U284" s="62"/>
      <c r="V284" s="39">
        <f t="shared" si="33"/>
        <v>12581.689999999999</v>
      </c>
      <c r="W284" s="39">
        <f t="shared" si="34"/>
        <v>49410.478675999984</v>
      </c>
      <c r="X284" s="1">
        <f t="shared" si="35"/>
        <v>42740</v>
      </c>
      <c r="Y284" s="37">
        <f t="shared" si="36"/>
        <v>6670.4786759999843</v>
      </c>
      <c r="Z284" s="111">
        <f t="shared" si="37"/>
        <v>0.15607109677117426</v>
      </c>
      <c r="AA284" s="111">
        <f t="shared" si="38"/>
        <v>0.22118211119920139</v>
      </c>
      <c r="AB284" s="111">
        <f>SUM($C$2:C284)*D284/SUM($B$2:B284)-1</f>
        <v>0.18598044021993432</v>
      </c>
      <c r="AC284" s="111">
        <f t="shared" si="39"/>
        <v>-2.9909343448760062E-2</v>
      </c>
      <c r="AD284" s="40">
        <f t="shared" si="40"/>
        <v>3.076979259259266E-2</v>
      </c>
    </row>
    <row r="285" spans="1:30">
      <c r="A285" s="63" t="s">
        <v>698</v>
      </c>
      <c r="B285" s="2">
        <v>135</v>
      </c>
      <c r="C285" s="56">
        <v>118.92</v>
      </c>
      <c r="D285" s="57">
        <v>1.1346000000000001</v>
      </c>
      <c r="E285" s="32">
        <f t="shared" si="21"/>
        <v>0.22000000000000003</v>
      </c>
      <c r="F285" s="26">
        <f t="shared" si="22"/>
        <v>0.18823102222222229</v>
      </c>
      <c r="H285" s="58">
        <f t="shared" si="23"/>
        <v>25.41118800000001</v>
      </c>
      <c r="I285" s="2" t="s">
        <v>66</v>
      </c>
      <c r="J285" s="33" t="s">
        <v>368</v>
      </c>
      <c r="K285" s="59">
        <f t="shared" si="24"/>
        <v>43894</v>
      </c>
      <c r="L285" s="60" t="str">
        <f t="shared" ca="1" si="25"/>
        <v>2020/7/10</v>
      </c>
      <c r="M285" s="44">
        <f t="shared" ca="1" si="26"/>
        <v>17415</v>
      </c>
      <c r="N285" s="61">
        <f t="shared" ca="1" si="27"/>
        <v>0.5325916520241174</v>
      </c>
      <c r="O285" s="35">
        <f t="shared" si="28"/>
        <v>134.92663200000001</v>
      </c>
      <c r="P285" s="35">
        <f t="shared" si="29"/>
        <v>-7.3367999999987887E-2</v>
      </c>
      <c r="Q285" s="36">
        <f t="shared" si="30"/>
        <v>0.9</v>
      </c>
      <c r="R285" s="37">
        <f t="shared" si="31"/>
        <v>32604.399999999991</v>
      </c>
      <c r="S285" s="38">
        <f t="shared" si="32"/>
        <v>36992.952239999991</v>
      </c>
      <c r="T285" s="38"/>
      <c r="U285" s="62"/>
      <c r="V285" s="39">
        <f t="shared" si="33"/>
        <v>12581.689999999999</v>
      </c>
      <c r="W285" s="39">
        <f t="shared" si="34"/>
        <v>49574.642239999986</v>
      </c>
      <c r="X285" s="1">
        <f t="shared" si="35"/>
        <v>42875</v>
      </c>
      <c r="Y285" s="37">
        <f t="shared" si="36"/>
        <v>6699.6422399999865</v>
      </c>
      <c r="Z285" s="111">
        <f t="shared" si="37"/>
        <v>0.1562598773177839</v>
      </c>
      <c r="AA285" s="111">
        <f t="shared" si="38"/>
        <v>0.22115913513577712</v>
      </c>
      <c r="AB285" s="111">
        <f>SUM($C$2:C285)*D285/SUM($B$2:B285)-1</f>
        <v>0.18633167351603497</v>
      </c>
      <c r="AC285" s="111">
        <f t="shared" si="39"/>
        <v>-3.0071796198251066E-2</v>
      </c>
      <c r="AD285" s="40">
        <f t="shared" si="40"/>
        <v>3.1768977777777735E-2</v>
      </c>
    </row>
    <row r="286" spans="1:30">
      <c r="A286" s="63" t="s">
        <v>699</v>
      </c>
      <c r="B286" s="2">
        <v>135</v>
      </c>
      <c r="C286" s="56">
        <v>117.23</v>
      </c>
      <c r="D286" s="57">
        <v>1.151</v>
      </c>
      <c r="E286" s="32">
        <f t="shared" si="21"/>
        <v>0.22000000000000003</v>
      </c>
      <c r="F286" s="26">
        <f t="shared" si="22"/>
        <v>0.17134479259259269</v>
      </c>
      <c r="H286" s="58">
        <f t="shared" si="23"/>
        <v>23.131547000000012</v>
      </c>
      <c r="I286" s="2" t="s">
        <v>66</v>
      </c>
      <c r="J286" s="33" t="s">
        <v>370</v>
      </c>
      <c r="K286" s="59">
        <f t="shared" si="24"/>
        <v>43895</v>
      </c>
      <c r="L286" s="60" t="str">
        <f t="shared" ca="1" si="25"/>
        <v>2020/7/10</v>
      </c>
      <c r="M286" s="44">
        <f t="shared" ca="1" si="26"/>
        <v>17280</v>
      </c>
      <c r="N286" s="61">
        <f t="shared" ca="1" si="27"/>
        <v>0.48860038512731507</v>
      </c>
      <c r="O286" s="35">
        <f t="shared" si="28"/>
        <v>134.93173000000002</v>
      </c>
      <c r="P286" s="35">
        <f t="shared" si="29"/>
        <v>-6.8269999999984066E-2</v>
      </c>
      <c r="Q286" s="36">
        <f t="shared" si="30"/>
        <v>0.9</v>
      </c>
      <c r="R286" s="37">
        <f t="shared" si="31"/>
        <v>32721.62999999999</v>
      </c>
      <c r="S286" s="38">
        <f t="shared" si="32"/>
        <v>37662.596129999991</v>
      </c>
      <c r="T286" s="38"/>
      <c r="U286" s="62"/>
      <c r="V286" s="39">
        <f t="shared" si="33"/>
        <v>12581.689999999999</v>
      </c>
      <c r="W286" s="39">
        <f t="shared" si="34"/>
        <v>50244.286129999993</v>
      </c>
      <c r="X286" s="1">
        <f t="shared" si="35"/>
        <v>43010</v>
      </c>
      <c r="Y286" s="37">
        <f t="shared" si="36"/>
        <v>7234.2861299999931</v>
      </c>
      <c r="Z286" s="111">
        <f t="shared" si="37"/>
        <v>0.16820009602418029</v>
      </c>
      <c r="AA286" s="111">
        <f t="shared" si="38"/>
        <v>0.23774853516347072</v>
      </c>
      <c r="AB286" s="111">
        <f>SUM($C$2:C286)*D286/SUM($B$2:B286)-1</f>
        <v>0.20283915601023006</v>
      </c>
      <c r="AC286" s="111">
        <f t="shared" si="39"/>
        <v>-3.4639059986049769E-2</v>
      </c>
      <c r="AD286" s="40">
        <f t="shared" si="40"/>
        <v>4.8655207407407336E-2</v>
      </c>
    </row>
    <row r="287" spans="1:30">
      <c r="A287" s="150" t="s">
        <v>700</v>
      </c>
      <c r="B287" s="151">
        <v>135</v>
      </c>
      <c r="C287" s="152">
        <v>117.95</v>
      </c>
      <c r="D287" s="153">
        <v>1.1439999999999999</v>
      </c>
      <c r="E287" s="154">
        <v>0.22000000000000003</v>
      </c>
      <c r="F287" s="155">
        <v>0.17460725925925924</v>
      </c>
      <c r="G287" s="171"/>
      <c r="H287" s="157">
        <v>23.571979999999996</v>
      </c>
      <c r="I287" s="151" t="s">
        <v>1542</v>
      </c>
      <c r="J287" s="158" t="s">
        <v>1545</v>
      </c>
      <c r="K287" s="159">
        <v>43896</v>
      </c>
      <c r="L287" s="160">
        <v>44022</v>
      </c>
      <c r="M287" s="161">
        <v>17145</v>
      </c>
      <c r="N287" s="162">
        <v>0.50182401283172928</v>
      </c>
      <c r="O287" s="163">
        <v>134.9348</v>
      </c>
      <c r="P287" s="163">
        <v>-6.5200000000004366E-2</v>
      </c>
      <c r="Q287" s="164">
        <v>0.9</v>
      </c>
      <c r="R287" s="165">
        <v>32839.579999999987</v>
      </c>
      <c r="S287" s="166">
        <v>37568.479519999979</v>
      </c>
      <c r="T287" s="166"/>
      <c r="U287" s="167"/>
      <c r="V287" s="168">
        <v>12581.689999999999</v>
      </c>
      <c r="W287" s="168">
        <v>50150.169519999981</v>
      </c>
      <c r="X287" s="169">
        <v>43145</v>
      </c>
      <c r="Y287" s="165">
        <v>7005.1695199999813</v>
      </c>
      <c r="Z287" s="155">
        <v>0.16236341453239045</v>
      </c>
      <c r="AA287" s="155">
        <v>0.22920192610028089</v>
      </c>
      <c r="AB287" s="155">
        <v>0.19491058523583238</v>
      </c>
      <c r="AC287" s="155">
        <v>-3.254717070344193E-2</v>
      </c>
      <c r="AD287" s="170" t="s">
        <v>1544</v>
      </c>
    </row>
    <row r="288" spans="1:30">
      <c r="A288" s="63" t="s">
        <v>872</v>
      </c>
      <c r="B288" s="2">
        <v>135</v>
      </c>
      <c r="C288" s="56">
        <v>122.71</v>
      </c>
      <c r="D288" s="57">
        <v>1.0995999999999999</v>
      </c>
      <c r="E288" s="32">
        <f t="shared" ref="E288:E292" si="41">10%*Q288+13%</f>
        <v>0.22000000000000003</v>
      </c>
      <c r="F288" s="26">
        <f t="shared" ref="F288:F292" si="42">IF(G288="",($F$1*C288-B288)/B288,H288/B288)</f>
        <v>0.2261001407407407</v>
      </c>
      <c r="H288" s="58">
        <f t="shared" ref="H288:H292" si="43">IF(G288="",$F$1*C288-B288,G288-B288)</f>
        <v>30.523518999999993</v>
      </c>
      <c r="I288" s="2" t="s">
        <v>66</v>
      </c>
      <c r="J288" s="33" t="s">
        <v>865</v>
      </c>
      <c r="K288" s="59">
        <f t="shared" ref="K288:K292" si="44">DATE(MID(J288,1,4),MID(J288,5,2),MID(J288,7,2))</f>
        <v>43899</v>
      </c>
      <c r="L288" s="60" t="str">
        <f t="shared" ref="L288:L292" ca="1" si="45">IF(LEN(J288) &gt; 15,DATE(MID(J288,12,4),MID(J288,16,2),MID(J288,18,2)),TEXT(TODAY(),"yyyy/m/d"))</f>
        <v>2020/7/10</v>
      </c>
      <c r="M288" s="44">
        <f t="shared" ref="M288:M292" ca="1" si="46">(L288-K288+1)*B288</f>
        <v>16740</v>
      </c>
      <c r="N288" s="61">
        <f t="shared" ref="N288:N292" ca="1" si="47">H288/M288*365</f>
        <v>0.66553670459976089</v>
      </c>
      <c r="O288" s="35">
        <f t="shared" ref="O288:O292" si="48">D288*C288</f>
        <v>134.93191599999997</v>
      </c>
      <c r="P288" s="35">
        <f t="shared" ref="P288:P292" si="49">O288-B288</f>
        <v>-6.8084000000027345E-2</v>
      </c>
      <c r="Q288" s="36">
        <f t="shared" ref="Q288:Q292" si="50">B288/150</f>
        <v>0.9</v>
      </c>
      <c r="R288" s="37">
        <f t="shared" ref="R288:R292" si="51">R287+C288-T288</f>
        <v>32962.289999999986</v>
      </c>
      <c r="S288" s="38">
        <f t="shared" ref="S288:S292" si="52">R288*D288</f>
        <v>36245.33408399998</v>
      </c>
      <c r="T288" s="38"/>
      <c r="U288" s="62"/>
      <c r="V288" s="39">
        <f t="shared" ref="V288:V292" si="53">U288+V287</f>
        <v>12581.689999999999</v>
      </c>
      <c r="W288" s="39">
        <f t="shared" ref="W288:W292" si="54">S288+V288</f>
        <v>48827.024083999975</v>
      </c>
      <c r="X288" s="1">
        <f t="shared" ref="X288:X292" si="55">X287+B288</f>
        <v>43280</v>
      </c>
      <c r="Y288" s="37">
        <f t="shared" ref="Y288:Y292" si="56">W288-X288</f>
        <v>5547.0240839999751</v>
      </c>
      <c r="Z288" s="111">
        <f t="shared" ref="Z288:Z292" si="57">W288/X288-1</f>
        <v>0.12816599085027658</v>
      </c>
      <c r="AA288" s="111">
        <f t="shared" ref="AA288:AA292" si="58">S288/(X288-V288)-1</f>
        <v>0.18069477062418016</v>
      </c>
      <c r="AB288" s="111">
        <f>SUM($C$2:C288)*D288/SUM($B$2:B288)-1</f>
        <v>0.14806979889094252</v>
      </c>
      <c r="AC288" s="111">
        <f t="shared" ref="AC288:AC292" si="59">Z288-AB288</f>
        <v>-1.9903808040665938E-2</v>
      </c>
      <c r="AD288" s="40" t="str">
        <f t="shared" ref="AD288:AD292" si="60">IF(E288-F288&lt;0,"达成",E288-F288)</f>
        <v>达成</v>
      </c>
    </row>
    <row r="289" spans="1:30">
      <c r="A289" s="63" t="s">
        <v>873</v>
      </c>
      <c r="B289" s="2">
        <v>135</v>
      </c>
      <c r="C289" s="56">
        <v>119.67</v>
      </c>
      <c r="D289" s="57">
        <v>1.1274999999999999</v>
      </c>
      <c r="E289" s="32">
        <f t="shared" si="41"/>
        <v>0.22000000000000003</v>
      </c>
      <c r="F289" s="26">
        <f t="shared" si="42"/>
        <v>0.19572491111111115</v>
      </c>
      <c r="H289" s="58">
        <f t="shared" si="43"/>
        <v>26.422863000000007</v>
      </c>
      <c r="I289" s="2" t="s">
        <v>66</v>
      </c>
      <c r="J289" s="33" t="s">
        <v>867</v>
      </c>
      <c r="K289" s="59">
        <f t="shared" si="44"/>
        <v>43900</v>
      </c>
      <c r="L289" s="60" t="str">
        <f t="shared" ca="1" si="45"/>
        <v>2020/7/10</v>
      </c>
      <c r="M289" s="44">
        <f t="shared" ca="1" si="46"/>
        <v>16605</v>
      </c>
      <c r="N289" s="61">
        <f t="shared" ca="1" si="47"/>
        <v>0.5808096955736225</v>
      </c>
      <c r="O289" s="35">
        <f t="shared" si="48"/>
        <v>134.92792499999999</v>
      </c>
      <c r="P289" s="35">
        <f t="shared" si="49"/>
        <v>-7.2075000000012324E-2</v>
      </c>
      <c r="Q289" s="36">
        <f t="shared" si="50"/>
        <v>0.9</v>
      </c>
      <c r="R289" s="37">
        <f t="shared" si="51"/>
        <v>33081.959999999985</v>
      </c>
      <c r="S289" s="38">
        <f t="shared" si="52"/>
        <v>37299.909899999984</v>
      </c>
      <c r="T289" s="38"/>
      <c r="U289" s="62"/>
      <c r="V289" s="39">
        <f t="shared" si="53"/>
        <v>12581.689999999999</v>
      </c>
      <c r="W289" s="39">
        <f t="shared" si="54"/>
        <v>49881.599899999987</v>
      </c>
      <c r="X289" s="1">
        <f t="shared" si="55"/>
        <v>43415</v>
      </c>
      <c r="Y289" s="37">
        <f t="shared" si="56"/>
        <v>6466.5998999999865</v>
      </c>
      <c r="Z289" s="111">
        <f t="shared" si="57"/>
        <v>0.14894851779338913</v>
      </c>
      <c r="AA289" s="111">
        <f t="shared" si="58"/>
        <v>0.20972772303719522</v>
      </c>
      <c r="AB289" s="111">
        <f>SUM($C$2:C289)*D289/SUM($B$2:B289)-1</f>
        <v>0.17664694978693962</v>
      </c>
      <c r="AC289" s="111">
        <f t="shared" si="59"/>
        <v>-2.7698431993550487E-2</v>
      </c>
      <c r="AD289" s="40">
        <f t="shared" si="60"/>
        <v>2.4275088888888879E-2</v>
      </c>
    </row>
    <row r="290" spans="1:30">
      <c r="A290" s="63" t="s">
        <v>874</v>
      </c>
      <c r="B290" s="2">
        <v>135</v>
      </c>
      <c r="C290" s="56">
        <v>121.36</v>
      </c>
      <c r="D290" s="57">
        <v>1.1117999999999999</v>
      </c>
      <c r="E290" s="32">
        <f t="shared" si="41"/>
        <v>0.22000000000000003</v>
      </c>
      <c r="F290" s="26">
        <f t="shared" si="42"/>
        <v>0.21261114074074078</v>
      </c>
      <c r="H290" s="58">
        <f t="shared" si="43"/>
        <v>28.702504000000005</v>
      </c>
      <c r="I290" s="2" t="s">
        <v>66</v>
      </c>
      <c r="J290" s="33" t="s">
        <v>869</v>
      </c>
      <c r="K290" s="59">
        <f t="shared" si="44"/>
        <v>43901</v>
      </c>
      <c r="L290" s="60" t="str">
        <f t="shared" ca="1" si="45"/>
        <v>2020/7/10</v>
      </c>
      <c r="M290" s="44">
        <f t="shared" ca="1" si="46"/>
        <v>16470</v>
      </c>
      <c r="N290" s="61">
        <f t="shared" ca="1" si="47"/>
        <v>0.63609070795385558</v>
      </c>
      <c r="O290" s="35">
        <f t="shared" si="48"/>
        <v>134.92804799999999</v>
      </c>
      <c r="P290" s="35">
        <f t="shared" si="49"/>
        <v>-7.195200000001023E-2</v>
      </c>
      <c r="Q290" s="36">
        <f t="shared" si="50"/>
        <v>0.9</v>
      </c>
      <c r="R290" s="37">
        <f t="shared" si="51"/>
        <v>33203.319999999985</v>
      </c>
      <c r="S290" s="38">
        <f t="shared" si="52"/>
        <v>36915.45117599998</v>
      </c>
      <c r="T290" s="38"/>
      <c r="U290" s="62"/>
      <c r="V290" s="39">
        <f t="shared" si="53"/>
        <v>12581.689999999999</v>
      </c>
      <c r="W290" s="39">
        <f t="shared" si="54"/>
        <v>49497.141175999976</v>
      </c>
      <c r="X290" s="1">
        <f t="shared" si="55"/>
        <v>43550</v>
      </c>
      <c r="Y290" s="37">
        <f t="shared" si="56"/>
        <v>5947.1411759999755</v>
      </c>
      <c r="Z290" s="111">
        <f t="shared" si="57"/>
        <v>0.13655892482204313</v>
      </c>
      <c r="AA290" s="111">
        <f t="shared" si="58"/>
        <v>0.19203957774899494</v>
      </c>
      <c r="AB290" s="111">
        <f>SUM($C$2:C290)*D290/SUM($B$2:B290)-1</f>
        <v>0.15976414975889752</v>
      </c>
      <c r="AC290" s="111">
        <f t="shared" si="59"/>
        <v>-2.3205224936854396E-2</v>
      </c>
      <c r="AD290" s="40">
        <f t="shared" si="60"/>
        <v>7.3888592592592506E-3</v>
      </c>
    </row>
    <row r="291" spans="1:30">
      <c r="A291" s="150" t="s">
        <v>875</v>
      </c>
      <c r="B291" s="151">
        <v>135</v>
      </c>
      <c r="C291" s="152">
        <v>123.35</v>
      </c>
      <c r="D291" s="153">
        <v>1.0939000000000001</v>
      </c>
      <c r="E291" s="154">
        <v>0.22000000000000003</v>
      </c>
      <c r="F291" s="155">
        <v>0.22740740740740734</v>
      </c>
      <c r="G291" s="171">
        <v>165.7</v>
      </c>
      <c r="H291" s="157">
        <v>30.699999999999989</v>
      </c>
      <c r="I291" s="151" t="s">
        <v>1059</v>
      </c>
      <c r="J291" s="158" t="s">
        <v>1418</v>
      </c>
      <c r="K291" s="159">
        <v>43902</v>
      </c>
      <c r="L291" s="160">
        <v>44021</v>
      </c>
      <c r="M291" s="161">
        <v>16200</v>
      </c>
      <c r="N291" s="162">
        <v>0.69169753086419727</v>
      </c>
      <c r="O291" s="163">
        <v>134.93256500000001</v>
      </c>
      <c r="P291" s="163">
        <v>-6.7434999999989031E-2</v>
      </c>
      <c r="Q291" s="164">
        <v>0.9</v>
      </c>
      <c r="R291" s="165">
        <v>33326.669999999984</v>
      </c>
      <c r="S291" s="166">
        <v>36456.044312999984</v>
      </c>
      <c r="T291" s="166"/>
      <c r="U291" s="167"/>
      <c r="V291" s="168">
        <v>12581.689999999999</v>
      </c>
      <c r="W291" s="168">
        <v>49037.734312999979</v>
      </c>
      <c r="X291" s="169">
        <v>43685</v>
      </c>
      <c r="Y291" s="165">
        <v>5352.734312999979</v>
      </c>
      <c r="Z291" s="155">
        <v>0.12253025782305094</v>
      </c>
      <c r="AA291" s="155">
        <v>0.17209532724973586</v>
      </c>
      <c r="AB291" s="155">
        <v>0.14065436525123021</v>
      </c>
      <c r="AC291" s="155">
        <v>-1.812410742817927E-2</v>
      </c>
      <c r="AD291" s="170" t="s">
        <v>1056</v>
      </c>
    </row>
    <row r="292" spans="1:30" ht="18" customHeight="1">
      <c r="A292" s="150" t="s">
        <v>876</v>
      </c>
      <c r="B292" s="151">
        <v>135</v>
      </c>
      <c r="C292" s="152">
        <v>124.07</v>
      </c>
      <c r="D292" s="153">
        <v>1.0874999999999999</v>
      </c>
      <c r="E292" s="154">
        <v>0.22000000000000003</v>
      </c>
      <c r="F292" s="155">
        <v>0.23459259259259249</v>
      </c>
      <c r="G292" s="171">
        <v>166.67</v>
      </c>
      <c r="H292" s="157">
        <v>31.669999999999987</v>
      </c>
      <c r="I292" s="151" t="s">
        <v>1059</v>
      </c>
      <c r="J292" s="158" t="s">
        <v>1419</v>
      </c>
      <c r="K292" s="159">
        <v>43903</v>
      </c>
      <c r="L292" s="160">
        <v>44021</v>
      </c>
      <c r="M292" s="161">
        <v>16065</v>
      </c>
      <c r="N292" s="162">
        <v>0.7195487083722375</v>
      </c>
      <c r="O292" s="163">
        <v>134.92612499999998</v>
      </c>
      <c r="P292" s="163">
        <v>-7.3875000000015234E-2</v>
      </c>
      <c r="Q292" s="164">
        <v>0.9</v>
      </c>
      <c r="R292" s="165">
        <v>33450.739999999983</v>
      </c>
      <c r="S292" s="166">
        <v>36377.679749999981</v>
      </c>
      <c r="T292" s="166"/>
      <c r="U292" s="167"/>
      <c r="V292" s="168">
        <v>12581.689999999999</v>
      </c>
      <c r="W292" s="168">
        <v>48959.369749999983</v>
      </c>
      <c r="X292" s="169">
        <v>43820</v>
      </c>
      <c r="Y292" s="165">
        <v>5139.3697499999835</v>
      </c>
      <c r="Z292" s="155">
        <v>0.11728365472387003</v>
      </c>
      <c r="AA292" s="155">
        <v>0.16452137615639195</v>
      </c>
      <c r="AB292" s="155">
        <v>0.13356637094933776</v>
      </c>
      <c r="AC292" s="155">
        <v>-1.628271622546773E-2</v>
      </c>
      <c r="AD292" s="170" t="s">
        <v>1056</v>
      </c>
    </row>
    <row r="293" spans="1:30">
      <c r="A293" s="150" t="s">
        <v>884</v>
      </c>
      <c r="B293" s="151">
        <v>135</v>
      </c>
      <c r="C293" s="152">
        <v>129.69999999999999</v>
      </c>
      <c r="D293" s="153">
        <v>1.0403</v>
      </c>
      <c r="E293" s="154">
        <v>0.22000000000000003</v>
      </c>
      <c r="F293" s="155">
        <v>0.23481481481481473</v>
      </c>
      <c r="G293" s="171">
        <v>166.7</v>
      </c>
      <c r="H293" s="157">
        <v>31.699999999999989</v>
      </c>
      <c r="I293" s="151" t="s">
        <v>28</v>
      </c>
      <c r="J293" s="158" t="s">
        <v>1390</v>
      </c>
      <c r="K293" s="159">
        <v>43906</v>
      </c>
      <c r="L293" s="160">
        <v>44019</v>
      </c>
      <c r="M293" s="161">
        <v>15390</v>
      </c>
      <c r="N293" s="162">
        <v>0.75181936322287168</v>
      </c>
      <c r="O293" s="163">
        <v>134.92690999999999</v>
      </c>
      <c r="P293" s="163">
        <v>-7.3090000000007649E-2</v>
      </c>
      <c r="Q293" s="164">
        <v>0.9</v>
      </c>
      <c r="R293" s="165">
        <v>33580.439999999981</v>
      </c>
      <c r="S293" s="166">
        <v>34933.731731999978</v>
      </c>
      <c r="T293" s="166"/>
      <c r="U293" s="167"/>
      <c r="V293" s="168">
        <v>12581.689999999999</v>
      </c>
      <c r="W293" s="168">
        <v>47515.421731999973</v>
      </c>
      <c r="X293" s="169">
        <v>43955</v>
      </c>
      <c r="Y293" s="165">
        <v>3560.4217319999734</v>
      </c>
      <c r="Z293" s="155">
        <v>8.1001518189056432E-2</v>
      </c>
      <c r="AA293" s="155">
        <v>0.1134856899702319</v>
      </c>
      <c r="AB293" s="155">
        <v>8.4106203458081952E-2</v>
      </c>
      <c r="AC293" s="155">
        <v>-3.10468526902552E-3</v>
      </c>
      <c r="AD293" s="170" t="s">
        <v>1056</v>
      </c>
    </row>
    <row r="294" spans="1:30">
      <c r="A294" s="150" t="s">
        <v>885</v>
      </c>
      <c r="B294" s="151">
        <v>135</v>
      </c>
      <c r="C294" s="152">
        <v>129.49</v>
      </c>
      <c r="D294" s="153">
        <v>1.042</v>
      </c>
      <c r="E294" s="154">
        <v>0.22000000000000003</v>
      </c>
      <c r="F294" s="155">
        <v>0.23281481481481486</v>
      </c>
      <c r="G294" s="171">
        <v>166.43</v>
      </c>
      <c r="H294" s="157">
        <v>31.430000000000007</v>
      </c>
      <c r="I294" s="151" t="s">
        <v>28</v>
      </c>
      <c r="J294" s="158" t="s">
        <v>1391</v>
      </c>
      <c r="K294" s="159">
        <v>43907</v>
      </c>
      <c r="L294" s="160">
        <v>44019</v>
      </c>
      <c r="M294" s="161">
        <v>15255</v>
      </c>
      <c r="N294" s="162">
        <v>0.7520124549328091</v>
      </c>
      <c r="O294" s="163">
        <v>134.92858000000001</v>
      </c>
      <c r="P294" s="163">
        <v>-7.1419999999989159E-2</v>
      </c>
      <c r="Q294" s="164">
        <v>0.9</v>
      </c>
      <c r="R294" s="165">
        <v>33709.929999999978</v>
      </c>
      <c r="S294" s="166">
        <v>35125.74705999998</v>
      </c>
      <c r="T294" s="166"/>
      <c r="U294" s="167"/>
      <c r="V294" s="168">
        <v>12581.689999999999</v>
      </c>
      <c r="W294" s="168">
        <v>47707.437059999982</v>
      </c>
      <c r="X294" s="169">
        <v>44090</v>
      </c>
      <c r="Y294" s="165">
        <v>3617.437059999982</v>
      </c>
      <c r="Z294" s="155">
        <v>8.2046655931049761E-2</v>
      </c>
      <c r="AA294" s="155">
        <v>0.11480898404262163</v>
      </c>
      <c r="AB294" s="155">
        <v>8.5613218416874304E-2</v>
      </c>
      <c r="AC294" s="155">
        <v>-3.5665624858245426E-3</v>
      </c>
      <c r="AD294" s="170" t="s">
        <v>1056</v>
      </c>
    </row>
    <row r="295" spans="1:30">
      <c r="A295" s="150" t="s">
        <v>886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1059</v>
      </c>
      <c r="J295" s="158" t="s">
        <v>1223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55">
        <v>6.8912903470886855E-2</v>
      </c>
      <c r="AA295" s="155">
        <v>9.6313348887963057E-2</v>
      </c>
      <c r="AB295" s="155">
        <v>6.7796776777840018E-2</v>
      </c>
      <c r="AC295" s="155">
        <v>1.1161266930468372E-3</v>
      </c>
      <c r="AD295" s="170" t="s">
        <v>1056</v>
      </c>
    </row>
    <row r="296" spans="1:30">
      <c r="A296" s="150" t="s">
        <v>887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1059</v>
      </c>
      <c r="J296" s="158" t="s">
        <v>1224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55">
        <v>7.4117610560757718E-2</v>
      </c>
      <c r="AA296" s="155">
        <v>0.10350391787052726</v>
      </c>
      <c r="AB296" s="155">
        <v>7.4934886584677507E-2</v>
      </c>
      <c r="AC296" s="155">
        <v>-8.1727602391978849E-4</v>
      </c>
      <c r="AD296" s="170" t="s">
        <v>1056</v>
      </c>
    </row>
    <row r="297" spans="1:30">
      <c r="A297" s="150" t="s">
        <v>888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1059</v>
      </c>
      <c r="J297" s="158" t="s">
        <v>1225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55">
        <v>8.3135372322936218E-2</v>
      </c>
      <c r="AA297" s="155">
        <v>0.11600384146086573</v>
      </c>
      <c r="AB297" s="155">
        <v>8.7254800923319387E-2</v>
      </c>
      <c r="AC297" s="155">
        <v>-4.1194286003831682E-3</v>
      </c>
      <c r="AD297" s="170" t="s">
        <v>1056</v>
      </c>
    </row>
    <row r="298" spans="1:30">
      <c r="A298" s="150" t="s">
        <v>895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1059</v>
      </c>
      <c r="J298" s="158" t="s">
        <v>1226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55">
        <v>5.1875902334979296E-2</v>
      </c>
      <c r="AA298" s="155">
        <v>7.2298963555957219E-2</v>
      </c>
      <c r="AB298" s="155">
        <v>4.4838837786259411E-2</v>
      </c>
      <c r="AC298" s="155">
        <v>7.0370645487198846E-3</v>
      </c>
      <c r="AD298" s="170" t="s">
        <v>1056</v>
      </c>
    </row>
    <row r="299" spans="1:30">
      <c r="A299" s="150" t="s">
        <v>896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1059</v>
      </c>
      <c r="J299" s="158" t="s">
        <v>1190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55">
        <v>6.5313769123907184E-2</v>
      </c>
      <c r="AA299" s="155">
        <v>9.0954983772934872E-2</v>
      </c>
      <c r="AB299" s="155">
        <v>6.3139446112480124E-2</v>
      </c>
      <c r="AC299" s="155">
        <v>2.1743230114270595E-3</v>
      </c>
      <c r="AD299" s="170" t="s">
        <v>1056</v>
      </c>
    </row>
    <row r="300" spans="1:30">
      <c r="A300" s="150" t="s">
        <v>897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1059</v>
      </c>
      <c r="J300" s="158" t="s">
        <v>1218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55">
        <v>8.0187018962432521E-2</v>
      </c>
      <c r="AA300" s="155">
        <v>0.11157909323794479</v>
      </c>
      <c r="AB300" s="155">
        <v>8.3375283184257354E-2</v>
      </c>
      <c r="AC300" s="155">
        <v>-3.1882642218248325E-3</v>
      </c>
      <c r="AD300" s="170" t="s">
        <v>1056</v>
      </c>
    </row>
    <row r="301" spans="1:30">
      <c r="A301" s="150" t="s">
        <v>898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1059</v>
      </c>
      <c r="J301" s="158" t="s">
        <v>1227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55">
        <v>7.2827602385463708E-2</v>
      </c>
      <c r="AA301" s="155">
        <v>0.10121930799784629</v>
      </c>
      <c r="AB301" s="155">
        <v>7.3471506186601143E-2</v>
      </c>
      <c r="AC301" s="155">
        <v>-6.4390380113743539E-4</v>
      </c>
      <c r="AD301" s="170" t="s">
        <v>1056</v>
      </c>
    </row>
    <row r="302" spans="1:30">
      <c r="A302" s="150" t="s">
        <v>899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1059</v>
      </c>
      <c r="J302" s="158" t="s">
        <v>1228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55">
        <v>6.9314514692152995E-2</v>
      </c>
      <c r="AA302" s="155">
        <v>9.6224086229734551E-2</v>
      </c>
      <c r="AB302" s="155">
        <v>6.8788015114469303E-2</v>
      </c>
      <c r="AC302" s="155">
        <v>5.2649957768369227E-4</v>
      </c>
      <c r="AD302" s="170" t="s">
        <v>1056</v>
      </c>
    </row>
    <row r="303" spans="1:30">
      <c r="A303" s="150" t="s">
        <v>907</v>
      </c>
      <c r="B303" s="151">
        <v>240</v>
      </c>
      <c r="C303" s="152">
        <v>238.28</v>
      </c>
      <c r="D303" s="153">
        <v>1.0066999999999999</v>
      </c>
      <c r="E303" s="154">
        <v>0.29000000000000004</v>
      </c>
      <c r="F303" s="155">
        <v>0.30366666666666664</v>
      </c>
      <c r="G303" s="171">
        <v>312.88</v>
      </c>
      <c r="H303" s="157">
        <v>72.88</v>
      </c>
      <c r="I303" s="151" t="s">
        <v>1059</v>
      </c>
      <c r="J303" s="158" t="s">
        <v>1403</v>
      </c>
      <c r="K303" s="159">
        <v>43920</v>
      </c>
      <c r="L303" s="160">
        <v>44020</v>
      </c>
      <c r="M303" s="161">
        <v>24240</v>
      </c>
      <c r="N303" s="162">
        <v>1.0974092409240923</v>
      </c>
      <c r="O303" s="163">
        <v>239.876476</v>
      </c>
      <c r="P303" s="163">
        <v>-0.1235240000000033</v>
      </c>
      <c r="Q303" s="164">
        <v>1.6</v>
      </c>
      <c r="R303" s="165">
        <v>34824.309999999976</v>
      </c>
      <c r="S303" s="166">
        <v>35057.632876999975</v>
      </c>
      <c r="T303" s="166"/>
      <c r="U303" s="167"/>
      <c r="V303" s="168">
        <v>12581.689999999999</v>
      </c>
      <c r="W303" s="168">
        <v>47639.32287699997</v>
      </c>
      <c r="X303" s="169">
        <v>45230</v>
      </c>
      <c r="Y303" s="165">
        <v>2409.3228769999696</v>
      </c>
      <c r="Z303" s="155">
        <v>5.3268248441299404E-2</v>
      </c>
      <c r="AA303" s="155">
        <v>7.3796250923860107E-2</v>
      </c>
      <c r="AB303" s="155">
        <v>4.7203482776917438E-2</v>
      </c>
      <c r="AC303" s="155">
        <v>6.0647656643819658E-3</v>
      </c>
      <c r="AD303" s="170" t="s">
        <v>1056</v>
      </c>
    </row>
    <row r="304" spans="1:30">
      <c r="A304" s="150" t="s">
        <v>908</v>
      </c>
      <c r="B304" s="151">
        <v>240</v>
      </c>
      <c r="C304" s="152">
        <v>237.72</v>
      </c>
      <c r="D304" s="153">
        <v>1.0091000000000001</v>
      </c>
      <c r="E304" s="154">
        <v>0.29000000000000004</v>
      </c>
      <c r="F304" s="155">
        <v>0.30062499999999992</v>
      </c>
      <c r="G304" s="171">
        <v>312.14999999999998</v>
      </c>
      <c r="H304" s="157">
        <v>72.149999999999977</v>
      </c>
      <c r="I304" s="151" t="s">
        <v>1059</v>
      </c>
      <c r="J304" s="158" t="s">
        <v>1404</v>
      </c>
      <c r="K304" s="159">
        <v>43921</v>
      </c>
      <c r="L304" s="160">
        <v>44020</v>
      </c>
      <c r="M304" s="161">
        <v>24000</v>
      </c>
      <c r="N304" s="162">
        <v>1.0972812499999995</v>
      </c>
      <c r="O304" s="163">
        <v>239.88325200000003</v>
      </c>
      <c r="P304" s="163">
        <v>-0.11674799999997276</v>
      </c>
      <c r="Q304" s="164">
        <v>1.6</v>
      </c>
      <c r="R304" s="165">
        <v>35062.029999999977</v>
      </c>
      <c r="S304" s="166">
        <v>35381.094472999983</v>
      </c>
      <c r="T304" s="166"/>
      <c r="U304" s="167"/>
      <c r="V304" s="168">
        <v>12581.689999999999</v>
      </c>
      <c r="W304" s="168">
        <v>47962.784472999978</v>
      </c>
      <c r="X304" s="169">
        <v>45470</v>
      </c>
      <c r="Y304" s="165">
        <v>2492.7844729999779</v>
      </c>
      <c r="Z304" s="155">
        <v>5.4822618715636207E-2</v>
      </c>
      <c r="AA304" s="155">
        <v>7.5795456592326671E-2</v>
      </c>
      <c r="AB304" s="155">
        <v>4.9435149549152957E-2</v>
      </c>
      <c r="AC304" s="155">
        <v>5.3874691664832497E-3</v>
      </c>
      <c r="AD304" s="170" t="s">
        <v>1056</v>
      </c>
    </row>
    <row r="305" spans="1:30">
      <c r="A305" s="150" t="s">
        <v>909</v>
      </c>
      <c r="B305" s="151">
        <v>240</v>
      </c>
      <c r="C305" s="152">
        <v>238.66</v>
      </c>
      <c r="D305" s="153">
        <v>1.0051000000000001</v>
      </c>
      <c r="E305" s="154">
        <v>0.29000000000000004</v>
      </c>
      <c r="F305" s="155">
        <v>0.30574999999999997</v>
      </c>
      <c r="G305" s="171">
        <v>313.38</v>
      </c>
      <c r="H305" s="157">
        <v>73.38</v>
      </c>
      <c r="I305" s="151" t="s">
        <v>1059</v>
      </c>
      <c r="J305" s="158" t="s">
        <v>1406</v>
      </c>
      <c r="K305" s="159">
        <v>43922</v>
      </c>
      <c r="L305" s="160">
        <v>44020</v>
      </c>
      <c r="M305" s="161">
        <v>23760</v>
      </c>
      <c r="N305" s="162">
        <v>1.1272601010101009</v>
      </c>
      <c r="O305" s="163">
        <v>239.87716600000002</v>
      </c>
      <c r="P305" s="163">
        <v>-0.12283399999998323</v>
      </c>
      <c r="Q305" s="164">
        <v>1.6</v>
      </c>
      <c r="R305" s="165">
        <v>35300.689999999981</v>
      </c>
      <c r="S305" s="166">
        <v>35480.723518999985</v>
      </c>
      <c r="T305" s="166"/>
      <c r="U305" s="167"/>
      <c r="V305" s="168">
        <v>12581.689999999999</v>
      </c>
      <c r="W305" s="168">
        <v>48062.41351899998</v>
      </c>
      <c r="X305" s="169">
        <v>45710</v>
      </c>
      <c r="Y305" s="165">
        <v>2352.4135189999797</v>
      </c>
      <c r="Z305" s="155">
        <v>5.1463870465980666E-2</v>
      </c>
      <c r="AA305" s="155">
        <v>7.100916162037807E-2</v>
      </c>
      <c r="AB305" s="155">
        <v>4.5034859243053837E-2</v>
      </c>
      <c r="AC305" s="155">
        <v>6.4290112229268281E-3</v>
      </c>
      <c r="AD305" s="170" t="s">
        <v>1056</v>
      </c>
    </row>
    <row r="306" spans="1:30">
      <c r="A306" s="150" t="s">
        <v>910</v>
      </c>
      <c r="B306" s="151">
        <v>240</v>
      </c>
      <c r="C306" s="152">
        <v>233.1</v>
      </c>
      <c r="D306" s="153">
        <v>1.0290999999999999</v>
      </c>
      <c r="E306" s="154">
        <v>0.29000000000000004</v>
      </c>
      <c r="F306" s="155">
        <v>0.30474999999999997</v>
      </c>
      <c r="G306" s="171">
        <v>313.14</v>
      </c>
      <c r="H306" s="157">
        <v>73.139999999999986</v>
      </c>
      <c r="I306" s="151" t="s">
        <v>1059</v>
      </c>
      <c r="J306" s="158" t="s">
        <v>1420</v>
      </c>
      <c r="K306" s="159">
        <v>43923</v>
      </c>
      <c r="L306" s="160">
        <v>44021</v>
      </c>
      <c r="M306" s="161">
        <v>23760</v>
      </c>
      <c r="N306" s="162">
        <v>1.1235732323232321</v>
      </c>
      <c r="O306" s="163">
        <v>239.88320999999996</v>
      </c>
      <c r="P306" s="163">
        <v>-0.11679000000003725</v>
      </c>
      <c r="Q306" s="164">
        <v>1.6</v>
      </c>
      <c r="R306" s="165">
        <v>35533.789999999979</v>
      </c>
      <c r="S306" s="166">
        <v>36567.823288999978</v>
      </c>
      <c r="T306" s="166"/>
      <c r="U306" s="167"/>
      <c r="V306" s="168">
        <v>12581.689999999999</v>
      </c>
      <c r="W306" s="168">
        <v>49149.51328899998</v>
      </c>
      <c r="X306" s="169">
        <v>45950</v>
      </c>
      <c r="Y306" s="165">
        <v>3199.5132889999804</v>
      </c>
      <c r="Z306" s="155">
        <v>6.9630321849836418E-2</v>
      </c>
      <c r="AA306" s="155">
        <v>9.5884786763248853E-2</v>
      </c>
      <c r="AB306" s="155">
        <v>6.9620336583242182E-2</v>
      </c>
      <c r="AC306" s="155">
        <v>9.9852665942368191E-6</v>
      </c>
      <c r="AD306" s="170" t="s">
        <v>1056</v>
      </c>
    </row>
    <row r="307" spans="1:30">
      <c r="A307" s="150" t="s">
        <v>911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1059</v>
      </c>
      <c r="J307" s="158" t="s">
        <v>1229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55">
        <v>6.3642026516219641E-2</v>
      </c>
      <c r="AA307" s="155">
        <v>8.7541881443952363E-2</v>
      </c>
      <c r="AB307" s="155">
        <v>6.1642463795160918E-2</v>
      </c>
      <c r="AC307" s="155">
        <v>1.999562721058723E-3</v>
      </c>
      <c r="AD307" s="170" t="s">
        <v>1056</v>
      </c>
    </row>
    <row r="308" spans="1:30">
      <c r="A308" s="150" t="s">
        <v>919</v>
      </c>
      <c r="B308" s="151">
        <v>135</v>
      </c>
      <c r="C308" s="152">
        <v>128.31</v>
      </c>
      <c r="D308" s="153">
        <v>1.0516000000000001</v>
      </c>
      <c r="E308" s="154">
        <v>0.22000000000000003</v>
      </c>
      <c r="F308" s="155">
        <v>0.22162962962962954</v>
      </c>
      <c r="G308" s="171">
        <v>164.92</v>
      </c>
      <c r="H308" s="157">
        <v>29.919999999999987</v>
      </c>
      <c r="I308" s="151" t="s">
        <v>28</v>
      </c>
      <c r="J308" s="158" t="s">
        <v>1389</v>
      </c>
      <c r="K308" s="159">
        <v>43928</v>
      </c>
      <c r="L308" s="160">
        <v>44019</v>
      </c>
      <c r="M308" s="161">
        <v>12420</v>
      </c>
      <c r="N308" s="162">
        <v>0.87929146537842151</v>
      </c>
      <c r="O308" s="163">
        <v>134.93079600000002</v>
      </c>
      <c r="P308" s="163">
        <v>-6.9203999999984944E-2</v>
      </c>
      <c r="Q308" s="164">
        <v>0.9</v>
      </c>
      <c r="R308" s="165">
        <v>35794.179999999978</v>
      </c>
      <c r="S308" s="166">
        <v>37641.159687999978</v>
      </c>
      <c r="T308" s="166"/>
      <c r="U308" s="167"/>
      <c r="V308" s="168">
        <v>12581.689999999999</v>
      </c>
      <c r="W308" s="168">
        <v>50222.849687999973</v>
      </c>
      <c r="X308" s="169">
        <v>46220</v>
      </c>
      <c r="Y308" s="165">
        <v>4002.849687999973</v>
      </c>
      <c r="Z308" s="155">
        <v>8.6604277109475936E-2</v>
      </c>
      <c r="AA308" s="155">
        <v>0.11899675364190365</v>
      </c>
      <c r="AB308" s="155">
        <v>9.2545736477715135E-2</v>
      </c>
      <c r="AC308" s="155">
        <v>-5.9414593682391992E-3</v>
      </c>
      <c r="AD308" s="170" t="s">
        <v>1056</v>
      </c>
    </row>
    <row r="309" spans="1:30">
      <c r="A309" s="150" t="s">
        <v>920</v>
      </c>
      <c r="B309" s="151">
        <v>135</v>
      </c>
      <c r="C309" s="152">
        <v>128.21</v>
      </c>
      <c r="D309" s="153">
        <v>1.0524</v>
      </c>
      <c r="E309" s="154">
        <v>0.22000000000000003</v>
      </c>
      <c r="F309" s="155">
        <v>0.22066666666666659</v>
      </c>
      <c r="G309" s="171">
        <v>164.79</v>
      </c>
      <c r="H309" s="157">
        <v>29.789999999999992</v>
      </c>
      <c r="I309" s="151" t="s">
        <v>28</v>
      </c>
      <c r="J309" s="158" t="s">
        <v>1388</v>
      </c>
      <c r="K309" s="159">
        <v>43929</v>
      </c>
      <c r="L309" s="160">
        <v>44019</v>
      </c>
      <c r="M309" s="161">
        <v>12285</v>
      </c>
      <c r="N309" s="162">
        <v>0.88509157509157488</v>
      </c>
      <c r="O309" s="163">
        <v>134.92820400000002</v>
      </c>
      <c r="P309" s="163">
        <v>-7.1795999999977766E-2</v>
      </c>
      <c r="Q309" s="164">
        <v>0.9</v>
      </c>
      <c r="R309" s="165">
        <v>35922.389999999978</v>
      </c>
      <c r="S309" s="166">
        <v>37804.723235999976</v>
      </c>
      <c r="T309" s="166"/>
      <c r="U309" s="167"/>
      <c r="V309" s="168">
        <v>12581.689999999999</v>
      </c>
      <c r="W309" s="168">
        <v>50386.413235999978</v>
      </c>
      <c r="X309" s="169">
        <v>46355</v>
      </c>
      <c r="Y309" s="165">
        <v>4031.4132359999785</v>
      </c>
      <c r="Z309" s="155">
        <v>8.6968250156401306E-2</v>
      </c>
      <c r="AA309" s="155">
        <v>0.11936683837029838</v>
      </c>
      <c r="AB309" s="155">
        <v>9.3103394757846791E-2</v>
      </c>
      <c r="AC309" s="155">
        <v>-6.1351446014454858E-3</v>
      </c>
      <c r="AD309" s="170" t="s">
        <v>1056</v>
      </c>
    </row>
    <row r="310" spans="1:30">
      <c r="A310" s="150" t="s">
        <v>921</v>
      </c>
      <c r="B310" s="151">
        <v>135</v>
      </c>
      <c r="C310" s="152">
        <v>127.05</v>
      </c>
      <c r="D310" s="153">
        <v>1.0620000000000001</v>
      </c>
      <c r="E310" s="154">
        <v>0.22000000000000003</v>
      </c>
      <c r="F310" s="155">
        <v>0.23577777777777786</v>
      </c>
      <c r="G310" s="171">
        <v>166.83</v>
      </c>
      <c r="H310" s="157">
        <v>31.830000000000013</v>
      </c>
      <c r="I310" s="151" t="s">
        <v>1059</v>
      </c>
      <c r="J310" s="158" t="s">
        <v>1405</v>
      </c>
      <c r="K310" s="159">
        <v>43930</v>
      </c>
      <c r="L310" s="160">
        <v>44020</v>
      </c>
      <c r="M310" s="161">
        <v>12285</v>
      </c>
      <c r="N310" s="162">
        <v>0.94570207570207598</v>
      </c>
      <c r="O310" s="163">
        <v>134.9271</v>
      </c>
      <c r="P310" s="163">
        <v>-7.2900000000004184E-2</v>
      </c>
      <c r="Q310" s="164">
        <v>0.9</v>
      </c>
      <c r="R310" s="165">
        <v>36049.439999999981</v>
      </c>
      <c r="S310" s="166">
        <v>38284.505279999983</v>
      </c>
      <c r="T310" s="166"/>
      <c r="U310" s="167"/>
      <c r="V310" s="168">
        <v>12581.689999999999</v>
      </c>
      <c r="W310" s="168">
        <v>50866.195279999985</v>
      </c>
      <c r="X310" s="169">
        <v>46490</v>
      </c>
      <c r="Y310" s="165">
        <v>4376.1952799999854</v>
      </c>
      <c r="Z310" s="155">
        <v>9.4131969885996591E-2</v>
      </c>
      <c r="AA310" s="155">
        <v>0.12905966944386149</v>
      </c>
      <c r="AB310" s="155">
        <v>0.10277380985158069</v>
      </c>
      <c r="AC310" s="155">
        <v>-8.6418399655840972E-3</v>
      </c>
      <c r="AD310" s="170" t="s">
        <v>1056</v>
      </c>
    </row>
    <row r="311" spans="1:30">
      <c r="A311" s="150" t="s">
        <v>922</v>
      </c>
      <c r="B311" s="151">
        <v>135</v>
      </c>
      <c r="C311" s="152">
        <v>129.63</v>
      </c>
      <c r="D311" s="153">
        <v>1.0408999999999999</v>
      </c>
      <c r="E311" s="154">
        <v>0.22000000000000003</v>
      </c>
      <c r="F311" s="155">
        <v>0.23414814814814824</v>
      </c>
      <c r="G311" s="171">
        <v>166.61</v>
      </c>
      <c r="H311" s="157">
        <v>31.610000000000014</v>
      </c>
      <c r="I311" s="151" t="s">
        <v>28</v>
      </c>
      <c r="J311" s="158" t="s">
        <v>1387</v>
      </c>
      <c r="K311" s="159">
        <v>43931</v>
      </c>
      <c r="L311" s="160">
        <v>44019</v>
      </c>
      <c r="M311" s="161">
        <v>12015</v>
      </c>
      <c r="N311" s="162">
        <v>0.96027049521431596</v>
      </c>
      <c r="O311" s="163">
        <v>134.93186699999998</v>
      </c>
      <c r="P311" s="163">
        <v>-6.8133000000017319E-2</v>
      </c>
      <c r="Q311" s="164">
        <v>0.9</v>
      </c>
      <c r="R311" s="165">
        <v>36179.069999999978</v>
      </c>
      <c r="S311" s="166">
        <v>37658.793962999975</v>
      </c>
      <c r="T311" s="166"/>
      <c r="U311" s="167"/>
      <c r="V311" s="168">
        <v>12581.689999999999</v>
      </c>
      <c r="W311" s="168">
        <v>50240.483962999977</v>
      </c>
      <c r="X311" s="169">
        <v>46625</v>
      </c>
      <c r="Y311" s="165">
        <v>3615.4839629999769</v>
      </c>
      <c r="Z311" s="155">
        <v>7.754389196782796E-2</v>
      </c>
      <c r="AA311" s="155">
        <v>0.10620248039923186</v>
      </c>
      <c r="AB311" s="155">
        <v>8.0628111227881716E-2</v>
      </c>
      <c r="AC311" s="155">
        <v>-3.0842192600537555E-3</v>
      </c>
      <c r="AD311" s="170" t="s">
        <v>1056</v>
      </c>
    </row>
    <row r="312" spans="1:30">
      <c r="A312" s="150" t="s">
        <v>933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1059</v>
      </c>
      <c r="J312" s="158" t="s">
        <v>1230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1056</v>
      </c>
    </row>
    <row r="313" spans="1:30">
      <c r="A313" s="150" t="s">
        <v>934</v>
      </c>
      <c r="B313" s="151">
        <v>135</v>
      </c>
      <c r="C313" s="152">
        <v>127.81</v>
      </c>
      <c r="D313" s="153">
        <v>1.0557000000000001</v>
      </c>
      <c r="E313" s="154">
        <v>0.22000000000000003</v>
      </c>
      <c r="F313" s="155">
        <v>0.24318518518518528</v>
      </c>
      <c r="G313" s="171">
        <v>167.83</v>
      </c>
      <c r="H313" s="157">
        <v>32.830000000000013</v>
      </c>
      <c r="I313" s="151" t="s">
        <v>1059</v>
      </c>
      <c r="J313" s="158" t="s">
        <v>1407</v>
      </c>
      <c r="K313" s="159">
        <v>43935</v>
      </c>
      <c r="L313" s="160">
        <v>44020</v>
      </c>
      <c r="M313" s="161">
        <v>11610</v>
      </c>
      <c r="N313" s="162">
        <v>1.0321231696813096</v>
      </c>
      <c r="O313" s="163">
        <v>134.92901700000002</v>
      </c>
      <c r="P313" s="163">
        <v>-7.0982999999984031E-2</v>
      </c>
      <c r="Q313" s="164">
        <v>0.9</v>
      </c>
      <c r="R313" s="165">
        <v>36437.439999999973</v>
      </c>
      <c r="S313" s="166">
        <v>38467.005407999975</v>
      </c>
      <c r="T313" s="166"/>
      <c r="U313" s="167"/>
      <c r="V313" s="168">
        <v>12581.689999999999</v>
      </c>
      <c r="W313" s="168">
        <v>51048.69540799997</v>
      </c>
      <c r="X313" s="169">
        <v>46895</v>
      </c>
      <c r="Y313" s="165">
        <v>4153.6954079999705</v>
      </c>
      <c r="Z313" s="155">
        <v>8.8574376969825508E-2</v>
      </c>
      <c r="AA313" s="155">
        <v>0.12105201765728735</v>
      </c>
      <c r="AB313" s="155">
        <v>9.5499180872161027E-2</v>
      </c>
      <c r="AC313" s="155">
        <v>-6.924803902335519E-3</v>
      </c>
      <c r="AD313" s="170" t="s">
        <v>1056</v>
      </c>
    </row>
    <row r="314" spans="1:30">
      <c r="A314" s="150" t="s">
        <v>935</v>
      </c>
      <c r="B314" s="151">
        <v>135</v>
      </c>
      <c r="C314" s="152">
        <v>128.24</v>
      </c>
      <c r="D314" s="153">
        <v>1.0522</v>
      </c>
      <c r="E314" s="154">
        <v>0.22000000000000003</v>
      </c>
      <c r="F314" s="155">
        <v>0.22096296296296306</v>
      </c>
      <c r="G314" s="171">
        <v>164.83</v>
      </c>
      <c r="H314" s="157">
        <v>29.830000000000013</v>
      </c>
      <c r="I314" s="151" t="s">
        <v>28</v>
      </c>
      <c r="J314" s="158" t="s">
        <v>1386</v>
      </c>
      <c r="K314" s="159">
        <v>43936</v>
      </c>
      <c r="L314" s="160">
        <v>44019</v>
      </c>
      <c r="M314" s="161">
        <v>11340</v>
      </c>
      <c r="N314" s="162">
        <v>0.96013668430335142</v>
      </c>
      <c r="O314" s="163">
        <v>134.93412800000002</v>
      </c>
      <c r="P314" s="163">
        <v>-6.587199999998461E-2</v>
      </c>
      <c r="Q314" s="164">
        <v>0.9</v>
      </c>
      <c r="R314" s="165">
        <v>36565.679999999971</v>
      </c>
      <c r="S314" s="166">
        <v>38474.408495999967</v>
      </c>
      <c r="T314" s="166"/>
      <c r="U314" s="167"/>
      <c r="V314" s="168">
        <v>12581.689999999999</v>
      </c>
      <c r="W314" s="168">
        <v>51056.098495999962</v>
      </c>
      <c r="X314" s="169">
        <v>47030</v>
      </c>
      <c r="Y314" s="165">
        <v>4026.0984959999623</v>
      </c>
      <c r="Z314" s="155">
        <v>8.5607027344247522E-2</v>
      </c>
      <c r="AA314" s="155">
        <v>0.11687361429341436</v>
      </c>
      <c r="AB314" s="155">
        <v>9.1602126940250495E-2</v>
      </c>
      <c r="AC314" s="155">
        <v>-5.9950995960029729E-3</v>
      </c>
      <c r="AD314" s="170" t="s">
        <v>1056</v>
      </c>
    </row>
    <row r="315" spans="1:30">
      <c r="A315" s="150" t="s">
        <v>936</v>
      </c>
      <c r="B315" s="151">
        <v>135</v>
      </c>
      <c r="C315" s="152">
        <v>127.11</v>
      </c>
      <c r="D315" s="153">
        <v>1.0615000000000001</v>
      </c>
      <c r="E315" s="154">
        <v>0.22000000000000003</v>
      </c>
      <c r="F315" s="155">
        <v>0.23637037037037034</v>
      </c>
      <c r="G315" s="171">
        <v>166.91</v>
      </c>
      <c r="H315" s="157">
        <v>31.909999999999997</v>
      </c>
      <c r="I315" s="151" t="s">
        <v>1059</v>
      </c>
      <c r="J315" s="158" t="s">
        <v>1408</v>
      </c>
      <c r="K315" s="159">
        <v>43937</v>
      </c>
      <c r="L315" s="160">
        <v>44020</v>
      </c>
      <c r="M315" s="161">
        <v>11340</v>
      </c>
      <c r="N315" s="162">
        <v>1.027085537918871</v>
      </c>
      <c r="O315" s="163">
        <v>134.92726500000001</v>
      </c>
      <c r="P315" s="163">
        <v>-7.2734999999994443E-2</v>
      </c>
      <c r="Q315" s="164">
        <v>0.9</v>
      </c>
      <c r="R315" s="165">
        <v>36692.789999999972</v>
      </c>
      <c r="S315" s="166">
        <v>38949.396584999973</v>
      </c>
      <c r="T315" s="166"/>
      <c r="U315" s="167"/>
      <c r="V315" s="168">
        <v>12581.689999999999</v>
      </c>
      <c r="W315" s="168">
        <v>51531.086584999968</v>
      </c>
      <c r="X315" s="169">
        <v>47165</v>
      </c>
      <c r="Y315" s="165">
        <v>4366.0865849999682</v>
      </c>
      <c r="Z315" s="155">
        <v>9.2570477790733907E-2</v>
      </c>
      <c r="AA315" s="155">
        <v>0.12624837197480443</v>
      </c>
      <c r="AB315" s="155">
        <v>0.10095903720979504</v>
      </c>
      <c r="AC315" s="155">
        <v>-8.3885594190611368E-3</v>
      </c>
      <c r="AD315" s="170" t="s">
        <v>1056</v>
      </c>
    </row>
    <row r="316" spans="1:30">
      <c r="A316" s="150" t="s">
        <v>937</v>
      </c>
      <c r="B316" s="151">
        <v>135</v>
      </c>
      <c r="C316" s="152">
        <v>127.06</v>
      </c>
      <c r="D316" s="153">
        <v>1.0619000000000001</v>
      </c>
      <c r="E316" s="154">
        <v>0.22000000000000003</v>
      </c>
      <c r="F316" s="155">
        <v>0.23585185185185187</v>
      </c>
      <c r="G316" s="171">
        <v>166.84</v>
      </c>
      <c r="H316" s="157">
        <v>31.840000000000003</v>
      </c>
      <c r="I316" s="151" t="s">
        <v>1059</v>
      </c>
      <c r="J316" s="158" t="s">
        <v>1409</v>
      </c>
      <c r="K316" s="159">
        <v>43938</v>
      </c>
      <c r="L316" s="160">
        <v>44020</v>
      </c>
      <c r="M316" s="161">
        <v>11205</v>
      </c>
      <c r="N316" s="162">
        <v>1.0371798304328426</v>
      </c>
      <c r="O316" s="163">
        <v>134.925014</v>
      </c>
      <c r="P316" s="163">
        <v>-7.4985999999995556E-2</v>
      </c>
      <c r="Q316" s="164">
        <v>0.9</v>
      </c>
      <c r="R316" s="165">
        <v>36819.849999999969</v>
      </c>
      <c r="S316" s="166">
        <v>39098.998714999972</v>
      </c>
      <c r="T316" s="166"/>
      <c r="U316" s="167"/>
      <c r="V316" s="168">
        <v>12581.689999999999</v>
      </c>
      <c r="W316" s="168">
        <v>51680.688714999967</v>
      </c>
      <c r="X316" s="169">
        <v>47300</v>
      </c>
      <c r="Y316" s="165">
        <v>4380.6887149999675</v>
      </c>
      <c r="Z316" s="155">
        <v>9.2614983403804807E-2</v>
      </c>
      <c r="AA316" s="155">
        <v>0.12617805172544339</v>
      </c>
      <c r="AB316" s="155">
        <v>0.10108298748414324</v>
      </c>
      <c r="AC316" s="155">
        <v>-8.4680040803384315E-3</v>
      </c>
      <c r="AD316" s="170" t="s">
        <v>1056</v>
      </c>
    </row>
    <row r="317" spans="1:30">
      <c r="A317" s="150" t="s">
        <v>948</v>
      </c>
      <c r="B317" s="151">
        <v>135</v>
      </c>
      <c r="C317" s="152">
        <v>125.53</v>
      </c>
      <c r="D317" s="153">
        <v>1.0749</v>
      </c>
      <c r="E317" s="154">
        <v>0.22000000000000003</v>
      </c>
      <c r="F317" s="155">
        <v>0.22096296296296306</v>
      </c>
      <c r="G317" s="171">
        <v>164.83</v>
      </c>
      <c r="H317" s="157">
        <v>29.830000000000013</v>
      </c>
      <c r="I317" s="151" t="s">
        <v>1059</v>
      </c>
      <c r="J317" s="158" t="s">
        <v>1410</v>
      </c>
      <c r="K317" s="159">
        <v>43941</v>
      </c>
      <c r="L317" s="160">
        <v>44020</v>
      </c>
      <c r="M317" s="161">
        <v>10800</v>
      </c>
      <c r="N317" s="162">
        <v>1.0081435185185188</v>
      </c>
      <c r="O317" s="163">
        <v>134.932197</v>
      </c>
      <c r="P317" s="163">
        <v>-6.7802999999997837E-2</v>
      </c>
      <c r="Q317" s="164">
        <v>0.9</v>
      </c>
      <c r="R317" s="165">
        <v>36945.379999999968</v>
      </c>
      <c r="S317" s="166">
        <v>39712.588961999965</v>
      </c>
      <c r="T317" s="166"/>
      <c r="U317" s="167"/>
      <c r="V317" s="168">
        <v>12581.689999999999</v>
      </c>
      <c r="W317" s="168">
        <v>52294.278961999968</v>
      </c>
      <c r="X317" s="169">
        <v>47435</v>
      </c>
      <c r="Y317" s="165">
        <v>4859.2789619999676</v>
      </c>
      <c r="Z317" s="155">
        <v>0.10244079186254806</v>
      </c>
      <c r="AA317" s="155">
        <v>0.13942087457403529</v>
      </c>
      <c r="AB317" s="155">
        <v>0.1142351990091699</v>
      </c>
      <c r="AC317" s="155">
        <v>-1.1794407146621833E-2</v>
      </c>
      <c r="AD317" s="170" t="s">
        <v>1056</v>
      </c>
    </row>
    <row r="318" spans="1:30">
      <c r="A318" s="150" t="s">
        <v>949</v>
      </c>
      <c r="B318" s="151">
        <v>135</v>
      </c>
      <c r="C318" s="152">
        <v>126.41</v>
      </c>
      <c r="D318" s="153">
        <v>1.0673999999999999</v>
      </c>
      <c r="E318" s="154">
        <v>0.22000000000000003</v>
      </c>
      <c r="F318" s="155">
        <v>0.22955555555555562</v>
      </c>
      <c r="G318" s="171">
        <v>165.99</v>
      </c>
      <c r="H318" s="157">
        <v>30.990000000000009</v>
      </c>
      <c r="I318" s="151" t="s">
        <v>1059</v>
      </c>
      <c r="J318" s="158" t="s">
        <v>1411</v>
      </c>
      <c r="K318" s="159">
        <v>43942</v>
      </c>
      <c r="L318" s="160">
        <v>44020</v>
      </c>
      <c r="M318" s="161">
        <v>10665</v>
      </c>
      <c r="N318" s="162">
        <v>1.0606047819971873</v>
      </c>
      <c r="O318" s="163">
        <v>134.93003399999998</v>
      </c>
      <c r="P318" s="163">
        <v>-6.9966000000022177E-2</v>
      </c>
      <c r="Q318" s="164">
        <v>0.9</v>
      </c>
      <c r="R318" s="165">
        <v>37071.789999999972</v>
      </c>
      <c r="S318" s="166">
        <v>39570.428645999964</v>
      </c>
      <c r="T318" s="166"/>
      <c r="U318" s="167"/>
      <c r="V318" s="168">
        <v>12581.689999999999</v>
      </c>
      <c r="W318" s="168">
        <v>52152.118645999959</v>
      </c>
      <c r="X318" s="169">
        <v>47570</v>
      </c>
      <c r="Y318" s="165">
        <v>4582.118645999959</v>
      </c>
      <c r="Z318" s="155">
        <v>9.6323704982130831E-2</v>
      </c>
      <c r="AA318" s="155">
        <v>0.13096141671318118</v>
      </c>
      <c r="AB318" s="155">
        <v>0.10615714366197126</v>
      </c>
      <c r="AC318" s="155">
        <v>-9.8334386798404338E-3</v>
      </c>
      <c r="AD318" s="170" t="s">
        <v>1056</v>
      </c>
    </row>
    <row r="319" spans="1:30">
      <c r="A319" s="150" t="s">
        <v>950</v>
      </c>
      <c r="B319" s="151">
        <v>135</v>
      </c>
      <c r="C319" s="152">
        <v>125.45</v>
      </c>
      <c r="D319" s="153">
        <v>1.0755999999999999</v>
      </c>
      <c r="E319" s="154">
        <v>0.22000000000000003</v>
      </c>
      <c r="F319" s="155">
        <v>0.22022222222222215</v>
      </c>
      <c r="G319" s="171">
        <v>164.73</v>
      </c>
      <c r="H319" s="157">
        <v>29.72999999999999</v>
      </c>
      <c r="I319" s="151" t="s">
        <v>1059</v>
      </c>
      <c r="J319" s="158" t="s">
        <v>1412</v>
      </c>
      <c r="K319" s="159">
        <v>43943</v>
      </c>
      <c r="L319" s="160">
        <v>44020</v>
      </c>
      <c r="M319" s="161">
        <v>10530</v>
      </c>
      <c r="N319" s="162">
        <v>1.0305270655270651</v>
      </c>
      <c r="O319" s="163">
        <v>134.93401999999998</v>
      </c>
      <c r="P319" s="163">
        <v>-6.5980000000024575E-2</v>
      </c>
      <c r="Q319" s="164">
        <v>0.9</v>
      </c>
      <c r="R319" s="165">
        <v>37197.239999999969</v>
      </c>
      <c r="S319" s="166">
        <v>40009.351343999959</v>
      </c>
      <c r="T319" s="166"/>
      <c r="U319" s="167"/>
      <c r="V319" s="168">
        <v>12581.689999999999</v>
      </c>
      <c r="W319" s="168">
        <v>52591.041343999954</v>
      </c>
      <c r="X319" s="169">
        <v>47705</v>
      </c>
      <c r="Y319" s="165">
        <v>4886.0413439999538</v>
      </c>
      <c r="Z319" s="155">
        <v>0.10242199652027995</v>
      </c>
      <c r="AA319" s="155">
        <v>0.13911107307369264</v>
      </c>
      <c r="AB319" s="155">
        <v>0.11432904047793668</v>
      </c>
      <c r="AC319" s="155">
        <v>-1.1907043957656738E-2</v>
      </c>
      <c r="AD319" s="170" t="s">
        <v>1056</v>
      </c>
    </row>
    <row r="320" spans="1:30">
      <c r="A320" s="150" t="s">
        <v>951</v>
      </c>
      <c r="B320" s="151">
        <v>135</v>
      </c>
      <c r="C320" s="152">
        <v>126.06</v>
      </c>
      <c r="D320" s="153">
        <v>1.0704</v>
      </c>
      <c r="E320" s="154">
        <v>0.22000000000000003</v>
      </c>
      <c r="F320" s="155">
        <v>0.22614814814814815</v>
      </c>
      <c r="G320" s="171">
        <v>165.53</v>
      </c>
      <c r="H320" s="157">
        <v>30.53</v>
      </c>
      <c r="I320" s="151" t="s">
        <v>1059</v>
      </c>
      <c r="J320" s="158" t="s">
        <v>1413</v>
      </c>
      <c r="K320" s="159">
        <v>43944</v>
      </c>
      <c r="L320" s="160">
        <v>44020</v>
      </c>
      <c r="M320" s="161">
        <v>10395</v>
      </c>
      <c r="N320" s="162">
        <v>1.0720009620009621</v>
      </c>
      <c r="O320" s="163">
        <v>134.93462400000001</v>
      </c>
      <c r="P320" s="163">
        <v>-6.5375999999986334E-2</v>
      </c>
      <c r="Q320" s="164">
        <v>0.9</v>
      </c>
      <c r="R320" s="165">
        <v>37323.299999999967</v>
      </c>
      <c r="S320" s="166">
        <v>39950.860319999963</v>
      </c>
      <c r="T320" s="166"/>
      <c r="U320" s="167"/>
      <c r="V320" s="168">
        <v>12581.689999999999</v>
      </c>
      <c r="W320" s="168">
        <v>52532.550319999966</v>
      </c>
      <c r="X320" s="169">
        <v>47840</v>
      </c>
      <c r="Y320" s="165">
        <v>4692.5503199999657</v>
      </c>
      <c r="Z320" s="155">
        <v>9.8088426421403918E-2</v>
      </c>
      <c r="AA320" s="155">
        <v>0.13309061948800061</v>
      </c>
      <c r="AB320" s="155">
        <v>0.10863301438127038</v>
      </c>
      <c r="AC320" s="155">
        <v>-1.0544587959866458E-2</v>
      </c>
      <c r="AD320" s="170" t="s">
        <v>1056</v>
      </c>
    </row>
    <row r="321" spans="1:30">
      <c r="A321" s="150" t="s">
        <v>952</v>
      </c>
      <c r="B321" s="151">
        <v>135</v>
      </c>
      <c r="C321" s="152">
        <v>127.9</v>
      </c>
      <c r="D321" s="153">
        <v>1.0549999999999999</v>
      </c>
      <c r="E321" s="154">
        <v>0.22000000000000003</v>
      </c>
      <c r="F321" s="155">
        <v>0.21770370370370359</v>
      </c>
      <c r="G321" s="171">
        <v>164.39</v>
      </c>
      <c r="H321" s="157">
        <v>29.389999999999986</v>
      </c>
      <c r="I321" s="151" t="s">
        <v>28</v>
      </c>
      <c r="J321" s="158" t="s">
        <v>1385</v>
      </c>
      <c r="K321" s="159">
        <v>43945</v>
      </c>
      <c r="L321" s="160">
        <v>44019</v>
      </c>
      <c r="M321" s="161">
        <v>10125</v>
      </c>
      <c r="N321" s="162">
        <v>1.0594913580246907</v>
      </c>
      <c r="O321" s="163">
        <v>134.93449999999999</v>
      </c>
      <c r="P321" s="163">
        <v>-6.5500000000014325E-2</v>
      </c>
      <c r="Q321" s="164">
        <v>0.9</v>
      </c>
      <c r="R321" s="165">
        <v>37451.199999999968</v>
      </c>
      <c r="S321" s="166">
        <v>39511.015999999967</v>
      </c>
      <c r="T321" s="166"/>
      <c r="U321" s="167"/>
      <c r="V321" s="168">
        <v>12581.689999999999</v>
      </c>
      <c r="W321" s="168">
        <v>52092.705999999962</v>
      </c>
      <c r="X321" s="169">
        <v>47975</v>
      </c>
      <c r="Y321" s="165">
        <v>4117.7059999999619</v>
      </c>
      <c r="Z321" s="155">
        <v>8.583024491922786E-2</v>
      </c>
      <c r="AA321" s="155">
        <v>0.11634136507718473</v>
      </c>
      <c r="AB321" s="155">
        <v>9.2420778530484027E-2</v>
      </c>
      <c r="AC321" s="155">
        <v>-6.5905336112561663E-3</v>
      </c>
      <c r="AD321" s="170" t="s">
        <v>1056</v>
      </c>
    </row>
    <row r="322" spans="1:30">
      <c r="A322" s="150" t="s">
        <v>960</v>
      </c>
      <c r="B322" s="151">
        <v>135</v>
      </c>
      <c r="C322" s="152">
        <v>127.98</v>
      </c>
      <c r="D322" s="153">
        <v>1.0543</v>
      </c>
      <c r="E322" s="154">
        <v>0.22000000000000003</v>
      </c>
      <c r="F322" s="155">
        <v>0.21844444444444452</v>
      </c>
      <c r="G322" s="171">
        <v>164.49</v>
      </c>
      <c r="H322" s="157">
        <v>29.490000000000009</v>
      </c>
      <c r="I322" s="151" t="s">
        <v>28</v>
      </c>
      <c r="J322" s="158" t="s">
        <v>1384</v>
      </c>
      <c r="K322" s="159">
        <v>43948</v>
      </c>
      <c r="L322" s="160">
        <v>44019</v>
      </c>
      <c r="M322" s="161">
        <v>9720</v>
      </c>
      <c r="N322" s="162">
        <v>1.1073919753086423</v>
      </c>
      <c r="O322" s="163">
        <v>134.92931400000001</v>
      </c>
      <c r="P322" s="163">
        <v>-7.068599999999492E-2</v>
      </c>
      <c r="Q322" s="164">
        <v>0.9</v>
      </c>
      <c r="R322" s="165">
        <v>37579.179999999971</v>
      </c>
      <c r="S322" s="166">
        <v>39619.729473999971</v>
      </c>
      <c r="T322" s="166"/>
      <c r="U322" s="167"/>
      <c r="V322" s="168">
        <v>12581.689999999999</v>
      </c>
      <c r="W322" s="168">
        <v>52201.419473999966</v>
      </c>
      <c r="X322" s="169">
        <v>48110</v>
      </c>
      <c r="Y322" s="165">
        <v>4091.4194739999657</v>
      </c>
      <c r="Z322" s="155">
        <v>8.5043015464559613E-2</v>
      </c>
      <c r="AA322" s="155">
        <v>0.11515941720841694</v>
      </c>
      <c r="AB322" s="155">
        <v>9.1437175119517322E-2</v>
      </c>
      <c r="AC322" s="155">
        <v>-6.3941596549577095E-3</v>
      </c>
      <c r="AD322" s="170" t="s">
        <v>1056</v>
      </c>
    </row>
    <row r="323" spans="1:30">
      <c r="A323" s="150" t="s">
        <v>961</v>
      </c>
      <c r="B323" s="151">
        <v>135</v>
      </c>
      <c r="C323" s="152">
        <v>128.84</v>
      </c>
      <c r="D323" s="153">
        <v>1.0472999999999999</v>
      </c>
      <c r="E323" s="154">
        <v>0.22000000000000003</v>
      </c>
      <c r="F323" s="155">
        <v>0.22666666666666663</v>
      </c>
      <c r="G323" s="171">
        <v>165.6</v>
      </c>
      <c r="H323" s="157">
        <v>30.599999999999994</v>
      </c>
      <c r="I323" s="151" t="s">
        <v>28</v>
      </c>
      <c r="J323" s="158" t="s">
        <v>1383</v>
      </c>
      <c r="K323" s="159">
        <v>43949</v>
      </c>
      <c r="L323" s="160">
        <v>44019</v>
      </c>
      <c r="M323" s="161">
        <v>9585</v>
      </c>
      <c r="N323" s="162">
        <v>1.1652582159624412</v>
      </c>
      <c r="O323" s="163">
        <v>134.93413199999998</v>
      </c>
      <c r="P323" s="163">
        <v>-6.586800000002313E-2</v>
      </c>
      <c r="Q323" s="164">
        <v>0.9</v>
      </c>
      <c r="R323" s="165">
        <v>37708.019999999968</v>
      </c>
      <c r="S323" s="166">
        <v>39491.609345999961</v>
      </c>
      <c r="T323" s="166"/>
      <c r="U323" s="167"/>
      <c r="V323" s="168">
        <v>12581.689999999999</v>
      </c>
      <c r="W323" s="168">
        <v>52073.299345999956</v>
      </c>
      <c r="X323" s="169">
        <v>48245</v>
      </c>
      <c r="Y323" s="165">
        <v>3828.2993459999561</v>
      </c>
      <c r="Z323" s="155">
        <v>7.9351214550729798E-2</v>
      </c>
      <c r="AA323" s="155">
        <v>0.10734559820723222</v>
      </c>
      <c r="AB323" s="155">
        <v>8.395365482433359E-2</v>
      </c>
      <c r="AC323" s="155">
        <v>-4.6024402736037917E-3</v>
      </c>
      <c r="AD323" s="170" t="s">
        <v>1056</v>
      </c>
    </row>
    <row r="324" spans="1:30">
      <c r="A324" s="150" t="s">
        <v>962</v>
      </c>
      <c r="B324" s="151">
        <v>135</v>
      </c>
      <c r="C324" s="152">
        <v>128.77000000000001</v>
      </c>
      <c r="D324" s="153">
        <v>1.0478000000000001</v>
      </c>
      <c r="E324" s="154">
        <v>0.22000000000000003</v>
      </c>
      <c r="F324" s="155">
        <v>0.22599999999999992</v>
      </c>
      <c r="G324" s="171">
        <v>165.51</v>
      </c>
      <c r="H324" s="157">
        <v>30.509999999999991</v>
      </c>
      <c r="I324" s="151" t="s">
        <v>28</v>
      </c>
      <c r="J324" s="158" t="s">
        <v>1382</v>
      </c>
      <c r="K324" s="159">
        <v>43950</v>
      </c>
      <c r="L324" s="160">
        <v>44019</v>
      </c>
      <c r="M324" s="161">
        <v>9450</v>
      </c>
      <c r="N324" s="162">
        <v>1.1784285714285709</v>
      </c>
      <c r="O324" s="163">
        <v>134.92520600000003</v>
      </c>
      <c r="P324" s="163">
        <v>-7.4793999999968719E-2</v>
      </c>
      <c r="Q324" s="164">
        <v>0.9</v>
      </c>
      <c r="R324" s="165">
        <v>37836.789999999964</v>
      </c>
      <c r="S324" s="166">
        <v>39645.388561999964</v>
      </c>
      <c r="T324" s="166"/>
      <c r="U324" s="167"/>
      <c r="V324" s="168">
        <v>12581.689999999999</v>
      </c>
      <c r="W324" s="168">
        <v>52227.078561999966</v>
      </c>
      <c r="X324" s="169">
        <v>48380</v>
      </c>
      <c r="Y324" s="165">
        <v>3847.078561999966</v>
      </c>
      <c r="Z324" s="155">
        <v>7.9517952914426759E-2</v>
      </c>
      <c r="AA324" s="155">
        <v>0.10746536811374519</v>
      </c>
      <c r="AB324" s="155">
        <v>8.4233898883835812E-2</v>
      </c>
      <c r="AC324" s="155">
        <v>-4.7159459694090522E-3</v>
      </c>
      <c r="AD324" s="170" t="s">
        <v>1056</v>
      </c>
    </row>
    <row r="325" spans="1:30">
      <c r="A325" s="150" t="s">
        <v>963</v>
      </c>
      <c r="B325" s="151">
        <v>135</v>
      </c>
      <c r="C325" s="152">
        <v>125.86</v>
      </c>
      <c r="D325" s="153">
        <v>1.0721000000000001</v>
      </c>
      <c r="E325" s="154">
        <v>0.22000000000000003</v>
      </c>
      <c r="F325" s="155">
        <v>0.22422222222222229</v>
      </c>
      <c r="G325" s="171">
        <v>165.27</v>
      </c>
      <c r="H325" s="157">
        <v>30.27000000000001</v>
      </c>
      <c r="I325" s="151" t="s">
        <v>1059</v>
      </c>
      <c r="J325" s="158" t="s">
        <v>1415</v>
      </c>
      <c r="K325" s="159">
        <v>43951</v>
      </c>
      <c r="L325" s="160">
        <v>44020</v>
      </c>
      <c r="M325" s="161">
        <v>9450</v>
      </c>
      <c r="N325" s="162">
        <v>1.1691587301587305</v>
      </c>
      <c r="O325" s="163">
        <v>134.934506</v>
      </c>
      <c r="P325" s="163">
        <v>-6.5494000000001051E-2</v>
      </c>
      <c r="Q325" s="164">
        <v>0.9</v>
      </c>
      <c r="R325" s="165">
        <v>37962.649999999965</v>
      </c>
      <c r="S325" s="166">
        <v>40699.757064999962</v>
      </c>
      <c r="T325" s="166"/>
      <c r="U325" s="167"/>
      <c r="V325" s="168">
        <v>12581.689999999999</v>
      </c>
      <c r="W325" s="168">
        <v>53281.447064999957</v>
      </c>
      <c r="X325" s="169">
        <v>48515</v>
      </c>
      <c r="Y325" s="165">
        <v>4766.4470649999566</v>
      </c>
      <c r="Z325" s="155">
        <v>9.8246873441202753E-2</v>
      </c>
      <c r="AA325" s="155">
        <v>0.13264703599529137</v>
      </c>
      <c r="AB325" s="155">
        <v>0.10907314133773016</v>
      </c>
      <c r="AC325" s="155">
        <v>-1.0826267896527408E-2</v>
      </c>
      <c r="AD325" s="170" t="s">
        <v>1056</v>
      </c>
    </row>
    <row r="326" spans="1:30">
      <c r="A326" s="150" t="s">
        <v>964</v>
      </c>
      <c r="B326" s="151">
        <v>135</v>
      </c>
      <c r="C326" s="152">
        <v>123.77</v>
      </c>
      <c r="D326" s="153">
        <v>1.0902000000000001</v>
      </c>
      <c r="E326" s="154">
        <v>0.22000000000000003</v>
      </c>
      <c r="F326" s="155">
        <v>0.23162962962962971</v>
      </c>
      <c r="G326" s="171">
        <v>166.27</v>
      </c>
      <c r="H326" s="157">
        <v>31.27000000000001</v>
      </c>
      <c r="I326" s="151" t="s">
        <v>1059</v>
      </c>
      <c r="J326" s="158" t="s">
        <v>1421</v>
      </c>
      <c r="K326" s="159">
        <v>43957</v>
      </c>
      <c r="L326" s="160">
        <v>44021</v>
      </c>
      <c r="M326" s="161">
        <v>8775</v>
      </c>
      <c r="N326" s="162">
        <v>1.3006894586894591</v>
      </c>
      <c r="O326" s="163">
        <v>134.934054</v>
      </c>
      <c r="P326" s="163">
        <v>-6.5945999999996729E-2</v>
      </c>
      <c r="Q326" s="164">
        <v>0.9</v>
      </c>
      <c r="R326" s="165">
        <v>38086.419999999962</v>
      </c>
      <c r="S326" s="166">
        <v>41521.815083999958</v>
      </c>
      <c r="T326" s="166"/>
      <c r="U326" s="167"/>
      <c r="V326" s="168">
        <v>12581.689999999999</v>
      </c>
      <c r="W326" s="168">
        <v>54103.50508399996</v>
      </c>
      <c r="X326" s="169">
        <v>48650</v>
      </c>
      <c r="Y326" s="165">
        <v>5453.5050839999603</v>
      </c>
      <c r="Z326" s="155">
        <v>0.11209671292908441</v>
      </c>
      <c r="AA326" s="155">
        <v>0.15119935156373998</v>
      </c>
      <c r="AB326" s="155">
        <v>0.12744136645426463</v>
      </c>
      <c r="AC326" s="155">
        <v>-1.5344653525180219E-2</v>
      </c>
      <c r="AD326" s="170" t="s">
        <v>1056</v>
      </c>
    </row>
    <row r="327" spans="1:30">
      <c r="A327" s="150" t="s">
        <v>965</v>
      </c>
      <c r="B327" s="151">
        <v>135</v>
      </c>
      <c r="C327" s="152">
        <v>123.88</v>
      </c>
      <c r="D327" s="153">
        <v>1.0891999999999999</v>
      </c>
      <c r="E327" s="154">
        <v>0.22000000000000003</v>
      </c>
      <c r="F327" s="155">
        <v>0.23266666666666663</v>
      </c>
      <c r="G327" s="171">
        <v>166.41</v>
      </c>
      <c r="H327" s="157">
        <v>31.409999999999997</v>
      </c>
      <c r="I327" s="151" t="s">
        <v>1059</v>
      </c>
      <c r="J327" s="158" t="s">
        <v>1422</v>
      </c>
      <c r="K327" s="159">
        <v>43958</v>
      </c>
      <c r="L327" s="160">
        <v>44021</v>
      </c>
      <c r="M327" s="161">
        <v>8640</v>
      </c>
      <c r="N327" s="162">
        <v>1.3269270833333331</v>
      </c>
      <c r="O327" s="163">
        <v>134.93009599999999</v>
      </c>
      <c r="P327" s="163">
        <v>-6.9904000000008182E-2</v>
      </c>
      <c r="Q327" s="164">
        <v>0.9</v>
      </c>
      <c r="R327" s="165">
        <v>38210.299999999959</v>
      </c>
      <c r="S327" s="166">
        <v>41618.658759999955</v>
      </c>
      <c r="T327" s="166"/>
      <c r="U327" s="167"/>
      <c r="V327" s="168">
        <v>12581.689999999999</v>
      </c>
      <c r="W327" s="168">
        <v>54200.34875999995</v>
      </c>
      <c r="X327" s="169">
        <v>48785</v>
      </c>
      <c r="Y327" s="165">
        <v>5415.3487599999498</v>
      </c>
      <c r="Z327" s="155">
        <v>0.11100438167469395</v>
      </c>
      <c r="AA327" s="155">
        <v>0.1495815924013566</v>
      </c>
      <c r="AB327" s="155">
        <v>0.12605597384441869</v>
      </c>
      <c r="AC327" s="155">
        <v>-1.5051592169724737E-2</v>
      </c>
      <c r="AD327" s="170" t="s">
        <v>1056</v>
      </c>
    </row>
    <row r="328" spans="1:30">
      <c r="A328" s="63" t="s">
        <v>966</v>
      </c>
      <c r="B328" s="2">
        <v>135</v>
      </c>
      <c r="C328" s="56">
        <v>122.53</v>
      </c>
      <c r="D328" s="57">
        <v>1.1012</v>
      </c>
      <c r="E328" s="32">
        <f t="shared" ref="E327:E328" si="61">10%*Q328+13%</f>
        <v>0.22000000000000003</v>
      </c>
      <c r="F328" s="26">
        <f t="shared" ref="F327:F328" si="62">IF(G328="",($F$1*C328-B328)/B328,H328/B328)</f>
        <v>0.22430160740740748</v>
      </c>
      <c r="H328" s="58">
        <f t="shared" ref="H327:H328" si="63">IF(G328="",$F$1*C328-B328,G328-B328)</f>
        <v>30.28071700000001</v>
      </c>
      <c r="I328" s="2" t="s">
        <v>66</v>
      </c>
      <c r="J328" s="33" t="s">
        <v>967</v>
      </c>
      <c r="K328" s="59">
        <f t="shared" ref="K327:K328" si="64">DATE(MID(J328,1,4),MID(J328,5,2),MID(J328,7,2))</f>
        <v>43959</v>
      </c>
      <c r="L328" s="60" t="str">
        <f t="shared" ref="L327:L328" ca="1" si="65">IF(LEN(J328) &gt; 15,DATE(MID(J328,12,4),MID(J328,16,2),MID(J328,18,2)),TEXT(TODAY(),"yyyy/m/d"))</f>
        <v>2020/7/10</v>
      </c>
      <c r="M328" s="44">
        <f t="shared" ref="M327:M328" ca="1" si="66">(L328-K328+1)*B328</f>
        <v>8640</v>
      </c>
      <c r="N328" s="61">
        <f t="shared" ref="N327:N328" ca="1" si="67">H328/M328*365</f>
        <v>1.2792201047453708</v>
      </c>
      <c r="O328" s="35">
        <f t="shared" ref="O327:O328" si="68">D328*C328</f>
        <v>134.930036</v>
      </c>
      <c r="P328" s="35">
        <f t="shared" ref="P327:P328" si="69">O328-B328</f>
        <v>-6.9963999999998805E-2</v>
      </c>
      <c r="Q328" s="36">
        <f t="shared" ref="Q327:Q328" si="70">B328/150</f>
        <v>0.9</v>
      </c>
      <c r="R328" s="37">
        <f t="shared" ref="R327:R328" si="71">R327+C328-T328</f>
        <v>38332.829999999958</v>
      </c>
      <c r="S328" s="38">
        <f t="shared" ref="S327:S328" si="72">R328*D328</f>
        <v>42212.112395999953</v>
      </c>
      <c r="T328" s="38"/>
      <c r="U328" s="62"/>
      <c r="V328" s="39">
        <f t="shared" ref="V327:V328" si="73">U328+V327</f>
        <v>12581.689999999999</v>
      </c>
      <c r="W328" s="39">
        <f t="shared" ref="W327:W328" si="74">S328+V328</f>
        <v>54793.802395999955</v>
      </c>
      <c r="X328" s="1">
        <f t="shared" ref="X327:X328" si="75">X327+B328</f>
        <v>48920</v>
      </c>
      <c r="Y328" s="37">
        <f t="shared" ref="Y327:Y328" si="76">W328-X328</f>
        <v>5873.8023959999555</v>
      </c>
      <c r="Z328" s="111">
        <f t="shared" ref="Z327:Z328" si="77">W328/X328-1</f>
        <v>0.12006955020441445</v>
      </c>
      <c r="AA328" s="111">
        <f t="shared" ref="AA327:AA328" si="78">S328/(X328-V328)-1</f>
        <v>0.16164214560335788</v>
      </c>
      <c r="AB328" s="111">
        <f>SUM($C$2:C328)*D328/SUM($B$2:B328)-1</f>
        <v>0.13807849468519962</v>
      </c>
      <c r="AC328" s="111">
        <f t="shared" ref="AC327:AC328" si="79">Z328-AB328</f>
        <v>-1.8008944480785161E-2</v>
      </c>
      <c r="AD328" s="40" t="str">
        <f t="shared" ref="AD327:AD328" si="80">IF(E328-F328&lt;0,"达成",E328-F328)</f>
        <v>达成</v>
      </c>
    </row>
    <row r="329" spans="1:30">
      <c r="A329" s="150" t="s">
        <v>971</v>
      </c>
      <c r="B329" s="151">
        <v>135</v>
      </c>
      <c r="C329" s="152">
        <v>122.78</v>
      </c>
      <c r="D329" s="153">
        <v>1.099</v>
      </c>
      <c r="E329" s="154">
        <v>0.22000000000000003</v>
      </c>
      <c r="F329" s="155">
        <v>0.22177777777777777</v>
      </c>
      <c r="G329" s="171">
        <v>164.94</v>
      </c>
      <c r="H329" s="157">
        <v>29.939999999999998</v>
      </c>
      <c r="I329" s="151" t="s">
        <v>1059</v>
      </c>
      <c r="J329" s="158" t="s">
        <v>1423</v>
      </c>
      <c r="K329" s="159">
        <v>43962</v>
      </c>
      <c r="L329" s="160">
        <v>44021</v>
      </c>
      <c r="M329" s="161">
        <v>8100</v>
      </c>
      <c r="N329" s="162">
        <v>1.349148148148148</v>
      </c>
      <c r="O329" s="163">
        <v>134.93521999999999</v>
      </c>
      <c r="P329" s="163">
        <v>-6.478000000001316E-2</v>
      </c>
      <c r="Q329" s="164">
        <v>0.9</v>
      </c>
      <c r="R329" s="165">
        <v>38455.609999999957</v>
      </c>
      <c r="S329" s="166">
        <v>42262.715389999954</v>
      </c>
      <c r="T329" s="166"/>
      <c r="U329" s="167"/>
      <c r="V329" s="168">
        <v>12581.689999999999</v>
      </c>
      <c r="W329" s="168">
        <v>54844.405389999956</v>
      </c>
      <c r="X329" s="169">
        <v>49055</v>
      </c>
      <c r="Y329" s="165">
        <v>5789.4053899999562</v>
      </c>
      <c r="Z329" s="155">
        <v>0.11801866048313037</v>
      </c>
      <c r="AA329" s="155">
        <v>0.15872991483361276</v>
      </c>
      <c r="AB329" s="155">
        <v>0.1354297608806434</v>
      </c>
      <c r="AC329" s="155">
        <v>-1.7411100397513035E-2</v>
      </c>
      <c r="AD329" s="170" t="s">
        <v>1433</v>
      </c>
    </row>
    <row r="330" spans="1:30">
      <c r="A330" s="63" t="s">
        <v>973</v>
      </c>
      <c r="B330" s="2">
        <v>135</v>
      </c>
      <c r="C330" s="56">
        <v>122.44</v>
      </c>
      <c r="D330" s="57">
        <v>1.1020000000000001</v>
      </c>
      <c r="E330" s="32">
        <f t="shared" ref="E330:E333" si="81">10%*Q330+13%</f>
        <v>0.22000000000000003</v>
      </c>
      <c r="F330" s="26">
        <f t="shared" ref="F330:F333" si="82">IF(G330="",($F$1*C330-B330)/B330,H330/B330)</f>
        <v>0.22340234074074067</v>
      </c>
      <c r="H330" s="58">
        <f t="shared" ref="H330:H333" si="83">IF(G330="",$F$1*C330-B330,G330-B330)</f>
        <v>30.15931599999999</v>
      </c>
      <c r="I330" s="2" t="s">
        <v>66</v>
      </c>
      <c r="J330" s="33" t="s">
        <v>974</v>
      </c>
      <c r="K330" s="59">
        <f t="shared" ref="K330:K333" si="84">DATE(MID(J330,1,4),MID(J330,5,2),MID(J330,7,2))</f>
        <v>43963</v>
      </c>
      <c r="L330" s="60" t="str">
        <f t="shared" ref="L330:L333" ca="1" si="85">IF(LEN(J330) &gt; 15,DATE(MID(J330,12,4),MID(J330,16,2),MID(J330,18,2)),TEXT(TODAY(),"yyyy/m/d"))</f>
        <v>2020/7/10</v>
      </c>
      <c r="M330" s="44">
        <f t="shared" ref="M330:M333" ca="1" si="86">(L330-K330+1)*B330</f>
        <v>8100</v>
      </c>
      <c r="N330" s="61">
        <f t="shared" ref="N330:N333" ca="1" si="87">H330/M330*365</f>
        <v>1.3590309061728389</v>
      </c>
      <c r="O330" s="35">
        <f t="shared" ref="O330:O333" si="88">D330*C330</f>
        <v>134.92888000000002</v>
      </c>
      <c r="P330" s="35">
        <f t="shared" ref="P330:P333" si="89">O330-B330</f>
        <v>-7.11199999999792E-2</v>
      </c>
      <c r="Q330" s="36">
        <f t="shared" ref="Q330:Q333" si="90">B330/150</f>
        <v>0.9</v>
      </c>
      <c r="R330" s="37">
        <f t="shared" ref="R330:R333" si="91">R329+C330-T330</f>
        <v>38578.049999999959</v>
      </c>
      <c r="S330" s="38">
        <f t="shared" ref="S330:S333" si="92">R330*D330</f>
        <v>42513.01109999996</v>
      </c>
      <c r="T330" s="38"/>
      <c r="U330" s="62"/>
      <c r="V330" s="39">
        <f t="shared" ref="V330:V333" si="93">U330+V329</f>
        <v>12581.689999999999</v>
      </c>
      <c r="W330" s="39">
        <f t="shared" ref="W330:W333" si="94">S330+V330</f>
        <v>55094.701099999962</v>
      </c>
      <c r="X330" s="1">
        <f t="shared" ref="X330:X333" si="95">X329+B330</f>
        <v>49190</v>
      </c>
      <c r="Y330" s="37">
        <f t="shared" ref="Y330:Y333" si="96">W330-X330</f>
        <v>5904.701099999962</v>
      </c>
      <c r="Z330" s="111">
        <f t="shared" ref="Z330:Z333" si="97">W330/X330-1</f>
        <v>0.12003864809920639</v>
      </c>
      <c r="AA330" s="111">
        <f t="shared" ref="AA330:AA333" si="98">S330/(X330-V330)-1</f>
        <v>0.16129400947489692</v>
      </c>
      <c r="AB330" s="111">
        <f>SUM($C$2:C330)*D330/SUM($B$2:B330)-1</f>
        <v>0.13814757145761281</v>
      </c>
      <c r="AC330" s="111">
        <f t="shared" ref="AC330:AC333" si="99">Z330-AB330</f>
        <v>-1.8108923358406415E-2</v>
      </c>
      <c r="AD330" s="40" t="str">
        <f t="shared" ref="AD330:AD333" si="100">IF(E330-F330&lt;0,"达成",E330-F330)</f>
        <v>达成</v>
      </c>
    </row>
    <row r="331" spans="1:30">
      <c r="A331" s="63" t="s">
        <v>975</v>
      </c>
      <c r="B331" s="2">
        <v>135</v>
      </c>
      <c r="C331" s="56">
        <v>121.92</v>
      </c>
      <c r="D331" s="57">
        <v>1.1067</v>
      </c>
      <c r="E331" s="32">
        <f t="shared" si="81"/>
        <v>0.22000000000000003</v>
      </c>
      <c r="F331" s="26">
        <f t="shared" si="82"/>
        <v>0.21820657777777774</v>
      </c>
      <c r="H331" s="58">
        <f t="shared" si="83"/>
        <v>29.457887999999997</v>
      </c>
      <c r="I331" s="2" t="s">
        <v>66</v>
      </c>
      <c r="J331" s="33" t="s">
        <v>976</v>
      </c>
      <c r="K331" s="59">
        <f t="shared" si="84"/>
        <v>43964</v>
      </c>
      <c r="L331" s="60" t="str">
        <f t="shared" ca="1" si="85"/>
        <v>2020/7/10</v>
      </c>
      <c r="M331" s="44">
        <f t="shared" ca="1" si="86"/>
        <v>7965</v>
      </c>
      <c r="N331" s="61">
        <f t="shared" ca="1" si="87"/>
        <v>1.3499220489642183</v>
      </c>
      <c r="O331" s="35">
        <f t="shared" si="88"/>
        <v>134.928864</v>
      </c>
      <c r="P331" s="35">
        <f t="shared" si="89"/>
        <v>-7.1135999999995647E-2</v>
      </c>
      <c r="Q331" s="36">
        <f t="shared" si="90"/>
        <v>0.9</v>
      </c>
      <c r="R331" s="37">
        <f t="shared" si="91"/>
        <v>38699.969999999958</v>
      </c>
      <c r="S331" s="38">
        <f t="shared" si="92"/>
        <v>42829.256798999952</v>
      </c>
      <c r="T331" s="38"/>
      <c r="U331" s="62"/>
      <c r="V331" s="39">
        <f t="shared" si="93"/>
        <v>12581.689999999999</v>
      </c>
      <c r="W331" s="39">
        <f t="shared" si="94"/>
        <v>55410.946798999954</v>
      </c>
      <c r="X331" s="1">
        <f t="shared" si="95"/>
        <v>49325</v>
      </c>
      <c r="Y331" s="37">
        <f t="shared" si="96"/>
        <v>6085.9467989999539</v>
      </c>
      <c r="Z331" s="111">
        <f t="shared" si="97"/>
        <v>0.12338462846426679</v>
      </c>
      <c r="AA331" s="111">
        <f t="shared" si="98"/>
        <v>0.16563414670588883</v>
      </c>
      <c r="AB331" s="111">
        <f>SUM($C$2:C331)*D331/SUM($B$2:B331)-1</f>
        <v>0.14260890923466718</v>
      </c>
      <c r="AC331" s="111">
        <f t="shared" si="99"/>
        <v>-1.9224280770400393E-2</v>
      </c>
      <c r="AD331" s="40">
        <f t="shared" si="100"/>
        <v>1.7934222222222851E-3</v>
      </c>
    </row>
    <row r="332" spans="1:30">
      <c r="A332" s="150" t="s">
        <v>977</v>
      </c>
      <c r="B332" s="151">
        <v>135</v>
      </c>
      <c r="C332" s="152">
        <v>123.06</v>
      </c>
      <c r="D332" s="153">
        <v>1.0965</v>
      </c>
      <c r="E332" s="154">
        <v>0.22000000000000003</v>
      </c>
      <c r="F332" s="155">
        <v>0.22451851851851853</v>
      </c>
      <c r="G332" s="171">
        <v>165.31</v>
      </c>
      <c r="H332" s="157">
        <v>30.310000000000002</v>
      </c>
      <c r="I332" s="151" t="s">
        <v>1059</v>
      </c>
      <c r="J332" s="158" t="s">
        <v>1424</v>
      </c>
      <c r="K332" s="159">
        <v>43965</v>
      </c>
      <c r="L332" s="160">
        <v>44021</v>
      </c>
      <c r="M332" s="161">
        <v>7695</v>
      </c>
      <c r="N332" s="162">
        <v>1.4377063027940222</v>
      </c>
      <c r="O332" s="163">
        <v>134.93529000000001</v>
      </c>
      <c r="P332" s="163">
        <v>-6.4709999999990941E-2</v>
      </c>
      <c r="Q332" s="164">
        <v>0.9</v>
      </c>
      <c r="R332" s="165">
        <v>38823.029999999955</v>
      </c>
      <c r="S332" s="166">
        <v>42569.452394999949</v>
      </c>
      <c r="T332" s="166"/>
      <c r="U332" s="167"/>
      <c r="V332" s="168">
        <v>12581.689999999999</v>
      </c>
      <c r="W332" s="168">
        <v>55151.142394999944</v>
      </c>
      <c r="X332" s="169">
        <v>49460</v>
      </c>
      <c r="Y332" s="165">
        <v>5691.1423949999444</v>
      </c>
      <c r="Z332" s="155">
        <v>0.11506555590375944</v>
      </c>
      <c r="AA332" s="155">
        <v>0.15432221256885015</v>
      </c>
      <c r="AB332" s="155">
        <v>0.13171613930448767</v>
      </c>
      <c r="AC332" s="155">
        <v>-1.6650583400728225E-2</v>
      </c>
      <c r="AD332" s="170" t="s">
        <v>1433</v>
      </c>
    </row>
    <row r="333" spans="1:30">
      <c r="A333" s="63" t="s">
        <v>978</v>
      </c>
      <c r="B333" s="2">
        <v>135</v>
      </c>
      <c r="C333" s="56">
        <v>122.6</v>
      </c>
      <c r="D333" s="57">
        <v>1.1006</v>
      </c>
      <c r="E333" s="32">
        <f t="shared" si="81"/>
        <v>0.22000000000000003</v>
      </c>
      <c r="F333" s="26">
        <f t="shared" si="82"/>
        <v>0.22500103703703694</v>
      </c>
      <c r="H333" s="58">
        <f t="shared" si="83"/>
        <v>30.375139999999988</v>
      </c>
      <c r="I333" s="2" t="s">
        <v>66</v>
      </c>
      <c r="J333" s="33" t="s">
        <v>979</v>
      </c>
      <c r="K333" s="59">
        <f t="shared" si="84"/>
        <v>43966</v>
      </c>
      <c r="L333" s="60" t="str">
        <f t="shared" ca="1" si="85"/>
        <v>2020/7/10</v>
      </c>
      <c r="M333" s="44">
        <f t="shared" ca="1" si="86"/>
        <v>7695</v>
      </c>
      <c r="N333" s="61">
        <f t="shared" ca="1" si="87"/>
        <v>1.4407961143599732</v>
      </c>
      <c r="O333" s="35">
        <f t="shared" si="88"/>
        <v>134.93356</v>
      </c>
      <c r="P333" s="35">
        <f t="shared" si="89"/>
        <v>-6.6440000000000055E-2</v>
      </c>
      <c r="Q333" s="36">
        <f t="shared" si="90"/>
        <v>0.9</v>
      </c>
      <c r="R333" s="37">
        <f t="shared" si="91"/>
        <v>38945.629999999954</v>
      </c>
      <c r="S333" s="38">
        <f t="shared" si="92"/>
        <v>42863.560377999951</v>
      </c>
      <c r="T333" s="38"/>
      <c r="U333" s="62"/>
      <c r="V333" s="39">
        <f t="shared" si="93"/>
        <v>12581.689999999999</v>
      </c>
      <c r="W333" s="39">
        <f t="shared" si="94"/>
        <v>55445.250377999953</v>
      </c>
      <c r="X333" s="1">
        <f t="shared" si="95"/>
        <v>49595</v>
      </c>
      <c r="Y333" s="37">
        <f t="shared" si="96"/>
        <v>5850.2503779999533</v>
      </c>
      <c r="Z333" s="111">
        <f t="shared" si="97"/>
        <v>0.11796048750882049</v>
      </c>
      <c r="AA333" s="111">
        <f t="shared" si="98"/>
        <v>0.15805801691337407</v>
      </c>
      <c r="AB333" s="111">
        <f>SUM($C$2:C333)*D333/SUM($B$2:B333)-1</f>
        <v>0.13557642221998112</v>
      </c>
      <c r="AC333" s="111">
        <f t="shared" si="99"/>
        <v>-1.761593471116063E-2</v>
      </c>
      <c r="AD333" s="40" t="str">
        <f t="shared" si="100"/>
        <v>达成</v>
      </c>
    </row>
    <row r="334" spans="1:30">
      <c r="A334" s="150" t="s">
        <v>991</v>
      </c>
      <c r="B334" s="151">
        <v>135</v>
      </c>
      <c r="C334" s="152">
        <v>123.03</v>
      </c>
      <c r="D334" s="153">
        <v>1.0967</v>
      </c>
      <c r="E334" s="154">
        <v>0.22000000000000003</v>
      </c>
      <c r="F334" s="155">
        <v>0.22422222222222229</v>
      </c>
      <c r="G334" s="171">
        <v>165.27</v>
      </c>
      <c r="H334" s="157">
        <v>30.27000000000001</v>
      </c>
      <c r="I334" s="151" t="s">
        <v>1059</v>
      </c>
      <c r="J334" s="158" t="s">
        <v>1427</v>
      </c>
      <c r="K334" s="159">
        <v>43969</v>
      </c>
      <c r="L334" s="160">
        <v>44021</v>
      </c>
      <c r="M334" s="161">
        <v>7155</v>
      </c>
      <c r="N334" s="162">
        <v>1.5441719077568139</v>
      </c>
      <c r="O334" s="163">
        <v>134.92700099999999</v>
      </c>
      <c r="P334" s="163">
        <v>-7.2999000000010028E-2</v>
      </c>
      <c r="Q334" s="164">
        <v>0.9</v>
      </c>
      <c r="R334" s="165">
        <v>39068.659999999953</v>
      </c>
      <c r="S334" s="166">
        <v>42846.599421999948</v>
      </c>
      <c r="T334" s="166"/>
      <c r="U334" s="167"/>
      <c r="V334" s="168">
        <v>12581.689999999999</v>
      </c>
      <c r="W334" s="168">
        <v>55428.289421999943</v>
      </c>
      <c r="X334" s="169">
        <v>49730</v>
      </c>
      <c r="Y334" s="165">
        <v>5698.2894219999434</v>
      </c>
      <c r="Z334" s="155">
        <v>0.1145845449829066</v>
      </c>
      <c r="AA334" s="155">
        <v>0.15339296517122714</v>
      </c>
      <c r="AB334" s="155">
        <v>0.13119389445002927</v>
      </c>
      <c r="AC334" s="155">
        <v>-1.6609349467122669E-2</v>
      </c>
      <c r="AD334" s="170" t="s">
        <v>1433</v>
      </c>
    </row>
    <row r="335" spans="1:30">
      <c r="A335" s="63" t="s">
        <v>992</v>
      </c>
      <c r="B335" s="2">
        <v>135</v>
      </c>
      <c r="C335" s="56">
        <v>121.61</v>
      </c>
      <c r="D335" s="57">
        <v>1.1094999999999999</v>
      </c>
      <c r="E335" s="32">
        <f t="shared" ref="E334:E338" si="101">10%*Q335+13%</f>
        <v>0.22000000000000003</v>
      </c>
      <c r="F335" s="26">
        <f t="shared" ref="F334:F338" si="102">IF(G335="",($F$1*C335-B335)/B335,H335/B335)</f>
        <v>0.21510910370370365</v>
      </c>
      <c r="H335" s="58">
        <f t="shared" ref="H334:H338" si="103">IF(G335="",$F$1*C335-B335,G335-B335)</f>
        <v>29.039728999999994</v>
      </c>
      <c r="I335" s="2" t="s">
        <v>66</v>
      </c>
      <c r="J335" s="33" t="s">
        <v>987</v>
      </c>
      <c r="K335" s="59">
        <f t="shared" ref="K334:K338" si="104">DATE(MID(J335,1,4),MID(J335,5,2),MID(J335,7,2))</f>
        <v>43970</v>
      </c>
      <c r="L335" s="60" t="str">
        <f t="shared" ref="L334:L338" ca="1" si="105">IF(LEN(J335) &gt; 15,DATE(MID(J335,12,4),MID(J335,16,2),MID(J335,18,2)),TEXT(TODAY(),"yyyy/m/d"))</f>
        <v>2020/7/10</v>
      </c>
      <c r="M335" s="44">
        <f t="shared" ref="M334:M338" ca="1" si="106">(L335-K335+1)*B335</f>
        <v>7155</v>
      </c>
      <c r="N335" s="61">
        <f t="shared" ref="N334:N338" ca="1" si="107">H335/M335*365</f>
        <v>1.4814117519217327</v>
      </c>
      <c r="O335" s="35">
        <f t="shared" ref="O334:O338" si="108">D335*C335</f>
        <v>134.92629499999998</v>
      </c>
      <c r="P335" s="35">
        <f t="shared" ref="P334:P338" si="109">O335-B335</f>
        <v>-7.3705000000018117E-2</v>
      </c>
      <c r="Q335" s="36">
        <f t="shared" ref="Q334:Q338" si="110">B335/150</f>
        <v>0.9</v>
      </c>
      <c r="R335" s="37">
        <f t="shared" ref="R334:R338" si="111">R334+C335-T335</f>
        <v>39190.269999999953</v>
      </c>
      <c r="S335" s="38">
        <f t="shared" ref="S334:S338" si="112">R335*D335</f>
        <v>43481.604564999943</v>
      </c>
      <c r="T335" s="38"/>
      <c r="U335" s="62"/>
      <c r="V335" s="39">
        <f t="shared" ref="V334:V338" si="113">U335+V334</f>
        <v>12581.689999999999</v>
      </c>
      <c r="W335" s="39">
        <f t="shared" ref="W334:W338" si="114">S335+V335</f>
        <v>56063.294564999946</v>
      </c>
      <c r="X335" s="1">
        <f t="shared" ref="X334:X338" si="115">X334+B335</f>
        <v>49865</v>
      </c>
      <c r="Y335" s="37">
        <f t="shared" ref="Y334:Y338" si="116">W335-X335</f>
        <v>6198.2945649999456</v>
      </c>
      <c r="Z335" s="111">
        <f t="shared" ref="Z334:Z338" si="117">W335/X335-1</f>
        <v>0.12430150536448292</v>
      </c>
      <c r="AA335" s="111">
        <f t="shared" ref="AA334:AA338" si="118">S335/(X335-V335)-1</f>
        <v>0.16624850543044456</v>
      </c>
      <c r="AB335" s="111">
        <f>SUM($C$2:C335)*D335/SUM($B$2:B335)-1</f>
        <v>0.14400408162037404</v>
      </c>
      <c r="AC335" s="111">
        <f t="shared" ref="AC334:AC338" si="119">Z335-AB335</f>
        <v>-1.9702576255891113E-2</v>
      </c>
      <c r="AD335" s="40">
        <f t="shared" ref="AD334:AD338" si="120">IF(E335-F335&lt;0,"达成",E335-F335)</f>
        <v>4.890896296296382E-3</v>
      </c>
    </row>
    <row r="336" spans="1:30">
      <c r="A336" s="150" t="s">
        <v>993</v>
      </c>
      <c r="B336" s="151">
        <v>135</v>
      </c>
      <c r="C336" s="152">
        <v>122.8</v>
      </c>
      <c r="D336" s="153">
        <v>1.0988</v>
      </c>
      <c r="E336" s="154">
        <v>0.22000000000000003</v>
      </c>
      <c r="F336" s="155">
        <v>0.221925925925926</v>
      </c>
      <c r="G336" s="171">
        <v>164.96</v>
      </c>
      <c r="H336" s="157">
        <v>29.960000000000008</v>
      </c>
      <c r="I336" s="151" t="s">
        <v>1059</v>
      </c>
      <c r="J336" s="158" t="s">
        <v>1425</v>
      </c>
      <c r="K336" s="159">
        <v>43971</v>
      </c>
      <c r="L336" s="160">
        <v>44021</v>
      </c>
      <c r="M336" s="161">
        <v>6885</v>
      </c>
      <c r="N336" s="162">
        <v>1.5882933914306467</v>
      </c>
      <c r="O336" s="163">
        <v>134.93263999999999</v>
      </c>
      <c r="P336" s="163">
        <v>-6.7360000000007858E-2</v>
      </c>
      <c r="Q336" s="164">
        <v>0.9</v>
      </c>
      <c r="R336" s="165">
        <v>39313.069999999956</v>
      </c>
      <c r="S336" s="166">
        <v>43197.201315999955</v>
      </c>
      <c r="T336" s="166"/>
      <c r="U336" s="167"/>
      <c r="V336" s="168">
        <v>12581.689999999999</v>
      </c>
      <c r="W336" s="168">
        <v>55778.89131599995</v>
      </c>
      <c r="X336" s="169">
        <v>50000</v>
      </c>
      <c r="Y336" s="165">
        <v>5778.8913159999502</v>
      </c>
      <c r="Z336" s="155">
        <v>0.11557782631999891</v>
      </c>
      <c r="AA336" s="155">
        <v>0.15444020096043776</v>
      </c>
      <c r="AB336" s="155">
        <v>0.1326109550399992</v>
      </c>
      <c r="AC336" s="155">
        <v>-1.703312872000029E-2</v>
      </c>
      <c r="AD336" s="170" t="s">
        <v>1433</v>
      </c>
    </row>
    <row r="337" spans="1:30">
      <c r="A337" s="150" t="s">
        <v>994</v>
      </c>
      <c r="B337" s="151">
        <v>135</v>
      </c>
      <c r="C337" s="152">
        <v>124.07</v>
      </c>
      <c r="D337" s="153">
        <v>1.0874999999999999</v>
      </c>
      <c r="E337" s="154">
        <v>0.22000000000000003</v>
      </c>
      <c r="F337" s="155">
        <v>0.23459259259259249</v>
      </c>
      <c r="G337" s="171">
        <v>166.67</v>
      </c>
      <c r="H337" s="157">
        <v>31.669999999999987</v>
      </c>
      <c r="I337" s="151" t="s">
        <v>1059</v>
      </c>
      <c r="J337" s="158" t="s">
        <v>1426</v>
      </c>
      <c r="K337" s="159">
        <v>43972</v>
      </c>
      <c r="L337" s="160">
        <v>44021</v>
      </c>
      <c r="M337" s="161">
        <v>6750</v>
      </c>
      <c r="N337" s="162">
        <v>1.7125259259259251</v>
      </c>
      <c r="O337" s="163">
        <v>134.92612499999998</v>
      </c>
      <c r="P337" s="163">
        <v>-7.3875000000015234E-2</v>
      </c>
      <c r="Q337" s="164">
        <v>0.9</v>
      </c>
      <c r="R337" s="165">
        <v>39437.139999999956</v>
      </c>
      <c r="S337" s="166">
        <v>42887.889749999951</v>
      </c>
      <c r="T337" s="166"/>
      <c r="U337" s="167"/>
      <c r="V337" s="168">
        <v>12581.689999999999</v>
      </c>
      <c r="W337" s="168">
        <v>55469.579749999946</v>
      </c>
      <c r="X337" s="169">
        <v>50135</v>
      </c>
      <c r="Y337" s="165">
        <v>5334.5797499999462</v>
      </c>
      <c r="Z337" s="155">
        <v>0.10640430338087059</v>
      </c>
      <c r="AA337" s="155">
        <v>0.14205351672062871</v>
      </c>
      <c r="AB337" s="155">
        <v>0.12063605016455492</v>
      </c>
      <c r="AC337" s="155">
        <v>-1.4231746783684329E-2</v>
      </c>
      <c r="AD337" s="170" t="s">
        <v>1433</v>
      </c>
    </row>
    <row r="338" spans="1:30">
      <c r="A338" s="150" t="s">
        <v>995</v>
      </c>
      <c r="B338" s="151">
        <v>135</v>
      </c>
      <c r="C338" s="152">
        <v>126.14</v>
      </c>
      <c r="D338" s="153">
        <v>1.0697000000000001</v>
      </c>
      <c r="E338" s="154">
        <v>0.22000000000000003</v>
      </c>
      <c r="F338" s="155">
        <v>0.22688888888888886</v>
      </c>
      <c r="G338" s="171">
        <v>165.63</v>
      </c>
      <c r="H338" s="157">
        <v>30.629999999999995</v>
      </c>
      <c r="I338" s="151" t="s">
        <v>1059</v>
      </c>
      <c r="J338" s="158" t="s">
        <v>1414</v>
      </c>
      <c r="K338" s="159">
        <v>43973</v>
      </c>
      <c r="L338" s="160">
        <v>44020</v>
      </c>
      <c r="M338" s="161">
        <v>6480</v>
      </c>
      <c r="N338" s="162">
        <v>1.7253009259259255</v>
      </c>
      <c r="O338" s="163">
        <v>134.93195800000001</v>
      </c>
      <c r="P338" s="163">
        <v>-6.8041999999991276E-2</v>
      </c>
      <c r="Q338" s="164">
        <v>0.9</v>
      </c>
      <c r="R338" s="165">
        <v>39563.279999999955</v>
      </c>
      <c r="S338" s="166">
        <v>42320.840615999958</v>
      </c>
      <c r="T338" s="166"/>
      <c r="U338" s="167"/>
      <c r="V338" s="168">
        <v>12581.689999999999</v>
      </c>
      <c r="W338" s="168">
        <v>54902.53061599996</v>
      </c>
      <c r="X338" s="169">
        <v>50270</v>
      </c>
      <c r="Y338" s="165">
        <v>4632.53061599996</v>
      </c>
      <c r="Z338" s="155">
        <v>9.2152986194548703E-2</v>
      </c>
      <c r="AA338" s="155">
        <v>0.12291691020371998</v>
      </c>
      <c r="AB338" s="155">
        <v>0.10201762233936673</v>
      </c>
      <c r="AC338" s="155">
        <v>-9.8646361448180286E-3</v>
      </c>
      <c r="AD338" s="170" t="s">
        <v>1433</v>
      </c>
    </row>
    <row r="339" spans="1:30">
      <c r="A339" s="150" t="s">
        <v>996</v>
      </c>
      <c r="B339" s="151">
        <v>135</v>
      </c>
      <c r="C339" s="152">
        <v>126.4</v>
      </c>
      <c r="D339" s="153">
        <v>1.0674999999999999</v>
      </c>
      <c r="E339" s="154">
        <v>0.22000000000000003</v>
      </c>
      <c r="F339" s="155">
        <v>0.2294814814814814</v>
      </c>
      <c r="G339" s="171">
        <v>165.98</v>
      </c>
      <c r="H339" s="157">
        <v>30.97999999999999</v>
      </c>
      <c r="I339" s="151" t="s">
        <v>1059</v>
      </c>
      <c r="J339" s="158" t="s">
        <v>1416</v>
      </c>
      <c r="K339" s="159">
        <v>43976</v>
      </c>
      <c r="L339" s="160">
        <v>44020</v>
      </c>
      <c r="M339" s="161">
        <v>6075</v>
      </c>
      <c r="N339" s="162">
        <v>1.8613497942386825</v>
      </c>
      <c r="O339" s="163">
        <v>134.93199999999999</v>
      </c>
      <c r="P339" s="163">
        <v>-6.8000000000012051E-2</v>
      </c>
      <c r="Q339" s="164">
        <v>0.9</v>
      </c>
      <c r="R339" s="165">
        <v>39689.679999999957</v>
      </c>
      <c r="S339" s="166">
        <v>42368.733399999946</v>
      </c>
      <c r="T339" s="166"/>
      <c r="U339" s="167"/>
      <c r="V339" s="168">
        <v>12581.689999999999</v>
      </c>
      <c r="W339" s="168">
        <v>54950.423399999941</v>
      </c>
      <c r="X339" s="169">
        <v>50405</v>
      </c>
      <c r="Y339" s="165">
        <v>4545.4233999999415</v>
      </c>
      <c r="Z339" s="155">
        <v>9.017802598948399E-2</v>
      </c>
      <c r="AA339" s="155">
        <v>0.12017518826353246</v>
      </c>
      <c r="AB339" s="155">
        <v>9.948264309096233E-2</v>
      </c>
      <c r="AC339" s="155">
        <v>-9.3046171014783408E-3</v>
      </c>
      <c r="AD339" s="170" t="s">
        <v>1433</v>
      </c>
    </row>
    <row r="340" spans="1:30">
      <c r="A340" s="150" t="s">
        <v>998</v>
      </c>
      <c r="B340" s="151">
        <v>135</v>
      </c>
      <c r="C340" s="152">
        <v>124.18</v>
      </c>
      <c r="D340" s="153">
        <v>1.0866</v>
      </c>
      <c r="E340" s="154">
        <v>0.22000000000000003</v>
      </c>
      <c r="F340" s="155">
        <v>0.23570370370370367</v>
      </c>
      <c r="G340" s="171">
        <v>166.82</v>
      </c>
      <c r="H340" s="157">
        <v>31.819999999999993</v>
      </c>
      <c r="I340" s="151" t="s">
        <v>1059</v>
      </c>
      <c r="J340" s="158" t="s">
        <v>1428</v>
      </c>
      <c r="K340" s="159">
        <v>43977</v>
      </c>
      <c r="L340" s="160">
        <v>44021</v>
      </c>
      <c r="M340" s="161">
        <v>6075</v>
      </c>
      <c r="N340" s="162">
        <v>1.9118189300411519</v>
      </c>
      <c r="O340" s="163">
        <v>134.933988</v>
      </c>
      <c r="P340" s="163">
        <v>-6.6012000000000626E-2</v>
      </c>
      <c r="Q340" s="164">
        <v>0.9</v>
      </c>
      <c r="R340" s="165">
        <v>39813.859999999957</v>
      </c>
      <c r="S340" s="166">
        <v>43261.740275999953</v>
      </c>
      <c r="T340" s="166"/>
      <c r="U340" s="167"/>
      <c r="V340" s="168">
        <v>12581.689999999999</v>
      </c>
      <c r="W340" s="168">
        <v>55843.430275999955</v>
      </c>
      <c r="X340" s="169">
        <v>50540</v>
      </c>
      <c r="Y340" s="165">
        <v>5303.4302759999555</v>
      </c>
      <c r="Z340" s="155">
        <v>0.10493530423426911</v>
      </c>
      <c r="AA340" s="155">
        <v>0.13971723915000323</v>
      </c>
      <c r="AB340" s="155">
        <v>0.11883529833794948</v>
      </c>
      <c r="AC340" s="155">
        <v>-1.3899994103680369E-2</v>
      </c>
      <c r="AD340" s="170" t="s">
        <v>1433</v>
      </c>
    </row>
    <row r="341" spans="1:30">
      <c r="A341" s="150" t="s">
        <v>1000</v>
      </c>
      <c r="B341" s="151">
        <v>135</v>
      </c>
      <c r="C341" s="152">
        <v>125.25</v>
      </c>
      <c r="D341" s="153">
        <v>1.0772999999999999</v>
      </c>
      <c r="E341" s="154">
        <v>0.22000000000000003</v>
      </c>
      <c r="F341" s="155">
        <v>0.2463703703703703</v>
      </c>
      <c r="G341" s="171">
        <v>168.26</v>
      </c>
      <c r="H341" s="157">
        <v>33.259999999999991</v>
      </c>
      <c r="I341" s="151" t="s">
        <v>1059</v>
      </c>
      <c r="J341" s="158" t="s">
        <v>1429</v>
      </c>
      <c r="K341" s="159">
        <v>43978</v>
      </c>
      <c r="L341" s="160">
        <v>44021</v>
      </c>
      <c r="M341" s="161">
        <v>5940</v>
      </c>
      <c r="N341" s="162">
        <v>2.0437542087542084</v>
      </c>
      <c r="O341" s="163">
        <v>134.931825</v>
      </c>
      <c r="P341" s="163">
        <v>-6.8174999999996544E-2</v>
      </c>
      <c r="Q341" s="164">
        <v>0.9</v>
      </c>
      <c r="R341" s="165">
        <v>39939.109999999957</v>
      </c>
      <c r="S341" s="166">
        <v>43026.403202999951</v>
      </c>
      <c r="T341" s="166"/>
      <c r="U341" s="167"/>
      <c r="V341" s="168">
        <v>12581.689999999999</v>
      </c>
      <c r="W341" s="168">
        <v>55608.093202999953</v>
      </c>
      <c r="X341" s="169">
        <v>50675</v>
      </c>
      <c r="Y341" s="165">
        <v>4933.0932029999531</v>
      </c>
      <c r="Z341" s="155">
        <v>9.7347670508139084E-2</v>
      </c>
      <c r="AA341" s="155">
        <v>0.1295002509101979</v>
      </c>
      <c r="AB341" s="155">
        <v>0.10896698636408386</v>
      </c>
      <c r="AC341" s="155">
        <v>-1.1619315855944778E-2</v>
      </c>
      <c r="AD341" s="170" t="s">
        <v>1433</v>
      </c>
    </row>
    <row r="342" spans="1:30">
      <c r="A342" s="150" t="s">
        <v>1001</v>
      </c>
      <c r="B342" s="151">
        <v>135</v>
      </c>
      <c r="C342" s="152">
        <v>125.39</v>
      </c>
      <c r="D342" s="153">
        <v>1.0761000000000001</v>
      </c>
      <c r="E342" s="154">
        <v>0.22000000000000003</v>
      </c>
      <c r="F342" s="155">
        <v>0.21962962962962967</v>
      </c>
      <c r="G342" s="171">
        <v>164.65</v>
      </c>
      <c r="H342" s="157">
        <v>29.650000000000006</v>
      </c>
      <c r="I342" s="151" t="s">
        <v>1059</v>
      </c>
      <c r="J342" s="158" t="s">
        <v>1417</v>
      </c>
      <c r="K342" s="159">
        <v>43979</v>
      </c>
      <c r="L342" s="160">
        <v>44020</v>
      </c>
      <c r="M342" s="161">
        <v>5670</v>
      </c>
      <c r="N342" s="162">
        <v>1.9086860670194008</v>
      </c>
      <c r="O342" s="163">
        <v>134.93217900000002</v>
      </c>
      <c r="P342" s="163">
        <v>-6.7820999999980813E-2</v>
      </c>
      <c r="Q342" s="164">
        <v>0.9</v>
      </c>
      <c r="R342" s="165">
        <v>40064.499999999956</v>
      </c>
      <c r="S342" s="166">
        <v>43113.408449999952</v>
      </c>
      <c r="T342" s="166"/>
      <c r="U342" s="167"/>
      <c r="V342" s="168">
        <v>12581.689999999999</v>
      </c>
      <c r="W342" s="168">
        <v>55695.098449999947</v>
      </c>
      <c r="X342" s="169">
        <v>50810</v>
      </c>
      <c r="Y342" s="165">
        <v>4885.0984499999468</v>
      </c>
      <c r="Z342" s="155">
        <v>9.6144429246210361E-2</v>
      </c>
      <c r="AA342" s="155">
        <v>0.12778745516084689</v>
      </c>
      <c r="AB342" s="155">
        <v>0.10744413928360497</v>
      </c>
      <c r="AC342" s="155">
        <v>-1.1299710037394606E-2</v>
      </c>
      <c r="AD342" s="170">
        <v>3.7037037037035425E-4</v>
      </c>
    </row>
    <row r="343" spans="1:30">
      <c r="A343" s="150" t="s">
        <v>1003</v>
      </c>
      <c r="B343" s="151">
        <v>135</v>
      </c>
      <c r="C343" s="152">
        <v>124.36</v>
      </c>
      <c r="D343" s="153">
        <v>1.085</v>
      </c>
      <c r="E343" s="154">
        <v>0.22000000000000003</v>
      </c>
      <c r="F343" s="155">
        <v>0.23748148148148149</v>
      </c>
      <c r="G343" s="171">
        <v>167.06</v>
      </c>
      <c r="H343" s="157">
        <v>32.06</v>
      </c>
      <c r="I343" s="151" t="s">
        <v>1059</v>
      </c>
      <c r="J343" s="158" t="s">
        <v>1430</v>
      </c>
      <c r="K343" s="159">
        <v>43980</v>
      </c>
      <c r="L343" s="160">
        <v>44021</v>
      </c>
      <c r="M343" s="161">
        <v>5670</v>
      </c>
      <c r="N343" s="162">
        <v>2.0638271604938274</v>
      </c>
      <c r="O343" s="163">
        <v>134.9306</v>
      </c>
      <c r="P343" s="163">
        <v>-6.9400000000001683E-2</v>
      </c>
      <c r="Q343" s="164">
        <v>0.9</v>
      </c>
      <c r="R343" s="165">
        <v>40188.859999999957</v>
      </c>
      <c r="S343" s="166">
        <v>43604.913099999954</v>
      </c>
      <c r="T343" s="166"/>
      <c r="U343" s="167"/>
      <c r="V343" s="168">
        <v>12581.689999999999</v>
      </c>
      <c r="W343" s="168">
        <v>56186.603099999949</v>
      </c>
      <c r="X343" s="169">
        <v>50945</v>
      </c>
      <c r="Y343" s="165">
        <v>5241.6030999999493</v>
      </c>
      <c r="Z343" s="155">
        <v>0.1028874884679547</v>
      </c>
      <c r="AA343" s="155">
        <v>0.13663062702357953</v>
      </c>
      <c r="AB343" s="155">
        <v>0.11629302286779786</v>
      </c>
      <c r="AC343" s="155">
        <v>-1.3405534399843155E-2</v>
      </c>
      <c r="AD343" s="170" t="s">
        <v>1433</v>
      </c>
    </row>
    <row r="344" spans="1:30">
      <c r="A344" s="63" t="s">
        <v>1011</v>
      </c>
      <c r="B344" s="2">
        <v>135</v>
      </c>
      <c r="C344" s="56">
        <v>120.86</v>
      </c>
      <c r="D344" s="57">
        <v>1.1164000000000001</v>
      </c>
      <c r="E344" s="32">
        <f t="shared" ref="E344" si="121">10%*Q344+13%</f>
        <v>0.22000000000000003</v>
      </c>
      <c r="F344" s="26">
        <f t="shared" ref="F344" si="122">IF(G344="",($F$1*C344-B344)/B344,H344/B344)</f>
        <v>0.20761521481481479</v>
      </c>
      <c r="H344" s="58">
        <f t="shared" ref="H344" si="123">IF(G344="",$F$1*C344-B344,G344-B344)</f>
        <v>28.028053999999997</v>
      </c>
      <c r="I344" s="2" t="s">
        <v>66</v>
      </c>
      <c r="J344" s="33" t="s">
        <v>1012</v>
      </c>
      <c r="K344" s="59">
        <f t="shared" ref="K344" si="124">DATE(MID(J344,1,4),MID(J344,5,2),MID(J344,7,2))</f>
        <v>43983</v>
      </c>
      <c r="L344" s="60" t="str">
        <f t="shared" ref="L344" ca="1" si="125">IF(LEN(J344) &gt; 15,DATE(MID(J344,12,4),MID(J344,16,2),MID(J344,18,2)),TEXT(TODAY(),"yyyy/m/d"))</f>
        <v>2020/7/10</v>
      </c>
      <c r="M344" s="44">
        <f t="shared" ref="M344" ca="1" si="126">(L344-K344+1)*B344</f>
        <v>5400</v>
      </c>
      <c r="N344" s="61">
        <f t="shared" ref="N344" ca="1" si="127">H344/M344*365</f>
        <v>1.8944888351851852</v>
      </c>
      <c r="O344" s="35">
        <f t="shared" ref="O344" si="128">D344*C344</f>
        <v>134.92810400000002</v>
      </c>
      <c r="P344" s="35">
        <f t="shared" ref="P344" si="129">O344-B344</f>
        <v>-7.1895999999981086E-2</v>
      </c>
      <c r="Q344" s="36">
        <f t="shared" ref="Q344" si="130">B344/150</f>
        <v>0.9</v>
      </c>
      <c r="R344" s="37">
        <f t="shared" ref="R344" si="131">R343+C344-T344</f>
        <v>40309.719999999958</v>
      </c>
      <c r="S344" s="38">
        <f t="shared" ref="S344" si="132">R344*D344</f>
        <v>45001.771407999957</v>
      </c>
      <c r="T344" s="38"/>
      <c r="U344" s="62"/>
      <c r="V344" s="39">
        <f t="shared" ref="V344" si="133">U344+V343</f>
        <v>12581.689999999999</v>
      </c>
      <c r="W344" s="39">
        <f t="shared" ref="W344" si="134">S344+V344</f>
        <v>57583.461407999959</v>
      </c>
      <c r="X344" s="1">
        <f t="shared" ref="X344" si="135">X343+B344</f>
        <v>51080</v>
      </c>
      <c r="Y344" s="37">
        <f t="shared" ref="Y344" si="136">W344-X344</f>
        <v>6503.4614079999592</v>
      </c>
      <c r="Z344" s="111">
        <f t="shared" ref="Z344" si="137">W344/X344-1</f>
        <v>0.12731913484729751</v>
      </c>
      <c r="AA344" s="111">
        <f t="shared" ref="AA344" si="138">S344/(X344-V344)-1</f>
        <v>0.16892849083505124</v>
      </c>
      <c r="AB344" s="111">
        <f>SUM($C$2:C344)*D344/SUM($B$2:B344)-1</f>
        <v>0.14820450501174554</v>
      </c>
      <c r="AC344" s="111">
        <f t="shared" ref="AC344" si="139">Z344-AB344</f>
        <v>-2.0885370164448025E-2</v>
      </c>
      <c r="AD344" s="40">
        <f t="shared" ref="AD344" si="140">IF(E344-F344&lt;0,"达成",E344-F344)</f>
        <v>1.2384785185185238E-2</v>
      </c>
    </row>
    <row r="345" spans="1:30">
      <c r="A345" s="63" t="s">
        <v>1013</v>
      </c>
      <c r="B345" s="2">
        <v>135</v>
      </c>
      <c r="C345" s="56">
        <v>120.91</v>
      </c>
      <c r="D345" s="57">
        <v>1.1160000000000001</v>
      </c>
      <c r="E345" s="32">
        <f t="shared" ref="E345:E348" si="141">10%*Q345+13%</f>
        <v>0.22000000000000003</v>
      </c>
      <c r="F345" s="26">
        <f t="shared" ref="F345:F348" si="142">IF(G345="",($F$1*C345-B345)/B345,H345/B345)</f>
        <v>0.20811480740740734</v>
      </c>
      <c r="H345" s="58">
        <f t="shared" ref="H345:H348" si="143">IF(G345="",$F$1*C345-B345,G345-B345)</f>
        <v>28.09549899999999</v>
      </c>
      <c r="I345" s="2" t="s">
        <v>66</v>
      </c>
      <c r="J345" s="33" t="s">
        <v>1014</v>
      </c>
      <c r="K345" s="59">
        <f t="shared" ref="K345:K348" si="144">DATE(MID(J345,1,4),MID(J345,5,2),MID(J345,7,2))</f>
        <v>43984</v>
      </c>
      <c r="L345" s="60" t="str">
        <f t="shared" ref="L345:L348" ca="1" si="145">IF(LEN(J345) &gt; 15,DATE(MID(J345,12,4),MID(J345,16,2),MID(J345,18,2)),TEXT(TODAY(),"yyyy/m/d"))</f>
        <v>2020/7/10</v>
      </c>
      <c r="M345" s="44">
        <f t="shared" ref="M345:M348" ca="1" si="146">(L345-K345+1)*B345</f>
        <v>5265</v>
      </c>
      <c r="N345" s="61">
        <f t="shared" ref="N345:N348" ca="1" si="147">H345/M345*365</f>
        <v>1.9477411462488121</v>
      </c>
      <c r="O345" s="35">
        <f t="shared" ref="O345:O348" si="148">D345*C345</f>
        <v>134.93556000000001</v>
      </c>
      <c r="P345" s="35">
        <f t="shared" ref="P345:P348" si="149">O345-B345</f>
        <v>-6.4439999999990505E-2</v>
      </c>
      <c r="Q345" s="36">
        <f t="shared" ref="Q345:Q348" si="150">B345/150</f>
        <v>0.9</v>
      </c>
      <c r="R345" s="37">
        <f t="shared" ref="R345:R348" si="151">R344+C345-T345</f>
        <v>40430.629999999961</v>
      </c>
      <c r="S345" s="38">
        <f t="shared" ref="S345:S348" si="152">R345*D345</f>
        <v>45120.58307999996</v>
      </c>
      <c r="T345" s="38"/>
      <c r="U345" s="62"/>
      <c r="V345" s="39">
        <f t="shared" ref="V345:V348" si="153">U345+V344</f>
        <v>12581.689999999999</v>
      </c>
      <c r="W345" s="39">
        <f t="shared" ref="W345:W348" si="154">S345+V345</f>
        <v>57702.273079999955</v>
      </c>
      <c r="X345" s="1">
        <f t="shared" ref="X345:X348" si="155">X344+B345</f>
        <v>51215</v>
      </c>
      <c r="Y345" s="37">
        <f t="shared" ref="Y345:Y348" si="156">W345-X345</f>
        <v>6487.2730799999554</v>
      </c>
      <c r="Z345" s="111">
        <f t="shared" ref="Z345:Z348" si="157">W345/X345-1</f>
        <v>0.12666744274138342</v>
      </c>
      <c r="AA345" s="111">
        <f t="shared" ref="AA345:AA348" si="158">S345/(X345-V345)-1</f>
        <v>0.16791916302278942</v>
      </c>
      <c r="AB345" s="111">
        <f>SUM($C$2:C345)*D345/SUM($B$2:B345)-1</f>
        <v>0.14740227667675443</v>
      </c>
      <c r="AC345" s="111">
        <f t="shared" ref="AC345:AC348" si="159">Z345-AB345</f>
        <v>-2.0734833935371011E-2</v>
      </c>
      <c r="AD345" s="40">
        <f t="shared" ref="AD345:AD348" si="160">IF(E345-F345&lt;0,"达成",E345-F345)</f>
        <v>1.1885192592592686E-2</v>
      </c>
    </row>
    <row r="346" spans="1:30">
      <c r="A346" s="63" t="s">
        <v>1015</v>
      </c>
      <c r="B346" s="2">
        <v>135</v>
      </c>
      <c r="C346" s="56">
        <v>120.76</v>
      </c>
      <c r="D346" s="57">
        <v>1.1173</v>
      </c>
      <c r="E346" s="32">
        <f t="shared" si="141"/>
        <v>0.22000000000000003</v>
      </c>
      <c r="F346" s="26">
        <f t="shared" si="142"/>
        <v>0.20661602962962972</v>
      </c>
      <c r="H346" s="58">
        <f t="shared" si="143"/>
        <v>27.893164000000013</v>
      </c>
      <c r="I346" s="2" t="s">
        <v>66</v>
      </c>
      <c r="J346" s="33" t="s">
        <v>1016</v>
      </c>
      <c r="K346" s="59">
        <f t="shared" si="144"/>
        <v>43985</v>
      </c>
      <c r="L346" s="60" t="str">
        <f t="shared" ca="1" si="145"/>
        <v>2020/7/10</v>
      </c>
      <c r="M346" s="44">
        <f t="shared" ca="1" si="146"/>
        <v>5130</v>
      </c>
      <c r="N346" s="61">
        <f t="shared" ca="1" si="147"/>
        <v>1.9846013372319697</v>
      </c>
      <c r="O346" s="35">
        <f t="shared" si="148"/>
        <v>134.92514800000001</v>
      </c>
      <c r="P346" s="35">
        <f t="shared" si="149"/>
        <v>-7.4851999999992813E-2</v>
      </c>
      <c r="Q346" s="36">
        <f t="shared" si="150"/>
        <v>0.9</v>
      </c>
      <c r="R346" s="37">
        <f t="shared" si="151"/>
        <v>40551.389999999963</v>
      </c>
      <c r="S346" s="38">
        <f t="shared" si="152"/>
        <v>45308.068046999957</v>
      </c>
      <c r="T346" s="38"/>
      <c r="U346" s="62"/>
      <c r="V346" s="39">
        <f t="shared" si="153"/>
        <v>12581.689999999999</v>
      </c>
      <c r="W346" s="39">
        <f t="shared" si="154"/>
        <v>57889.758046999952</v>
      </c>
      <c r="X346" s="1">
        <f t="shared" si="155"/>
        <v>51350</v>
      </c>
      <c r="Y346" s="37">
        <f t="shared" si="156"/>
        <v>6539.7580469999521</v>
      </c>
      <c r="Z346" s="111">
        <f t="shared" si="157"/>
        <v>0.12735653450827567</v>
      </c>
      <c r="AA346" s="111">
        <f t="shared" si="158"/>
        <v>0.16868824168502461</v>
      </c>
      <c r="AB346" s="111">
        <f>SUM($C$2:C346)*D346/SUM($B$2:B346)-1</f>
        <v>0.14834636179162541</v>
      </c>
      <c r="AC346" s="111">
        <f t="shared" si="159"/>
        <v>-2.0989827283349749E-2</v>
      </c>
      <c r="AD346" s="40">
        <f t="shared" si="160"/>
        <v>1.3383970370370313E-2</v>
      </c>
    </row>
    <row r="347" spans="1:30">
      <c r="A347" s="63" t="s">
        <v>1017</v>
      </c>
      <c r="B347" s="2">
        <v>135</v>
      </c>
      <c r="C347" s="56">
        <v>120.69</v>
      </c>
      <c r="D347" s="57">
        <v>1.1180000000000001</v>
      </c>
      <c r="E347" s="32">
        <f t="shared" si="141"/>
        <v>0.22000000000000003</v>
      </c>
      <c r="F347" s="26">
        <f t="shared" si="142"/>
        <v>0.20591660000000006</v>
      </c>
      <c r="H347" s="58">
        <f t="shared" si="143"/>
        <v>27.798741000000007</v>
      </c>
      <c r="I347" s="2" t="s">
        <v>66</v>
      </c>
      <c r="J347" s="33" t="s">
        <v>1018</v>
      </c>
      <c r="K347" s="59">
        <f t="shared" si="144"/>
        <v>43986</v>
      </c>
      <c r="L347" s="60" t="str">
        <f t="shared" ca="1" si="145"/>
        <v>2020/7/10</v>
      </c>
      <c r="M347" s="44">
        <f t="shared" ca="1" si="146"/>
        <v>4995</v>
      </c>
      <c r="N347" s="61">
        <f t="shared" ca="1" si="147"/>
        <v>2.031339432432433</v>
      </c>
      <c r="O347" s="35">
        <f t="shared" si="148"/>
        <v>134.93142</v>
      </c>
      <c r="P347" s="35">
        <f t="shared" si="149"/>
        <v>-6.8579999999997199E-2</v>
      </c>
      <c r="Q347" s="36">
        <f t="shared" si="150"/>
        <v>0.9</v>
      </c>
      <c r="R347" s="37">
        <f t="shared" si="151"/>
        <v>40672.079999999965</v>
      </c>
      <c r="S347" s="38">
        <f t="shared" si="152"/>
        <v>45471.385439999969</v>
      </c>
      <c r="T347" s="38"/>
      <c r="U347" s="62"/>
      <c r="V347" s="39">
        <f t="shared" si="153"/>
        <v>12581.689999999999</v>
      </c>
      <c r="W347" s="39">
        <f t="shared" si="154"/>
        <v>58053.075439999971</v>
      </c>
      <c r="X347" s="1">
        <f t="shared" si="155"/>
        <v>51485</v>
      </c>
      <c r="Y347" s="37">
        <f t="shared" si="156"/>
        <v>6568.0754399999714</v>
      </c>
      <c r="Z347" s="111">
        <f t="shared" si="157"/>
        <v>0.12757260250558367</v>
      </c>
      <c r="AA347" s="111">
        <f t="shared" si="158"/>
        <v>0.16883076118715801</v>
      </c>
      <c r="AB347" s="111">
        <f>SUM($C$2:C347)*D347/SUM($B$2:B347)-1</f>
        <v>0.1486736117315719</v>
      </c>
      <c r="AC347" s="111">
        <f t="shared" si="159"/>
        <v>-2.1101009225988232E-2</v>
      </c>
      <c r="AD347" s="40">
        <f t="shared" si="160"/>
        <v>1.4083399999999968E-2</v>
      </c>
    </row>
    <row r="348" spans="1:30">
      <c r="A348" s="63" t="s">
        <v>1019</v>
      </c>
      <c r="B348" s="2">
        <v>135</v>
      </c>
      <c r="C348" s="56">
        <v>120.48</v>
      </c>
      <c r="D348" s="57">
        <v>1.1198999999999999</v>
      </c>
      <c r="E348" s="32">
        <f t="shared" si="141"/>
        <v>0.22000000000000003</v>
      </c>
      <c r="F348" s="26">
        <f t="shared" si="142"/>
        <v>0.20381831111111123</v>
      </c>
      <c r="H348" s="58">
        <f t="shared" si="143"/>
        <v>27.515472000000017</v>
      </c>
      <c r="I348" s="2" t="s">
        <v>66</v>
      </c>
      <c r="J348" s="33" t="s">
        <v>1020</v>
      </c>
      <c r="K348" s="59">
        <f t="shared" si="144"/>
        <v>43987</v>
      </c>
      <c r="L348" s="60" t="str">
        <f t="shared" ca="1" si="145"/>
        <v>2020/7/10</v>
      </c>
      <c r="M348" s="44">
        <f t="shared" ca="1" si="146"/>
        <v>4860</v>
      </c>
      <c r="N348" s="61">
        <f t="shared" ca="1" si="147"/>
        <v>2.0664912098765447</v>
      </c>
      <c r="O348" s="35">
        <f t="shared" si="148"/>
        <v>134.92555199999998</v>
      </c>
      <c r="P348" s="35">
        <f t="shared" si="149"/>
        <v>-7.4448000000018055E-2</v>
      </c>
      <c r="Q348" s="36">
        <f t="shared" si="150"/>
        <v>0.9</v>
      </c>
      <c r="R348" s="37">
        <f t="shared" si="151"/>
        <v>40792.559999999969</v>
      </c>
      <c r="S348" s="38">
        <f t="shared" si="152"/>
        <v>45683.587943999963</v>
      </c>
      <c r="T348" s="38"/>
      <c r="U348" s="62"/>
      <c r="V348" s="39">
        <f t="shared" si="153"/>
        <v>12581.689999999999</v>
      </c>
      <c r="W348" s="39">
        <f t="shared" si="154"/>
        <v>58265.277943999958</v>
      </c>
      <c r="X348" s="1">
        <f t="shared" si="155"/>
        <v>51620</v>
      </c>
      <c r="Y348" s="37">
        <f t="shared" si="156"/>
        <v>6645.2779439999576</v>
      </c>
      <c r="Z348" s="111">
        <f t="shared" si="157"/>
        <v>0.12873455916311416</v>
      </c>
      <c r="AA348" s="111">
        <f t="shared" si="158"/>
        <v>0.17022452928930498</v>
      </c>
      <c r="AB348" s="111">
        <f>SUM($C$2:C348)*D348/SUM($B$2:B348)-1</f>
        <v>0.1502303718907394</v>
      </c>
      <c r="AC348" s="111">
        <f t="shared" si="159"/>
        <v>-2.1495812727625241E-2</v>
      </c>
      <c r="AD348" s="40">
        <f t="shared" si="160"/>
        <v>1.6181688888888796E-2</v>
      </c>
    </row>
    <row r="349" spans="1:30">
      <c r="A349" s="63" t="s">
        <v>1036</v>
      </c>
      <c r="B349" s="2">
        <v>135</v>
      </c>
      <c r="C349" s="56">
        <v>120.62</v>
      </c>
      <c r="D349" s="57">
        <v>1.1186</v>
      </c>
      <c r="E349" s="32">
        <f t="shared" ref="E349:E353" si="161">10%*Q349+13%</f>
        <v>0.22000000000000003</v>
      </c>
      <c r="F349" s="26">
        <f t="shared" ref="F349:F353" si="162">IF(G349="",($F$1*C349-B349)/B349,H349/B349)</f>
        <v>0.20521717037037038</v>
      </c>
      <c r="H349" s="58">
        <f t="shared" ref="H349:H353" si="163">IF(G349="",$F$1*C349-B349,G349-B349)</f>
        <v>27.704318000000001</v>
      </c>
      <c r="I349" s="2" t="s">
        <v>66</v>
      </c>
      <c r="J349" s="33" t="s">
        <v>1027</v>
      </c>
      <c r="K349" s="59">
        <f t="shared" ref="K349:K353" si="164">DATE(MID(J349,1,4),MID(J349,5,2),MID(J349,7,2))</f>
        <v>43990</v>
      </c>
      <c r="L349" s="60" t="str">
        <f t="shared" ref="L349:L353" ca="1" si="165">IF(LEN(J349) &gt; 15,DATE(MID(J349,12,4),MID(J349,16,2),MID(J349,18,2)),TEXT(TODAY(),"yyyy/m/d"))</f>
        <v>2020/7/10</v>
      </c>
      <c r="M349" s="44">
        <f t="shared" ref="M349:M353" ca="1" si="166">(L349-K349+1)*B349</f>
        <v>4455</v>
      </c>
      <c r="N349" s="61">
        <f t="shared" ref="N349:N353" ca="1" si="167">H349/M349*365</f>
        <v>2.2698262783389449</v>
      </c>
      <c r="O349" s="35">
        <f t="shared" ref="O349:O353" si="168">D349*C349</f>
        <v>134.925532</v>
      </c>
      <c r="P349" s="35">
        <f t="shared" ref="P349:P353" si="169">O349-B349</f>
        <v>-7.4467999999995982E-2</v>
      </c>
      <c r="Q349" s="36">
        <f t="shared" ref="Q349:Q353" si="170">B349/150</f>
        <v>0.9</v>
      </c>
      <c r="R349" s="37">
        <f t="shared" ref="R349:R353" si="171">R348+C349-T349</f>
        <v>40913.179999999971</v>
      </c>
      <c r="S349" s="38">
        <f t="shared" ref="S349:S353" si="172">R349*D349</f>
        <v>45765.48314799997</v>
      </c>
      <c r="T349" s="38"/>
      <c r="U349" s="62"/>
      <c r="V349" s="39">
        <f t="shared" ref="V349:V353" si="173">U349+V348</f>
        <v>12581.689999999999</v>
      </c>
      <c r="W349" s="39">
        <f t="shared" ref="W349:W353" si="174">S349+V349</f>
        <v>58347.173147999973</v>
      </c>
      <c r="X349" s="1">
        <f t="shared" ref="X349:X353" si="175">X348+B349</f>
        <v>51755</v>
      </c>
      <c r="Y349" s="37">
        <f t="shared" ref="Y349:Y353" si="176">W349-X349</f>
        <v>6592.1731479999726</v>
      </c>
      <c r="Z349" s="111">
        <f t="shared" ref="Z349:Z353" si="177">W349/X349-1</f>
        <v>0.12737268182784223</v>
      </c>
      <c r="AA349" s="111">
        <f t="shared" ref="AA349:AA353" si="178">S349/(X349-V349)-1</f>
        <v>0.16828226024300652</v>
      </c>
      <c r="AB349" s="111">
        <f>SUM($C$2:C349)*D349/SUM($B$2:B349)-1</f>
        <v>0.14850534035358853</v>
      </c>
      <c r="AC349" s="111">
        <f t="shared" ref="AC349:AC353" si="179">Z349-AB349</f>
        <v>-2.1132658525746306E-2</v>
      </c>
      <c r="AD349" s="40">
        <f t="shared" ref="AD349:AD353" si="180">IF(E349-F349&lt;0,"达成",E349-F349)</f>
        <v>1.4782829629629651E-2</v>
      </c>
    </row>
    <row r="350" spans="1:30">
      <c r="A350" s="63" t="s">
        <v>1037</v>
      </c>
      <c r="B350" s="2">
        <v>135</v>
      </c>
      <c r="C350" s="56">
        <v>119.88</v>
      </c>
      <c r="D350" s="57">
        <v>1.1254999999999999</v>
      </c>
      <c r="E350" s="32">
        <f t="shared" si="161"/>
        <v>0.22000000000000003</v>
      </c>
      <c r="F350" s="26">
        <f t="shared" si="162"/>
        <v>0.19782319999999998</v>
      </c>
      <c r="H350" s="58">
        <f t="shared" si="163"/>
        <v>26.706131999999997</v>
      </c>
      <c r="I350" s="2" t="s">
        <v>66</v>
      </c>
      <c r="J350" s="33" t="s">
        <v>1029</v>
      </c>
      <c r="K350" s="59">
        <f t="shared" si="164"/>
        <v>43991</v>
      </c>
      <c r="L350" s="60" t="str">
        <f t="shared" ca="1" si="165"/>
        <v>2020/7/10</v>
      </c>
      <c r="M350" s="44">
        <f t="shared" ca="1" si="166"/>
        <v>4320</v>
      </c>
      <c r="N350" s="61">
        <f t="shared" ca="1" si="167"/>
        <v>2.2564208749999999</v>
      </c>
      <c r="O350" s="35">
        <f t="shared" si="168"/>
        <v>134.92493999999999</v>
      </c>
      <c r="P350" s="35">
        <f t="shared" si="169"/>
        <v>-7.5060000000007676E-2</v>
      </c>
      <c r="Q350" s="36">
        <f t="shared" si="170"/>
        <v>0.9</v>
      </c>
      <c r="R350" s="37">
        <f t="shared" si="171"/>
        <v>41033.059999999969</v>
      </c>
      <c r="S350" s="38">
        <f t="shared" si="172"/>
        <v>46182.709029999962</v>
      </c>
      <c r="T350" s="38"/>
      <c r="U350" s="62"/>
      <c r="V350" s="39">
        <f t="shared" si="173"/>
        <v>12581.689999999999</v>
      </c>
      <c r="W350" s="39">
        <f t="shared" si="174"/>
        <v>58764.399029999957</v>
      </c>
      <c r="X350" s="1">
        <f t="shared" si="175"/>
        <v>51890</v>
      </c>
      <c r="Y350" s="37">
        <f t="shared" si="176"/>
        <v>6874.3990299999568</v>
      </c>
      <c r="Z350" s="111">
        <f t="shared" si="177"/>
        <v>0.13248022798226944</v>
      </c>
      <c r="AA350" s="111">
        <f t="shared" si="178"/>
        <v>0.1748841155979477</v>
      </c>
      <c r="AB350" s="111">
        <f>SUM($C$2:C350)*D350/SUM($B$2:B350)-1</f>
        <v>0.1551835713046823</v>
      </c>
      <c r="AC350" s="111">
        <f t="shared" si="179"/>
        <v>-2.2703343322412861E-2</v>
      </c>
      <c r="AD350" s="40">
        <f t="shared" si="180"/>
        <v>2.2176800000000052E-2</v>
      </c>
    </row>
    <row r="351" spans="1:30">
      <c r="A351" s="63" t="s">
        <v>1038</v>
      </c>
      <c r="B351" s="2">
        <v>135</v>
      </c>
      <c r="C351" s="56">
        <v>119.66</v>
      </c>
      <c r="D351" s="57">
        <v>1.1275999999999999</v>
      </c>
      <c r="E351" s="32">
        <f t="shared" si="161"/>
        <v>0.22000000000000003</v>
      </c>
      <c r="F351" s="26">
        <f t="shared" si="162"/>
        <v>0.19562499259259247</v>
      </c>
      <c r="H351" s="58">
        <f t="shared" si="163"/>
        <v>26.409373999999985</v>
      </c>
      <c r="I351" s="2" t="s">
        <v>66</v>
      </c>
      <c r="J351" s="33" t="s">
        <v>1031</v>
      </c>
      <c r="K351" s="59">
        <f t="shared" si="164"/>
        <v>43992</v>
      </c>
      <c r="L351" s="60" t="str">
        <f t="shared" ca="1" si="165"/>
        <v>2020/7/10</v>
      </c>
      <c r="M351" s="44">
        <f t="shared" ca="1" si="166"/>
        <v>4185</v>
      </c>
      <c r="N351" s="61">
        <f t="shared" ca="1" si="167"/>
        <v>2.3033265256869764</v>
      </c>
      <c r="O351" s="35">
        <f t="shared" si="168"/>
        <v>134.92861599999998</v>
      </c>
      <c r="P351" s="35">
        <f t="shared" si="169"/>
        <v>-7.1384000000023207E-2</v>
      </c>
      <c r="Q351" s="36">
        <f t="shared" si="170"/>
        <v>0.9</v>
      </c>
      <c r="R351" s="37">
        <f t="shared" si="171"/>
        <v>41152.719999999972</v>
      </c>
      <c r="S351" s="38">
        <f t="shared" si="172"/>
        <v>46403.807071999967</v>
      </c>
      <c r="T351" s="38"/>
      <c r="U351" s="62"/>
      <c r="V351" s="39">
        <f t="shared" si="173"/>
        <v>12581.689999999999</v>
      </c>
      <c r="W351" s="39">
        <f t="shared" si="174"/>
        <v>58985.497071999969</v>
      </c>
      <c r="X351" s="1">
        <f t="shared" si="175"/>
        <v>52025</v>
      </c>
      <c r="Y351" s="37">
        <f t="shared" si="176"/>
        <v>6960.4970719999692</v>
      </c>
      <c r="Z351" s="111">
        <f t="shared" si="177"/>
        <v>0.13379139013935548</v>
      </c>
      <c r="AA351" s="111">
        <f t="shared" si="178"/>
        <v>0.17646838138077081</v>
      </c>
      <c r="AB351" s="111">
        <f>SUM($C$2:C351)*D351/SUM($B$2:B351)-1</f>
        <v>0.15692930406535277</v>
      </c>
      <c r="AC351" s="111">
        <f t="shared" si="179"/>
        <v>-2.3137913925997289E-2</v>
      </c>
      <c r="AD351" s="40">
        <f t="shared" si="180"/>
        <v>2.4375007407407556E-2</v>
      </c>
    </row>
    <row r="352" spans="1:30">
      <c r="A352" s="63" t="s">
        <v>1039</v>
      </c>
      <c r="B352" s="2">
        <v>135</v>
      </c>
      <c r="C352" s="56">
        <v>120.14</v>
      </c>
      <c r="D352" s="57">
        <v>1.1231</v>
      </c>
      <c r="E352" s="32">
        <f t="shared" si="161"/>
        <v>0.22000000000000003</v>
      </c>
      <c r="F352" s="26">
        <f t="shared" si="162"/>
        <v>0.20042108148148152</v>
      </c>
      <c r="H352" s="58">
        <f t="shared" si="163"/>
        <v>27.056846000000007</v>
      </c>
      <c r="I352" s="2" t="s">
        <v>66</v>
      </c>
      <c r="J352" s="33" t="s">
        <v>1033</v>
      </c>
      <c r="K352" s="59">
        <f t="shared" si="164"/>
        <v>43993</v>
      </c>
      <c r="L352" s="60" t="str">
        <f t="shared" ca="1" si="165"/>
        <v>2020/7/10</v>
      </c>
      <c r="M352" s="44">
        <f t="shared" ca="1" si="166"/>
        <v>4050</v>
      </c>
      <c r="N352" s="61">
        <f t="shared" ca="1" si="167"/>
        <v>2.4384564913580253</v>
      </c>
      <c r="O352" s="35">
        <f t="shared" si="168"/>
        <v>134.92923400000001</v>
      </c>
      <c r="P352" s="35">
        <f t="shared" si="169"/>
        <v>-7.0765999999991891E-2</v>
      </c>
      <c r="Q352" s="36">
        <f t="shared" si="170"/>
        <v>0.9</v>
      </c>
      <c r="R352" s="37">
        <f t="shared" si="171"/>
        <v>41272.859999999971</v>
      </c>
      <c r="S352" s="38">
        <f t="shared" si="172"/>
        <v>46353.54906599997</v>
      </c>
      <c r="T352" s="38"/>
      <c r="U352" s="62"/>
      <c r="V352" s="39">
        <f t="shared" si="173"/>
        <v>12581.689999999999</v>
      </c>
      <c r="W352" s="39">
        <f t="shared" si="174"/>
        <v>58935.239065999966</v>
      </c>
      <c r="X352" s="1">
        <f t="shared" si="175"/>
        <v>52160</v>
      </c>
      <c r="Y352" s="37">
        <f t="shared" si="176"/>
        <v>6775.2390659999655</v>
      </c>
      <c r="Z352" s="111">
        <f t="shared" si="177"/>
        <v>0.12989338700153308</v>
      </c>
      <c r="AA352" s="111">
        <f t="shared" si="178"/>
        <v>0.17118565866000779</v>
      </c>
      <c r="AB352" s="111">
        <f>SUM($C$2:C352)*D352/SUM($B$2:B352)-1</f>
        <v>0.15191668755751486</v>
      </c>
      <c r="AC352" s="111">
        <f t="shared" si="179"/>
        <v>-2.2023300555981784E-2</v>
      </c>
      <c r="AD352" s="40">
        <f t="shared" si="180"/>
        <v>1.9578918518518507E-2</v>
      </c>
    </row>
    <row r="353" spans="1:30">
      <c r="A353" s="63" t="s">
        <v>1040</v>
      </c>
      <c r="B353" s="2">
        <v>135</v>
      </c>
      <c r="C353" s="56">
        <v>120</v>
      </c>
      <c r="D353" s="57">
        <v>1.1244000000000001</v>
      </c>
      <c r="E353" s="32">
        <f t="shared" si="161"/>
        <v>0.22000000000000003</v>
      </c>
      <c r="F353" s="26">
        <f t="shared" si="162"/>
        <v>0.19902222222222218</v>
      </c>
      <c r="H353" s="58">
        <f t="shared" si="163"/>
        <v>26.867999999999995</v>
      </c>
      <c r="I353" s="2" t="s">
        <v>66</v>
      </c>
      <c r="J353" s="33" t="s">
        <v>1035</v>
      </c>
      <c r="K353" s="59">
        <f t="shared" si="164"/>
        <v>43994</v>
      </c>
      <c r="L353" s="60" t="str">
        <f t="shared" ca="1" si="165"/>
        <v>2020/7/10</v>
      </c>
      <c r="M353" s="44">
        <f t="shared" ca="1" si="166"/>
        <v>3915</v>
      </c>
      <c r="N353" s="61">
        <f t="shared" ca="1" si="167"/>
        <v>2.5049348659003825</v>
      </c>
      <c r="O353" s="35">
        <f t="shared" si="168"/>
        <v>134.928</v>
      </c>
      <c r="P353" s="35">
        <f t="shared" si="169"/>
        <v>-7.2000000000002728E-2</v>
      </c>
      <c r="Q353" s="36">
        <f t="shared" si="170"/>
        <v>0.9</v>
      </c>
      <c r="R353" s="37">
        <f t="shared" si="171"/>
        <v>41392.859999999971</v>
      </c>
      <c r="S353" s="38">
        <f t="shared" si="172"/>
        <v>46542.131783999968</v>
      </c>
      <c r="T353" s="38"/>
      <c r="U353" s="62"/>
      <c r="V353" s="39">
        <f t="shared" si="173"/>
        <v>12581.689999999999</v>
      </c>
      <c r="W353" s="39">
        <f t="shared" si="174"/>
        <v>59123.821783999971</v>
      </c>
      <c r="X353" s="1">
        <f t="shared" si="175"/>
        <v>52295</v>
      </c>
      <c r="Y353" s="37">
        <f t="shared" si="176"/>
        <v>6828.8217839999706</v>
      </c>
      <c r="Z353" s="111">
        <f t="shared" si="177"/>
        <v>0.13058269019982727</v>
      </c>
      <c r="AA353" s="111">
        <f t="shared" si="178"/>
        <v>0.17195297455689218</v>
      </c>
      <c r="AB353" s="111">
        <f>SUM($C$2:C353)*D353/SUM($B$2:B353)-1</f>
        <v>0.15285305004302474</v>
      </c>
      <c r="AC353" s="111">
        <f t="shared" si="179"/>
        <v>-2.2270359843197474E-2</v>
      </c>
      <c r="AD353" s="40">
        <f t="shared" si="180"/>
        <v>2.0977777777777845E-2</v>
      </c>
    </row>
    <row r="354" spans="1:30">
      <c r="A354" s="63" t="s">
        <v>1051</v>
      </c>
      <c r="B354" s="2">
        <v>135</v>
      </c>
      <c r="C354" s="56">
        <v>120.07</v>
      </c>
      <c r="D354" s="57">
        <v>1.1237999999999999</v>
      </c>
      <c r="E354" s="32">
        <f t="shared" ref="E354:E358" si="181">10%*Q354+13%</f>
        <v>0.22000000000000003</v>
      </c>
      <c r="F354" s="26">
        <f t="shared" ref="F354:F358" si="182">IF(G354="",($F$1*C354-B354)/B354,H354/B354)</f>
        <v>0.19972165185185187</v>
      </c>
      <c r="H354" s="58">
        <f t="shared" ref="H354:H358" si="183">IF(G354="",$F$1*C354-B354,G354-B354)</f>
        <v>26.962423000000001</v>
      </c>
      <c r="I354" s="2" t="s">
        <v>66</v>
      </c>
      <c r="J354" s="33" t="s">
        <v>1042</v>
      </c>
      <c r="K354" s="59">
        <f t="shared" ref="K354:K358" si="184">DATE(MID(J354,1,4),MID(J354,5,2),MID(J354,7,2))</f>
        <v>43997</v>
      </c>
      <c r="L354" s="60" t="str">
        <f t="shared" ref="L354:L358" ca="1" si="185">IF(LEN(J354) &gt; 15,DATE(MID(J354,12,4),MID(J354,16,2),MID(J354,18,2)),TEXT(TODAY(),"yyyy/m/d"))</f>
        <v>2020/7/10</v>
      </c>
      <c r="M354" s="44">
        <f t="shared" ref="M354:M358" ca="1" si="186">(L354-K354+1)*B354</f>
        <v>3510</v>
      </c>
      <c r="N354" s="61">
        <f t="shared" ref="N354:N358" ca="1" si="187">H354/M354*365</f>
        <v>2.8037847279202279</v>
      </c>
      <c r="O354" s="35">
        <f t="shared" ref="O354:O358" si="188">D354*C354</f>
        <v>134.93466599999999</v>
      </c>
      <c r="P354" s="35">
        <f t="shared" ref="P354:P358" si="189">O354-B354</f>
        <v>-6.5334000000007109E-2</v>
      </c>
      <c r="Q354" s="36">
        <f t="shared" ref="Q354:Q358" si="190">B354/150</f>
        <v>0.9</v>
      </c>
      <c r="R354" s="37">
        <f t="shared" ref="R354:R358" si="191">R353+C354-T354</f>
        <v>41512.929999999971</v>
      </c>
      <c r="S354" s="38">
        <f t="shared" ref="S354:S358" si="192">R354*D354</f>
        <v>46652.230733999961</v>
      </c>
      <c r="T354" s="38"/>
      <c r="U354" s="62"/>
      <c r="V354" s="39">
        <f t="shared" ref="V354:V358" si="193">U354+V353</f>
        <v>12581.689999999999</v>
      </c>
      <c r="W354" s="39">
        <f t="shared" ref="W354:W358" si="194">S354+V354</f>
        <v>59233.920733999956</v>
      </c>
      <c r="X354" s="1">
        <f t="shared" ref="X354:X358" si="195">X353+B354</f>
        <v>52430</v>
      </c>
      <c r="Y354" s="37">
        <f t="shared" ref="Y354:Y358" si="196">W354-X354</f>
        <v>6803.9207339999557</v>
      </c>
      <c r="Z354" s="111">
        <f t="shared" ref="Z354:Z358" si="197">W354/X354-1</f>
        <v>0.12977151886324534</v>
      </c>
      <c r="AA354" s="111">
        <f t="shared" ref="AA354:AA358" si="198">S354/(X354-V354)-1</f>
        <v>0.17074552807885612</v>
      </c>
      <c r="AB354" s="111">
        <f>SUM($C$2:C354)*D354/SUM($B$2:B354)-1</f>
        <v>0.15184462941064214</v>
      </c>
      <c r="AC354" s="111">
        <f t="shared" ref="AC354:AC358" si="199">Z354-AB354</f>
        <v>-2.2073110547396801E-2</v>
      </c>
      <c r="AD354" s="40">
        <f t="shared" ref="AD354:AD358" si="200">IF(E354-F354&lt;0,"达成",E354-F354)</f>
        <v>2.0278348148148162E-2</v>
      </c>
    </row>
    <row r="355" spans="1:30">
      <c r="A355" s="63" t="s">
        <v>1052</v>
      </c>
      <c r="B355" s="2">
        <v>135</v>
      </c>
      <c r="C355" s="56">
        <v>117.87</v>
      </c>
      <c r="D355" s="57">
        <v>1.1447000000000001</v>
      </c>
      <c r="E355" s="32">
        <f t="shared" si="181"/>
        <v>0.22000000000000003</v>
      </c>
      <c r="F355" s="26">
        <f t="shared" si="182"/>
        <v>0.1777395777777778</v>
      </c>
      <c r="H355" s="58">
        <f t="shared" si="183"/>
        <v>23.994843000000003</v>
      </c>
      <c r="I355" s="2" t="s">
        <v>66</v>
      </c>
      <c r="J355" s="33" t="s">
        <v>1044</v>
      </c>
      <c r="K355" s="59">
        <f t="shared" si="184"/>
        <v>43998</v>
      </c>
      <c r="L355" s="60" t="str">
        <f t="shared" ca="1" si="185"/>
        <v>2020/7/10</v>
      </c>
      <c r="M355" s="44">
        <f t="shared" ca="1" si="186"/>
        <v>3375</v>
      </c>
      <c r="N355" s="61">
        <f t="shared" ca="1" si="187"/>
        <v>2.5949978355555556</v>
      </c>
      <c r="O355" s="35">
        <f t="shared" si="188"/>
        <v>134.92578900000001</v>
      </c>
      <c r="P355" s="35">
        <f t="shared" si="189"/>
        <v>-7.4210999999991145E-2</v>
      </c>
      <c r="Q355" s="36">
        <f t="shared" si="190"/>
        <v>0.9</v>
      </c>
      <c r="R355" s="37">
        <f t="shared" si="191"/>
        <v>41630.799999999974</v>
      </c>
      <c r="S355" s="38">
        <f t="shared" si="192"/>
        <v>47654.776759999972</v>
      </c>
      <c r="T355" s="38"/>
      <c r="U355" s="62"/>
      <c r="V355" s="39">
        <f t="shared" si="193"/>
        <v>12581.689999999999</v>
      </c>
      <c r="W355" s="39">
        <f t="shared" si="194"/>
        <v>60236.466759999967</v>
      </c>
      <c r="X355" s="1">
        <f t="shared" si="195"/>
        <v>52565</v>
      </c>
      <c r="Y355" s="37">
        <f t="shared" si="196"/>
        <v>7671.4667599999666</v>
      </c>
      <c r="Z355" s="111">
        <f t="shared" si="197"/>
        <v>0.14594248568439006</v>
      </c>
      <c r="AA355" s="111">
        <f t="shared" si="198"/>
        <v>0.19186672539116878</v>
      </c>
      <c r="AB355" s="111">
        <f>SUM($C$2:C355)*D355/SUM($B$2:B355)-1</f>
        <v>0.17281979014553372</v>
      </c>
      <c r="AC355" s="111">
        <f t="shared" si="199"/>
        <v>-2.687730446114367E-2</v>
      </c>
      <c r="AD355" s="40">
        <f t="shared" si="200"/>
        <v>4.2260422222222233E-2</v>
      </c>
    </row>
    <row r="356" spans="1:30">
      <c r="A356" s="63" t="s">
        <v>1053</v>
      </c>
      <c r="B356" s="2">
        <v>135</v>
      </c>
      <c r="C356" s="56">
        <v>117.14</v>
      </c>
      <c r="D356" s="57">
        <v>1.1518999999999999</v>
      </c>
      <c r="E356" s="32">
        <f t="shared" si="181"/>
        <v>0.22000000000000003</v>
      </c>
      <c r="F356" s="26">
        <f t="shared" si="182"/>
        <v>0.17044552592592588</v>
      </c>
      <c r="H356" s="58">
        <f t="shared" si="183"/>
        <v>23.010145999999992</v>
      </c>
      <c r="I356" s="2" t="s">
        <v>66</v>
      </c>
      <c r="J356" s="33" t="s">
        <v>1046</v>
      </c>
      <c r="K356" s="59">
        <f t="shared" si="184"/>
        <v>43999</v>
      </c>
      <c r="L356" s="60" t="str">
        <f t="shared" ca="1" si="185"/>
        <v>2020/7/10</v>
      </c>
      <c r="M356" s="44">
        <f t="shared" ca="1" si="186"/>
        <v>3240</v>
      </c>
      <c r="N356" s="61">
        <f t="shared" ca="1" si="187"/>
        <v>2.5921923734567893</v>
      </c>
      <c r="O356" s="35">
        <f t="shared" si="188"/>
        <v>134.93356599999998</v>
      </c>
      <c r="P356" s="35">
        <f t="shared" si="189"/>
        <v>-6.6434000000015203E-2</v>
      </c>
      <c r="Q356" s="36">
        <f t="shared" si="190"/>
        <v>0.9</v>
      </c>
      <c r="R356" s="37">
        <f t="shared" si="191"/>
        <v>41747.939999999973</v>
      </c>
      <c r="S356" s="38">
        <f t="shared" si="192"/>
        <v>48089.452085999968</v>
      </c>
      <c r="T356" s="38"/>
      <c r="U356" s="62"/>
      <c r="V356" s="39">
        <f t="shared" si="193"/>
        <v>12581.689999999999</v>
      </c>
      <c r="W356" s="39">
        <f t="shared" si="194"/>
        <v>60671.142085999963</v>
      </c>
      <c r="X356" s="1">
        <f t="shared" si="195"/>
        <v>52700</v>
      </c>
      <c r="Y356" s="37">
        <f t="shared" si="196"/>
        <v>7971.1420859999635</v>
      </c>
      <c r="Z356" s="111">
        <f t="shared" si="197"/>
        <v>0.15125506804554001</v>
      </c>
      <c r="AA356" s="111">
        <f t="shared" si="198"/>
        <v>0.19869087421678455</v>
      </c>
      <c r="AB356" s="111">
        <f>SUM($C$2:C356)*D356/SUM($B$2:B356)-1</f>
        <v>0.17973379466793116</v>
      </c>
      <c r="AC356" s="111">
        <f t="shared" si="199"/>
        <v>-2.8478726622391148E-2</v>
      </c>
      <c r="AD356" s="40">
        <f t="shared" si="200"/>
        <v>4.9554474074074151E-2</v>
      </c>
    </row>
    <row r="357" spans="1:30">
      <c r="A357" s="63" t="s">
        <v>1054</v>
      </c>
      <c r="B357" s="2">
        <v>135</v>
      </c>
      <c r="C357" s="56">
        <v>117.09</v>
      </c>
      <c r="D357" s="57">
        <v>1.1524000000000001</v>
      </c>
      <c r="E357" s="32">
        <f t="shared" si="181"/>
        <v>0.22000000000000003</v>
      </c>
      <c r="F357" s="26">
        <f t="shared" si="182"/>
        <v>0.16994593333333333</v>
      </c>
      <c r="H357" s="58">
        <f t="shared" si="183"/>
        <v>22.942701</v>
      </c>
      <c r="I357" s="2" t="s">
        <v>66</v>
      </c>
      <c r="J357" s="33" t="s">
        <v>1048</v>
      </c>
      <c r="K357" s="59">
        <f t="shared" si="184"/>
        <v>44000</v>
      </c>
      <c r="L357" s="60" t="str">
        <f t="shared" ca="1" si="185"/>
        <v>2020/7/10</v>
      </c>
      <c r="M357" s="44">
        <f t="shared" ca="1" si="186"/>
        <v>3105</v>
      </c>
      <c r="N357" s="61">
        <f t="shared" ca="1" si="187"/>
        <v>2.6969680724637679</v>
      </c>
      <c r="O357" s="35">
        <f t="shared" si="188"/>
        <v>134.934516</v>
      </c>
      <c r="P357" s="35">
        <f t="shared" si="189"/>
        <v>-6.5483999999997877E-2</v>
      </c>
      <c r="Q357" s="36">
        <f t="shared" si="190"/>
        <v>0.9</v>
      </c>
      <c r="R357" s="37">
        <f t="shared" si="191"/>
        <v>41865.02999999997</v>
      </c>
      <c r="S357" s="38">
        <f t="shared" si="192"/>
        <v>48245.26057199997</v>
      </c>
      <c r="T357" s="38"/>
      <c r="U357" s="62"/>
      <c r="V357" s="39">
        <f t="shared" si="193"/>
        <v>12581.689999999999</v>
      </c>
      <c r="W357" s="39">
        <f t="shared" si="194"/>
        <v>60826.950571999972</v>
      </c>
      <c r="X357" s="1">
        <f t="shared" si="195"/>
        <v>52835</v>
      </c>
      <c r="Y357" s="37">
        <f t="shared" si="196"/>
        <v>7991.9505719999725</v>
      </c>
      <c r="Z357" s="111">
        <f t="shared" si="197"/>
        <v>0.15126243156998154</v>
      </c>
      <c r="AA357" s="111">
        <f t="shared" si="198"/>
        <v>0.19854145092664366</v>
      </c>
      <c r="AB357" s="111">
        <f>SUM($C$2:C357)*D357/SUM($B$2:B357)-1</f>
        <v>0.17978408630642528</v>
      </c>
      <c r="AC357" s="111">
        <f t="shared" si="199"/>
        <v>-2.8521654736443747E-2</v>
      </c>
      <c r="AD357" s="40">
        <f t="shared" si="200"/>
        <v>5.0054066666666702E-2</v>
      </c>
    </row>
    <row r="358" spans="1:30">
      <c r="A358" s="63" t="s">
        <v>1055</v>
      </c>
      <c r="B358" s="2">
        <v>135</v>
      </c>
      <c r="C358" s="56">
        <v>115.84</v>
      </c>
      <c r="D358" s="57">
        <v>1.1648000000000001</v>
      </c>
      <c r="E358" s="32">
        <f t="shared" si="181"/>
        <v>0.22000000000000003</v>
      </c>
      <c r="F358" s="26">
        <f t="shared" si="182"/>
        <v>0.15745611851851848</v>
      </c>
      <c r="H358" s="58">
        <f t="shared" si="183"/>
        <v>21.256575999999995</v>
      </c>
      <c r="I358" s="2" t="s">
        <v>66</v>
      </c>
      <c r="J358" s="33" t="s">
        <v>1050</v>
      </c>
      <c r="K358" s="59">
        <f t="shared" si="184"/>
        <v>44001</v>
      </c>
      <c r="L358" s="60" t="str">
        <f t="shared" ca="1" si="185"/>
        <v>2020/7/10</v>
      </c>
      <c r="M358" s="44">
        <f t="shared" ca="1" si="186"/>
        <v>2970</v>
      </c>
      <c r="N358" s="61">
        <f t="shared" ca="1" si="187"/>
        <v>2.6123401481481476</v>
      </c>
      <c r="O358" s="35">
        <f t="shared" si="188"/>
        <v>134.93043200000002</v>
      </c>
      <c r="P358" s="35">
        <f t="shared" si="189"/>
        <v>-6.9567999999975427E-2</v>
      </c>
      <c r="Q358" s="36">
        <f t="shared" si="190"/>
        <v>0.9</v>
      </c>
      <c r="R358" s="37">
        <f t="shared" si="191"/>
        <v>41980.869999999966</v>
      </c>
      <c r="S358" s="38">
        <f t="shared" si="192"/>
        <v>48899.317375999963</v>
      </c>
      <c r="T358" s="38"/>
      <c r="U358" s="62"/>
      <c r="V358" s="39">
        <f t="shared" si="193"/>
        <v>12581.689999999999</v>
      </c>
      <c r="W358" s="39">
        <f t="shared" si="194"/>
        <v>61481.007375999965</v>
      </c>
      <c r="X358" s="1">
        <f t="shared" si="195"/>
        <v>52970</v>
      </c>
      <c r="Y358" s="37">
        <f t="shared" si="196"/>
        <v>8511.007375999965</v>
      </c>
      <c r="Z358" s="111">
        <f t="shared" si="197"/>
        <v>0.16067599350575734</v>
      </c>
      <c r="AA358" s="111">
        <f t="shared" si="198"/>
        <v>0.21072947533580799</v>
      </c>
      <c r="AB358" s="111">
        <f>SUM($C$2:C358)*D358/SUM($B$2:B358)-1</f>
        <v>0.19198687619407151</v>
      </c>
      <c r="AC358" s="111">
        <f t="shared" si="199"/>
        <v>-3.1310882688314168E-2</v>
      </c>
      <c r="AD358" s="40">
        <f t="shared" si="200"/>
        <v>6.2543881481481545E-2</v>
      </c>
    </row>
    <row r="359" spans="1:30">
      <c r="A359" s="63" t="s">
        <v>1067</v>
      </c>
      <c r="B359" s="2">
        <v>135</v>
      </c>
      <c r="C359" s="56">
        <v>115.72</v>
      </c>
      <c r="D359" s="57">
        <v>1.1659999999999999</v>
      </c>
      <c r="E359" s="32">
        <f t="shared" ref="E359:E361" si="201">10%*Q359+13%</f>
        <v>0.22000000000000003</v>
      </c>
      <c r="F359" s="26">
        <f t="shared" ref="F359:F361" si="202">IF(G359="",($F$1*C359-B359)/B359,H359/B359)</f>
        <v>0.15625709629629628</v>
      </c>
      <c r="H359" s="58">
        <f t="shared" ref="H359:H361" si="203">IF(G359="",$F$1*C359-B359,G359-B359)</f>
        <v>21.094707999999997</v>
      </c>
      <c r="I359" s="2" t="s">
        <v>66</v>
      </c>
      <c r="J359" s="33" t="s">
        <v>1068</v>
      </c>
      <c r="K359" s="59">
        <f t="shared" ref="K359:K361" si="204">DATE(MID(J359,1,4),MID(J359,5,2),MID(J359,7,2))</f>
        <v>44004</v>
      </c>
      <c r="L359" s="60" t="str">
        <f t="shared" ref="L359:L361" ca="1" si="205">IF(LEN(J359) &gt; 15,DATE(MID(J359,12,4),MID(J359,16,2),MID(J359,18,2)),TEXT(TODAY(),"yyyy/m/d"))</f>
        <v>2020/7/10</v>
      </c>
      <c r="M359" s="44">
        <f t="shared" ref="M359:M361" ca="1" si="206">(L359-K359+1)*B359</f>
        <v>2565</v>
      </c>
      <c r="N359" s="61">
        <f t="shared" ref="N359:N361" ca="1" si="207">H359/M359*365</f>
        <v>3.0017810604288497</v>
      </c>
      <c r="O359" s="35">
        <f t="shared" ref="O359:O361" si="208">D359*C359</f>
        <v>134.92952</v>
      </c>
      <c r="P359" s="35">
        <f t="shared" ref="P359:P361" si="209">O359-B359</f>
        <v>-7.0480000000003429E-2</v>
      </c>
      <c r="Q359" s="36">
        <f t="shared" ref="Q359:Q361" si="210">B359/150</f>
        <v>0.9</v>
      </c>
      <c r="R359" s="37">
        <f t="shared" ref="R359:R361" si="211">R358+C359-T359</f>
        <v>42096.589999999967</v>
      </c>
      <c r="S359" s="38">
        <f t="shared" ref="S359:S361" si="212">R359*D359</f>
        <v>49084.623939999961</v>
      </c>
      <c r="T359" s="38"/>
      <c r="U359" s="62"/>
      <c r="V359" s="39">
        <f t="shared" ref="V359:V361" si="213">U359+V358</f>
        <v>12581.689999999999</v>
      </c>
      <c r="W359" s="39">
        <f t="shared" ref="W359:W361" si="214">S359+V359</f>
        <v>61666.313939999964</v>
      </c>
      <c r="X359" s="1">
        <f t="shared" ref="X359:X361" si="215">X358+B359</f>
        <v>53105</v>
      </c>
      <c r="Y359" s="37">
        <f t="shared" ref="Y359:Y361" si="216">W359-X359</f>
        <v>8561.3139399999636</v>
      </c>
      <c r="Z359" s="111">
        <f t="shared" ref="Z359:Z361" si="217">W359/X359-1</f>
        <v>0.16121483739760789</v>
      </c>
      <c r="AA359" s="111">
        <f t="shared" ref="AA359:AA360" si="218">S359/(X359-V359)-1</f>
        <v>0.21126887068208311</v>
      </c>
      <c r="AB359" s="111">
        <f>SUM($C$2:C359)*D359/SUM($B$2:B359)-1</f>
        <v>0.19272237943696391</v>
      </c>
      <c r="AC359" s="111">
        <f t="shared" ref="AC359:AC361" si="219">Z359-AB359</f>
        <v>-3.1507542039356018E-2</v>
      </c>
      <c r="AD359" s="40">
        <f t="shared" ref="AD359:AD361" si="220">IF(E359-F359&lt;0,"达成",E359-F359)</f>
        <v>6.3742903703703752E-2</v>
      </c>
    </row>
    <row r="360" spans="1:30">
      <c r="A360" s="63" t="s">
        <v>1069</v>
      </c>
      <c r="B360" s="2">
        <v>135</v>
      </c>
      <c r="C360" s="56">
        <v>115.31</v>
      </c>
      <c r="D360" s="57">
        <v>1.1700999999999999</v>
      </c>
      <c r="E360" s="32">
        <f t="shared" si="201"/>
        <v>0.22000000000000003</v>
      </c>
      <c r="F360" s="26">
        <f t="shared" si="202"/>
        <v>0.15216043703703711</v>
      </c>
      <c r="H360" s="58">
        <f t="shared" si="203"/>
        <v>20.54165900000001</v>
      </c>
      <c r="I360" s="2" t="s">
        <v>66</v>
      </c>
      <c r="J360" s="33" t="s">
        <v>1070</v>
      </c>
      <c r="K360" s="59">
        <f t="shared" si="204"/>
        <v>44005</v>
      </c>
      <c r="L360" s="60" t="str">
        <f t="shared" ca="1" si="205"/>
        <v>2020/7/10</v>
      </c>
      <c r="M360" s="44">
        <f t="shared" ca="1" si="206"/>
        <v>2430</v>
      </c>
      <c r="N360" s="61">
        <f t="shared" ca="1" si="207"/>
        <v>3.0854755288065854</v>
      </c>
      <c r="O360" s="35">
        <f t="shared" si="208"/>
        <v>134.92423099999999</v>
      </c>
      <c r="P360" s="35">
        <f t="shared" si="209"/>
        <v>-7.5769000000008191E-2</v>
      </c>
      <c r="Q360" s="36">
        <f t="shared" si="210"/>
        <v>0.9</v>
      </c>
      <c r="R360" s="37">
        <f t="shared" si="211"/>
        <v>40803.259999999966</v>
      </c>
      <c r="S360" s="38">
        <f t="shared" si="212"/>
        <v>47743.89452599996</v>
      </c>
      <c r="T360" s="38">
        <v>1408.64</v>
      </c>
      <c r="U360" s="62">
        <v>1648.25</v>
      </c>
      <c r="V360" s="39">
        <f t="shared" si="213"/>
        <v>14229.939999999999</v>
      </c>
      <c r="W360" s="39">
        <f t="shared" si="214"/>
        <v>61973.834525999962</v>
      </c>
      <c r="X360" s="1">
        <f t="shared" si="215"/>
        <v>53240</v>
      </c>
      <c r="Y360" s="37">
        <f t="shared" si="216"/>
        <v>8733.8345259999624</v>
      </c>
      <c r="Z360" s="111">
        <f t="shared" si="217"/>
        <v>0.16404647870022471</v>
      </c>
      <c r="AA360" s="111">
        <f t="shared" si="218"/>
        <v>0.22388672373228768</v>
      </c>
      <c r="AB360" s="111">
        <f>SUM($C$2:C360)*D360/SUM($B$2:B360)-1</f>
        <v>0.19641560174680617</v>
      </c>
      <c r="AC360" s="111">
        <f t="shared" si="219"/>
        <v>-3.2369123046581461E-2</v>
      </c>
      <c r="AD360" s="40">
        <f t="shared" si="220"/>
        <v>6.7839562962962924E-2</v>
      </c>
    </row>
    <row r="361" spans="1:30">
      <c r="A361" s="63" t="s">
        <v>1071</v>
      </c>
      <c r="B361" s="2">
        <v>135</v>
      </c>
      <c r="C361" s="56">
        <v>115.52</v>
      </c>
      <c r="D361" s="57">
        <v>1.1679999999999999</v>
      </c>
      <c r="E361" s="32">
        <f t="shared" si="201"/>
        <v>0.22000000000000003</v>
      </c>
      <c r="F361" s="26">
        <f t="shared" si="202"/>
        <v>0.15425872592592593</v>
      </c>
      <c r="H361" s="58">
        <f t="shared" si="203"/>
        <v>20.824928</v>
      </c>
      <c r="I361" s="2" t="s">
        <v>66</v>
      </c>
      <c r="J361" s="33" t="s">
        <v>1072</v>
      </c>
      <c r="K361" s="59">
        <f t="shared" si="204"/>
        <v>44006</v>
      </c>
      <c r="L361" s="60" t="str">
        <f t="shared" ca="1" si="205"/>
        <v>2020/7/10</v>
      </c>
      <c r="M361" s="44">
        <f t="shared" ca="1" si="206"/>
        <v>2295</v>
      </c>
      <c r="N361" s="61">
        <f t="shared" ca="1" si="207"/>
        <v>3.3120255860566448</v>
      </c>
      <c r="O361" s="35">
        <f t="shared" si="208"/>
        <v>134.92735999999999</v>
      </c>
      <c r="P361" s="35">
        <f t="shared" si="209"/>
        <v>-7.2640000000006921E-2</v>
      </c>
      <c r="Q361" s="36">
        <f t="shared" si="210"/>
        <v>0.9</v>
      </c>
      <c r="R361" s="37">
        <f t="shared" si="211"/>
        <v>40918.779999999962</v>
      </c>
      <c r="S361" s="38">
        <f t="shared" si="212"/>
        <v>47793.13503999995</v>
      </c>
      <c r="T361" s="38"/>
      <c r="U361" s="62"/>
      <c r="V361" s="39">
        <f t="shared" si="213"/>
        <v>14229.939999999999</v>
      </c>
      <c r="W361" s="39">
        <f t="shared" si="214"/>
        <v>62023.075039999952</v>
      </c>
      <c r="X361" s="1">
        <f t="shared" si="215"/>
        <v>53375</v>
      </c>
      <c r="Y361" s="37">
        <f t="shared" si="216"/>
        <v>8648.0750399999524</v>
      </c>
      <c r="Z361" s="111">
        <f t="shared" si="21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219"/>
        <v>-3.175082866510559E-2</v>
      </c>
      <c r="AD361" s="40">
        <f t="shared" si="220"/>
        <v>6.5741274074074096E-2</v>
      </c>
    </row>
    <row r="362" spans="1:30">
      <c r="A362" s="63" t="s">
        <v>1191</v>
      </c>
      <c r="B362" s="2">
        <v>135</v>
      </c>
      <c r="C362" s="56">
        <v>116.02</v>
      </c>
      <c r="D362" s="57">
        <v>1.163</v>
      </c>
      <c r="E362" s="32">
        <f t="shared" ref="E362:E366" si="221">10%*Q362+13%</f>
        <v>0.22000000000000003</v>
      </c>
      <c r="F362" s="26">
        <f t="shared" ref="F362:F366" si="222">IF(G362="",($F$1*C362-B362)/B362,H362/B362)</f>
        <v>0.15925465185185189</v>
      </c>
      <c r="H362" s="58">
        <f t="shared" ref="H362:H366" si="223">IF(G362="",$F$1*C362-B362,G362-B362)</f>
        <v>21.499378000000007</v>
      </c>
      <c r="I362" s="2" t="s">
        <v>66</v>
      </c>
      <c r="J362" s="33" t="s">
        <v>1196</v>
      </c>
      <c r="K362" s="59">
        <f t="shared" ref="K362:K366" si="224">DATE(MID(J362,1,4),MID(J362,5,2),MID(J362,7,2))</f>
        <v>44011</v>
      </c>
      <c r="L362" s="60" t="str">
        <f t="shared" ref="L362:L366" ca="1" si="225">IF(LEN(J362) &gt; 15,DATE(MID(J362,12,4),MID(J362,16,2),MID(J362,18,2)),TEXT(TODAY(),"yyyy/m/d"))</f>
        <v>2020/7/10</v>
      </c>
      <c r="M362" s="44">
        <f t="shared" ref="M362:M366" ca="1" si="226">(L362-K362+1)*B362</f>
        <v>1620</v>
      </c>
      <c r="N362" s="61">
        <f t="shared" ref="N362:N366" ca="1" si="227">H362/M362*365</f>
        <v>4.843995660493829</v>
      </c>
      <c r="O362" s="35">
        <f t="shared" ref="O362:O366" si="228">D362*C362</f>
        <v>134.93126000000001</v>
      </c>
      <c r="P362" s="35">
        <f t="shared" ref="P362:P366" si="229">O362-B362</f>
        <v>-6.8739999999991142E-2</v>
      </c>
      <c r="Q362" s="36">
        <f t="shared" ref="Q362:Q366" si="230">B362/150</f>
        <v>0.9</v>
      </c>
      <c r="R362" s="37">
        <f t="shared" ref="R362:R366" si="231">R361+C362-T362</f>
        <v>41034.799999999959</v>
      </c>
      <c r="S362" s="38">
        <f t="shared" ref="S362:S366" si="232">R362*D362</f>
        <v>47723.472399999955</v>
      </c>
      <c r="T362" s="38"/>
      <c r="U362" s="62"/>
      <c r="V362" s="39">
        <f t="shared" ref="V362:V366" si="233">U362+V361</f>
        <v>14229.939999999999</v>
      </c>
      <c r="W362" s="39">
        <f t="shared" ref="W362:W366" si="234">S362+V362</f>
        <v>61953.412399999957</v>
      </c>
      <c r="X362" s="1">
        <f t="shared" ref="X362:X366" si="235">X361+B362</f>
        <v>53510</v>
      </c>
      <c r="Y362" s="37">
        <f t="shared" ref="Y362:Y366" si="236">W362-X362</f>
        <v>8443.4123999999574</v>
      </c>
      <c r="Z362" s="111">
        <f t="shared" ref="Z362:Z366" si="237">W362/X362-1</f>
        <v>0.15779129882264908</v>
      </c>
      <c r="AA362" s="111">
        <f t="shared" ref="AA362:AA366" si="238">S362/(X362-V362)-1</f>
        <v>0.21495416249364063</v>
      </c>
      <c r="AB362" s="111">
        <f>SUM($C$2:C362)*D362/SUM($B$2:B362)-1</f>
        <v>0.18818804578583381</v>
      </c>
      <c r="AC362" s="111">
        <f t="shared" ref="AC362:AC366" si="239">Z362-AB362</f>
        <v>-3.0396746963184729E-2</v>
      </c>
      <c r="AD362" s="40">
        <f t="shared" ref="AD362:AD366" si="240">IF(E362-F362&lt;0,"达成",E362-F362)</f>
        <v>6.0745348148148137E-2</v>
      </c>
    </row>
    <row r="363" spans="1:30">
      <c r="A363" s="63" t="s">
        <v>1192</v>
      </c>
      <c r="B363" s="2">
        <v>135</v>
      </c>
      <c r="C363" s="56">
        <v>114.09</v>
      </c>
      <c r="D363" s="57">
        <v>1.1827000000000001</v>
      </c>
      <c r="E363" s="32">
        <f t="shared" si="221"/>
        <v>0.22000000000000003</v>
      </c>
      <c r="F363" s="26">
        <f t="shared" si="222"/>
        <v>0.13997037777777788</v>
      </c>
      <c r="H363" s="58">
        <f t="shared" si="223"/>
        <v>18.896001000000012</v>
      </c>
      <c r="I363" s="2" t="s">
        <v>66</v>
      </c>
      <c r="J363" s="33" t="s">
        <v>1197</v>
      </c>
      <c r="K363" s="59">
        <f t="shared" si="224"/>
        <v>44012</v>
      </c>
      <c r="L363" s="60" t="str">
        <f t="shared" ca="1" si="225"/>
        <v>2020/7/10</v>
      </c>
      <c r="M363" s="44">
        <f t="shared" ca="1" si="226"/>
        <v>1485</v>
      </c>
      <c r="N363" s="61">
        <f t="shared" ca="1" si="227"/>
        <v>4.6444716262626295</v>
      </c>
      <c r="O363" s="35">
        <f t="shared" si="228"/>
        <v>134.93424300000001</v>
      </c>
      <c r="P363" s="35">
        <f t="shared" si="229"/>
        <v>-6.575699999999074E-2</v>
      </c>
      <c r="Q363" s="36">
        <f t="shared" si="230"/>
        <v>0.9</v>
      </c>
      <c r="R363" s="37">
        <f>R362+C363-T363</f>
        <v>37453.519999999953</v>
      </c>
      <c r="S363" s="38">
        <f t="shared" si="232"/>
        <v>44296.278103999946</v>
      </c>
      <c r="T363" s="38">
        <v>3695.37</v>
      </c>
      <c r="U363" s="62">
        <v>4370.51</v>
      </c>
      <c r="V363" s="39">
        <f t="shared" si="233"/>
        <v>18600.449999999997</v>
      </c>
      <c r="W363" s="39">
        <f t="shared" si="234"/>
        <v>62896.728103999943</v>
      </c>
      <c r="X363" s="1">
        <f t="shared" si="235"/>
        <v>53645</v>
      </c>
      <c r="Y363" s="37">
        <f t="shared" si="236"/>
        <v>9251.7281039999434</v>
      </c>
      <c r="Z363" s="111">
        <f t="shared" si="237"/>
        <v>0.17246207668934566</v>
      </c>
      <c r="AA363" s="111">
        <f t="shared" si="238"/>
        <v>0.26399905560208192</v>
      </c>
      <c r="AB363" s="111">
        <f>SUM($C$2:C363)*D363/SUM($B$2:B363)-1</f>
        <v>0.20778924596886861</v>
      </c>
      <c r="AC363" s="111">
        <f t="shared" si="239"/>
        <v>-3.5327169279522952E-2</v>
      </c>
      <c r="AD363" s="40">
        <f t="shared" si="240"/>
        <v>8.0029622222222152E-2</v>
      </c>
    </row>
    <row r="364" spans="1:30">
      <c r="A364" s="63" t="s">
        <v>1193</v>
      </c>
      <c r="B364" s="2">
        <v>135</v>
      </c>
      <c r="C364" s="56">
        <v>113.75</v>
      </c>
      <c r="D364" s="57">
        <v>1.1861999999999999</v>
      </c>
      <c r="E364" s="32">
        <f t="shared" si="221"/>
        <v>0.22000000000000003</v>
      </c>
      <c r="F364" s="26">
        <f t="shared" si="222"/>
        <v>0.13657314814814817</v>
      </c>
      <c r="H364" s="58">
        <f t="shared" si="223"/>
        <v>18.437375000000003</v>
      </c>
      <c r="I364" s="2" t="s">
        <v>66</v>
      </c>
      <c r="J364" s="33" t="s">
        <v>1198</v>
      </c>
      <c r="K364" s="59">
        <f t="shared" si="224"/>
        <v>44013</v>
      </c>
      <c r="L364" s="60" t="str">
        <f t="shared" ca="1" si="225"/>
        <v>2020/7/10</v>
      </c>
      <c r="M364" s="44">
        <f t="shared" ca="1" si="226"/>
        <v>1350</v>
      </c>
      <c r="N364" s="61">
        <f t="shared" ca="1" si="227"/>
        <v>4.9849199074074084</v>
      </c>
      <c r="O364" s="35">
        <f t="shared" si="228"/>
        <v>134.93025</v>
      </c>
      <c r="P364" s="35">
        <f t="shared" si="229"/>
        <v>-6.9749999999999091E-2</v>
      </c>
      <c r="Q364" s="36">
        <f t="shared" si="230"/>
        <v>0.9</v>
      </c>
      <c r="R364" s="37">
        <f>R363+C364-T364</f>
        <v>36241.96999999995</v>
      </c>
      <c r="S364" s="38">
        <f t="shared" si="232"/>
        <v>42990.224813999936</v>
      </c>
      <c r="T364" s="38">
        <v>1325.3</v>
      </c>
      <c r="U364" s="62">
        <v>1572.07</v>
      </c>
      <c r="V364" s="39">
        <f t="shared" si="233"/>
        <v>20172.519999999997</v>
      </c>
      <c r="W364" s="39">
        <f t="shared" si="234"/>
        <v>63162.744813999932</v>
      </c>
      <c r="X364" s="1">
        <f t="shared" si="235"/>
        <v>53780</v>
      </c>
      <c r="Y364" s="37">
        <f t="shared" si="236"/>
        <v>9382.7448139999324</v>
      </c>
      <c r="Z364" s="111">
        <f t="shared" si="237"/>
        <v>0.17446531822238631</v>
      </c>
      <c r="AA364" s="111">
        <f t="shared" si="238"/>
        <v>0.27918620539236905</v>
      </c>
      <c r="AB364" s="111">
        <f>SUM($C$2:C364)*D364/SUM($B$2:B364)-1</f>
        <v>0.21083162606916983</v>
      </c>
      <c r="AC364" s="111">
        <f t="shared" si="239"/>
        <v>-3.6366307846783519E-2</v>
      </c>
      <c r="AD364" s="40">
        <f t="shared" si="240"/>
        <v>8.3426851851851863E-2</v>
      </c>
    </row>
    <row r="365" spans="1:30">
      <c r="A365" s="63" t="s">
        <v>1194</v>
      </c>
      <c r="B365" s="2">
        <v>135</v>
      </c>
      <c r="C365" s="56">
        <v>111.98</v>
      </c>
      <c r="D365" s="57">
        <v>1.2049000000000001</v>
      </c>
      <c r="E365" s="32">
        <f t="shared" si="221"/>
        <v>0.22000000000000003</v>
      </c>
      <c r="F365" s="26">
        <f t="shared" si="222"/>
        <v>0.11888757037037041</v>
      </c>
      <c r="H365" s="58">
        <f t="shared" si="223"/>
        <v>16.049822000000006</v>
      </c>
      <c r="I365" s="2" t="s">
        <v>66</v>
      </c>
      <c r="J365" s="33" t="s">
        <v>1200</v>
      </c>
      <c r="K365" s="59">
        <f t="shared" si="224"/>
        <v>44014</v>
      </c>
      <c r="L365" s="60" t="str">
        <f t="shared" ca="1" si="225"/>
        <v>2020/7/10</v>
      </c>
      <c r="M365" s="44">
        <f t="shared" ca="1" si="226"/>
        <v>1215</v>
      </c>
      <c r="N365" s="61">
        <f t="shared" ca="1" si="227"/>
        <v>4.821551465020578</v>
      </c>
      <c r="O365" s="35">
        <f t="shared" si="228"/>
        <v>134.92470200000002</v>
      </c>
      <c r="P365" s="35">
        <f t="shared" si="229"/>
        <v>-7.5297999999975218E-2</v>
      </c>
      <c r="Q365" s="36">
        <f t="shared" si="230"/>
        <v>0.9</v>
      </c>
      <c r="R365" s="37">
        <f t="shared" si="231"/>
        <v>30548.999999999953</v>
      </c>
      <c r="S365" s="38">
        <f t="shared" si="232"/>
        <v>36808.490099999945</v>
      </c>
      <c r="T365" s="38">
        <v>5804.95</v>
      </c>
      <c r="U365" s="62">
        <v>6994.38</v>
      </c>
      <c r="V365" s="39">
        <f t="shared" si="233"/>
        <v>27166.899999999998</v>
      </c>
      <c r="W365" s="39">
        <f t="shared" si="234"/>
        <v>63975.390099999946</v>
      </c>
      <c r="X365" s="1">
        <f t="shared" si="235"/>
        <v>53915</v>
      </c>
      <c r="Y365" s="37">
        <f t="shared" si="236"/>
        <v>10060.390099999946</v>
      </c>
      <c r="Z365" s="111">
        <f t="shared" si="237"/>
        <v>0.18659723824538532</v>
      </c>
      <c r="AA365" s="111">
        <f t="shared" si="238"/>
        <v>0.37611606431858502</v>
      </c>
      <c r="AB365" s="111">
        <f>SUM($C$2:C365)*D365/SUM($B$2:B365)-1</f>
        <v>0.22934283180932868</v>
      </c>
      <c r="AC365" s="111">
        <f t="shared" si="239"/>
        <v>-4.2745593563943363E-2</v>
      </c>
      <c r="AD365" s="40">
        <f t="shared" si="240"/>
        <v>0.10111242962962962</v>
      </c>
    </row>
    <row r="366" spans="1:30">
      <c r="A366" s="63" t="s">
        <v>1195</v>
      </c>
      <c r="B366" s="2">
        <v>135</v>
      </c>
      <c r="C366" s="185">
        <v>110.61</v>
      </c>
      <c r="D366" s="186">
        <v>1.2199</v>
      </c>
      <c r="E366" s="32">
        <f t="shared" si="221"/>
        <v>0.22000000000000003</v>
      </c>
      <c r="F366" s="26">
        <f t="shared" si="222"/>
        <v>0.10519873333333336</v>
      </c>
      <c r="H366" s="58">
        <f t="shared" si="223"/>
        <v>14.201829000000004</v>
      </c>
      <c r="I366" s="2" t="s">
        <v>66</v>
      </c>
      <c r="J366" s="33" t="s">
        <v>1202</v>
      </c>
      <c r="K366" s="59">
        <f t="shared" si="224"/>
        <v>44015</v>
      </c>
      <c r="L366" s="60" t="str">
        <f t="shared" ca="1" si="225"/>
        <v>2020/7/10</v>
      </c>
      <c r="M366" s="44">
        <f t="shared" ca="1" si="226"/>
        <v>1080</v>
      </c>
      <c r="N366" s="61">
        <f t="shared" ca="1" si="227"/>
        <v>4.7996922083333349</v>
      </c>
      <c r="O366" s="35">
        <f t="shared" si="228"/>
        <v>134.93313900000001</v>
      </c>
      <c r="P366" s="35">
        <f t="shared" si="229"/>
        <v>-6.6860999999988735E-2</v>
      </c>
      <c r="Q366" s="36">
        <f t="shared" si="230"/>
        <v>0.9</v>
      </c>
      <c r="R366" s="37">
        <f t="shared" si="231"/>
        <v>25992.829999999954</v>
      </c>
      <c r="S366" s="38">
        <f t="shared" si="232"/>
        <v>31708.653316999946</v>
      </c>
      <c r="T366" s="38">
        <v>4666.78</v>
      </c>
      <c r="U366" s="62">
        <v>5693</v>
      </c>
      <c r="V366" s="39">
        <f t="shared" si="233"/>
        <v>32859.899999999994</v>
      </c>
      <c r="W366" s="39">
        <f t="shared" si="234"/>
        <v>64568.55331699994</v>
      </c>
      <c r="X366" s="1">
        <f t="shared" si="235"/>
        <v>54050</v>
      </c>
      <c r="Y366" s="37">
        <f t="shared" si="236"/>
        <v>10518.55331699994</v>
      </c>
      <c r="Z366" s="111">
        <f t="shared" si="237"/>
        <v>0.19460783195189535</v>
      </c>
      <c r="AA366" s="111">
        <f t="shared" si="238"/>
        <v>0.49638998008503665</v>
      </c>
      <c r="AB366" s="111">
        <f>SUM($C$2:C366)*D366/SUM($B$2:B366)-1</f>
        <v>0.24403483563367168</v>
      </c>
      <c r="AC366" s="111">
        <f t="shared" si="239"/>
        <v>-4.9427003681776327E-2</v>
      </c>
      <c r="AD366" s="40">
        <f t="shared" si="240"/>
        <v>0.11480126666666667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701</v>
      </c>
      <c r="C2" s="2" t="s">
        <v>702</v>
      </c>
      <c r="D2" s="2" t="s">
        <v>703</v>
      </c>
      <c r="E2" s="2" t="s">
        <v>704</v>
      </c>
      <c r="F2" s="2" t="s">
        <v>705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706</v>
      </c>
      <c r="E1" s="191">
        <f>G3</f>
        <v>4080.7200000000003</v>
      </c>
      <c r="F1" s="191"/>
      <c r="G1" s="68" t="s">
        <v>707</v>
      </c>
      <c r="H1" s="192">
        <f>G3/I3*365</f>
        <v>2.4140401944894654</v>
      </c>
      <c r="I1" s="192"/>
      <c r="J1" s="67" t="s">
        <v>708</v>
      </c>
      <c r="K1" s="191">
        <f>M3</f>
        <v>4287.6000000000004</v>
      </c>
      <c r="L1" s="191"/>
      <c r="M1" s="68" t="s">
        <v>707</v>
      </c>
      <c r="N1" s="192">
        <f>M3/O3*365</f>
        <v>2.0950120481927712</v>
      </c>
      <c r="O1" s="192"/>
    </row>
    <row r="2" spans="1:15" s="69" customFormat="1">
      <c r="A2" s="69" t="s">
        <v>709</v>
      </c>
      <c r="B2" s="69" t="s">
        <v>710</v>
      </c>
      <c r="C2" s="69" t="s">
        <v>711</v>
      </c>
      <c r="D2" s="70" t="s">
        <v>712</v>
      </c>
      <c r="E2" s="71" t="s">
        <v>713</v>
      </c>
      <c r="F2" s="72" t="s">
        <v>714</v>
      </c>
      <c r="G2" s="73" t="s">
        <v>715</v>
      </c>
      <c r="H2" s="74" t="s">
        <v>716</v>
      </c>
      <c r="I2" s="75" t="s">
        <v>717</v>
      </c>
      <c r="J2" s="70" t="s">
        <v>712</v>
      </c>
      <c r="K2" s="71" t="s">
        <v>713</v>
      </c>
      <c r="L2" s="72" t="s">
        <v>714</v>
      </c>
      <c r="M2" s="76" t="s">
        <v>715</v>
      </c>
      <c r="N2" s="74" t="s">
        <v>716</v>
      </c>
      <c r="O2" s="75" t="s">
        <v>717</v>
      </c>
    </row>
    <row r="3" spans="1:15" s="69" customFormat="1">
      <c r="A3" s="69" t="s">
        <v>718</v>
      </c>
      <c r="B3" s="114" t="s">
        <v>719</v>
      </c>
      <c r="C3" s="115" t="str">
        <f ca="1">TODAY()-C4&amp;" 天"</f>
        <v>388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720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721</v>
      </c>
      <c r="K4" s="89" t="s">
        <v>721</v>
      </c>
      <c r="L4" s="90" t="s">
        <v>721</v>
      </c>
      <c r="M4" s="90" t="s">
        <v>721</v>
      </c>
      <c r="N4" s="89" t="s">
        <v>721</v>
      </c>
      <c r="O4" s="91" t="s">
        <v>721</v>
      </c>
    </row>
    <row r="5" spans="1:15">
      <c r="A5" s="2">
        <v>113028</v>
      </c>
      <c r="B5" s="65" t="s">
        <v>722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723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724</v>
      </c>
      <c r="C7" s="81">
        <v>43663</v>
      </c>
      <c r="D7" s="96" t="s">
        <v>721</v>
      </c>
      <c r="E7" s="97" t="s">
        <v>721</v>
      </c>
      <c r="F7" s="98" t="s">
        <v>721</v>
      </c>
      <c r="G7" s="98" t="s">
        <v>721</v>
      </c>
      <c r="H7" s="97" t="s">
        <v>721</v>
      </c>
      <c r="I7" s="97" t="s">
        <v>721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725</v>
      </c>
      <c r="C8" s="81">
        <v>43671</v>
      </c>
      <c r="D8" s="96" t="s">
        <v>721</v>
      </c>
      <c r="E8" s="97" t="s">
        <v>721</v>
      </c>
      <c r="F8" s="98" t="s">
        <v>721</v>
      </c>
      <c r="G8" s="98" t="s">
        <v>721</v>
      </c>
      <c r="H8" s="97" t="s">
        <v>721</v>
      </c>
      <c r="I8" s="97" t="s">
        <v>721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726</v>
      </c>
      <c r="C9" s="81">
        <v>43682</v>
      </c>
      <c r="D9" s="96" t="s">
        <v>721</v>
      </c>
      <c r="E9" s="97" t="s">
        <v>721</v>
      </c>
      <c r="F9" s="98" t="s">
        <v>721</v>
      </c>
      <c r="G9" s="98" t="s">
        <v>721</v>
      </c>
      <c r="H9" s="97" t="s">
        <v>721</v>
      </c>
      <c r="I9" s="97" t="s">
        <v>721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727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721</v>
      </c>
      <c r="K10" s="89" t="s">
        <v>721</v>
      </c>
      <c r="L10" s="90" t="s">
        <v>721</v>
      </c>
      <c r="M10" s="90" t="s">
        <v>721</v>
      </c>
      <c r="N10" s="89" t="s">
        <v>721</v>
      </c>
      <c r="O10" s="91" t="s">
        <v>721</v>
      </c>
    </row>
    <row r="11" spans="1:15">
      <c r="A11" s="2">
        <v>128073</v>
      </c>
      <c r="B11" s="65" t="s">
        <v>728</v>
      </c>
      <c r="C11" s="81">
        <v>43703</v>
      </c>
      <c r="D11" s="96" t="s">
        <v>721</v>
      </c>
      <c r="E11" s="97" t="s">
        <v>721</v>
      </c>
      <c r="F11" s="98" t="s">
        <v>721</v>
      </c>
      <c r="G11" s="98" t="s">
        <v>721</v>
      </c>
      <c r="H11" s="97" t="s">
        <v>721</v>
      </c>
      <c r="I11" s="97" t="s">
        <v>721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729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730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721</v>
      </c>
      <c r="K13" s="89" t="s">
        <v>721</v>
      </c>
      <c r="L13" s="90" t="s">
        <v>721</v>
      </c>
      <c r="M13" s="90" t="s">
        <v>721</v>
      </c>
      <c r="N13" s="89" t="s">
        <v>721</v>
      </c>
      <c r="O13" s="91" t="s">
        <v>721</v>
      </c>
    </row>
    <row r="14" spans="1:15">
      <c r="A14" s="2">
        <v>128079</v>
      </c>
      <c r="B14" s="65" t="s">
        <v>731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721</v>
      </c>
      <c r="K14" s="89" t="s">
        <v>721</v>
      </c>
      <c r="L14" s="90" t="s">
        <v>721</v>
      </c>
      <c r="M14" s="90" t="s">
        <v>721</v>
      </c>
      <c r="N14" s="89" t="s">
        <v>721</v>
      </c>
      <c r="O14" s="91" t="s">
        <v>721</v>
      </c>
    </row>
    <row r="15" spans="1:15">
      <c r="A15" s="2">
        <v>127014</v>
      </c>
      <c r="B15" s="65" t="s">
        <v>732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721</v>
      </c>
      <c r="K15" s="89" t="s">
        <v>721</v>
      </c>
      <c r="L15" s="90" t="s">
        <v>721</v>
      </c>
      <c r="M15" s="90" t="s">
        <v>721</v>
      </c>
      <c r="N15" s="89" t="s">
        <v>721</v>
      </c>
      <c r="O15" s="91" t="s">
        <v>721</v>
      </c>
    </row>
    <row r="16" spans="1:15">
      <c r="A16" s="2">
        <v>110059</v>
      </c>
      <c r="B16" s="65" t="s">
        <v>900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733</v>
      </c>
      <c r="C17" s="81">
        <v>43768</v>
      </c>
      <c r="D17" s="96" t="s">
        <v>721</v>
      </c>
      <c r="E17" s="97" t="s">
        <v>721</v>
      </c>
      <c r="F17" s="98" t="s">
        <v>721</v>
      </c>
      <c r="G17" s="98" t="s">
        <v>721</v>
      </c>
      <c r="H17" s="97" t="s">
        <v>721</v>
      </c>
      <c r="I17" s="104" t="s">
        <v>721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734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721</v>
      </c>
      <c r="K18" s="89" t="s">
        <v>721</v>
      </c>
      <c r="L18" s="90" t="s">
        <v>721</v>
      </c>
      <c r="M18" s="90" t="s">
        <v>721</v>
      </c>
      <c r="N18" s="89" t="s">
        <v>721</v>
      </c>
      <c r="O18" s="91" t="s">
        <v>721</v>
      </c>
    </row>
    <row r="19" spans="1:15">
      <c r="A19" s="2">
        <v>123035</v>
      </c>
      <c r="B19" s="65" t="s">
        <v>735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736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721</v>
      </c>
      <c r="K20" s="89" t="s">
        <v>721</v>
      </c>
      <c r="L20" s="90" t="s">
        <v>721</v>
      </c>
      <c r="M20" s="90" t="s">
        <v>721</v>
      </c>
      <c r="N20" s="89" t="s">
        <v>721</v>
      </c>
      <c r="O20" s="91" t="s">
        <v>721</v>
      </c>
    </row>
    <row r="21" spans="1:15">
      <c r="A21" s="2">
        <v>128081</v>
      </c>
      <c r="B21" s="65" t="s">
        <v>737</v>
      </c>
      <c r="C21" s="81">
        <v>43794</v>
      </c>
      <c r="D21" s="96" t="s">
        <v>721</v>
      </c>
      <c r="E21" s="97" t="s">
        <v>721</v>
      </c>
      <c r="F21" s="98" t="s">
        <v>721</v>
      </c>
      <c r="G21" s="98" t="s">
        <v>721</v>
      </c>
      <c r="H21" s="97" t="s">
        <v>721</v>
      </c>
      <c r="I21" s="104" t="s">
        <v>721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738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739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721</v>
      </c>
      <c r="K23" s="89" t="s">
        <v>721</v>
      </c>
      <c r="L23" s="90" t="s">
        <v>721</v>
      </c>
      <c r="M23" s="90" t="s">
        <v>721</v>
      </c>
      <c r="N23" s="89" t="s">
        <v>721</v>
      </c>
      <c r="O23" s="91" t="s">
        <v>721</v>
      </c>
    </row>
    <row r="24" spans="1:15">
      <c r="A24" s="2">
        <v>110063</v>
      </c>
      <c r="B24" s="105" t="s">
        <v>740</v>
      </c>
      <c r="C24" s="81">
        <v>43816</v>
      </c>
      <c r="D24" s="96" t="s">
        <v>721</v>
      </c>
      <c r="E24" s="97" t="s">
        <v>721</v>
      </c>
      <c r="F24" s="98" t="s">
        <v>721</v>
      </c>
      <c r="G24" s="98" t="s">
        <v>721</v>
      </c>
      <c r="H24" s="97" t="s">
        <v>721</v>
      </c>
      <c r="I24" s="104" t="s">
        <v>721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741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742</v>
      </c>
      <c r="C26" s="81">
        <v>43817</v>
      </c>
      <c r="D26" s="96" t="s">
        <v>721</v>
      </c>
      <c r="E26" s="97" t="s">
        <v>721</v>
      </c>
      <c r="F26" s="98" t="s">
        <v>721</v>
      </c>
      <c r="G26" s="98" t="s">
        <v>721</v>
      </c>
      <c r="H26" s="97" t="s">
        <v>721</v>
      </c>
      <c r="I26" s="104" t="s">
        <v>721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743</v>
      </c>
      <c r="C27" s="81">
        <v>43822</v>
      </c>
      <c r="D27" s="96" t="s">
        <v>721</v>
      </c>
      <c r="E27" s="97" t="s">
        <v>721</v>
      </c>
      <c r="F27" s="98" t="s">
        <v>721</v>
      </c>
      <c r="G27" s="98" t="s">
        <v>721</v>
      </c>
      <c r="H27" s="97" t="s">
        <v>721</v>
      </c>
      <c r="I27" s="104" t="s">
        <v>721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744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745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721</v>
      </c>
      <c r="K29" s="89" t="s">
        <v>721</v>
      </c>
      <c r="L29" s="90" t="s">
        <v>721</v>
      </c>
      <c r="M29" s="90" t="s">
        <v>721</v>
      </c>
      <c r="N29" s="89" t="s">
        <v>721</v>
      </c>
      <c r="O29" s="91" t="s">
        <v>721</v>
      </c>
    </row>
    <row r="30" spans="1:15">
      <c r="A30" s="2">
        <v>128088</v>
      </c>
      <c r="B30" s="65" t="s">
        <v>746</v>
      </c>
      <c r="C30" s="81">
        <v>43825</v>
      </c>
      <c r="D30" s="96" t="s">
        <v>721</v>
      </c>
      <c r="E30" s="97" t="s">
        <v>721</v>
      </c>
      <c r="F30" s="98" t="s">
        <v>721</v>
      </c>
      <c r="G30" s="98" t="s">
        <v>721</v>
      </c>
      <c r="H30" s="97" t="s">
        <v>721</v>
      </c>
      <c r="I30" s="104" t="s">
        <v>721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747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721</v>
      </c>
      <c r="K31" s="89" t="s">
        <v>721</v>
      </c>
      <c r="L31" s="90" t="s">
        <v>721</v>
      </c>
      <c r="M31" s="90" t="s">
        <v>721</v>
      </c>
      <c r="N31" s="89" t="s">
        <v>721</v>
      </c>
      <c r="O31" s="91" t="s">
        <v>721</v>
      </c>
    </row>
    <row r="32" spans="1:15">
      <c r="A32" s="2">
        <v>128090</v>
      </c>
      <c r="B32" s="105" t="s">
        <v>748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721</v>
      </c>
      <c r="K32" s="89" t="s">
        <v>721</v>
      </c>
      <c r="L32" s="90" t="s">
        <v>721</v>
      </c>
      <c r="M32" s="90" t="s">
        <v>721</v>
      </c>
      <c r="N32" s="89" t="s">
        <v>721</v>
      </c>
      <c r="O32" s="91" t="s">
        <v>721</v>
      </c>
    </row>
    <row r="33" spans="1:15">
      <c r="A33" s="2">
        <v>128092</v>
      </c>
      <c r="B33" s="65" t="s">
        <v>749</v>
      </c>
      <c r="C33" s="81">
        <v>43832</v>
      </c>
      <c r="D33" s="96" t="s">
        <v>721</v>
      </c>
      <c r="E33" s="97" t="s">
        <v>721</v>
      </c>
      <c r="F33" s="98" t="s">
        <v>721</v>
      </c>
      <c r="G33" s="98" t="s">
        <v>721</v>
      </c>
      <c r="H33" s="97" t="s">
        <v>721</v>
      </c>
      <c r="I33" s="104" t="s">
        <v>721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750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721</v>
      </c>
      <c r="K34" s="89" t="s">
        <v>721</v>
      </c>
      <c r="L34" s="90" t="s">
        <v>721</v>
      </c>
      <c r="M34" s="90" t="s">
        <v>721</v>
      </c>
      <c r="N34" s="89" t="s">
        <v>721</v>
      </c>
      <c r="O34" s="91" t="s">
        <v>721</v>
      </c>
    </row>
    <row r="35" spans="1:15">
      <c r="A35" s="2">
        <v>127015</v>
      </c>
      <c r="B35" s="65" t="s">
        <v>751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752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753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754</v>
      </c>
      <c r="C38" s="81">
        <v>43900</v>
      </c>
      <c r="D38" s="96" t="s">
        <v>721</v>
      </c>
      <c r="E38" s="97" t="s">
        <v>721</v>
      </c>
      <c r="F38" s="98" t="s">
        <v>721</v>
      </c>
      <c r="G38" s="98" t="s">
        <v>721</v>
      </c>
      <c r="H38" s="97" t="s">
        <v>721</v>
      </c>
      <c r="I38" s="104" t="s">
        <v>721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863</v>
      </c>
      <c r="C39" s="81">
        <v>43905</v>
      </c>
      <c r="D39" s="96" t="s">
        <v>721</v>
      </c>
      <c r="E39" s="97" t="s">
        <v>721</v>
      </c>
      <c r="F39" s="98" t="s">
        <v>721</v>
      </c>
      <c r="G39" s="98" t="s">
        <v>721</v>
      </c>
      <c r="H39" s="97" t="s">
        <v>721</v>
      </c>
      <c r="I39" s="104" t="s">
        <v>721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878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721</v>
      </c>
      <c r="K40" s="97" t="s">
        <v>721</v>
      </c>
      <c r="L40" s="98" t="s">
        <v>721</v>
      </c>
      <c r="M40" s="98" t="s">
        <v>721</v>
      </c>
      <c r="N40" s="97" t="s">
        <v>721</v>
      </c>
      <c r="O40" s="104" t="s">
        <v>721</v>
      </c>
    </row>
    <row r="41" spans="1:15">
      <c r="A41" s="2">
        <v>110068</v>
      </c>
      <c r="B41" s="65" t="s">
        <v>889</v>
      </c>
      <c r="C41" s="81">
        <v>43916</v>
      </c>
      <c r="D41" s="96" t="s">
        <v>721</v>
      </c>
      <c r="E41" s="97" t="s">
        <v>721</v>
      </c>
      <c r="F41" s="98" t="s">
        <v>721</v>
      </c>
      <c r="G41" s="98" t="s">
        <v>721</v>
      </c>
      <c r="H41" s="97" t="s">
        <v>721</v>
      </c>
      <c r="I41" s="104" t="s">
        <v>721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901</v>
      </c>
      <c r="C42" s="81">
        <v>43924</v>
      </c>
      <c r="D42" s="96" t="s">
        <v>721</v>
      </c>
      <c r="E42" s="97" t="s">
        <v>721</v>
      </c>
      <c r="F42" s="98" t="s">
        <v>721</v>
      </c>
      <c r="G42" s="98" t="s">
        <v>721</v>
      </c>
      <c r="H42" s="97" t="s">
        <v>721</v>
      </c>
      <c r="I42" s="104" t="s">
        <v>721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923</v>
      </c>
      <c r="C43" s="81">
        <v>43935</v>
      </c>
      <c r="D43" s="96" t="s">
        <v>721</v>
      </c>
      <c r="E43" s="97" t="s">
        <v>721</v>
      </c>
      <c r="F43" s="98" t="s">
        <v>721</v>
      </c>
      <c r="G43" s="98" t="s">
        <v>721</v>
      </c>
      <c r="H43" s="97" t="s">
        <v>721</v>
      </c>
      <c r="I43" s="104" t="s">
        <v>721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1010</v>
      </c>
      <c r="C44" s="81">
        <v>43990</v>
      </c>
      <c r="D44" s="96" t="s">
        <v>721</v>
      </c>
      <c r="E44" s="97" t="s">
        <v>721</v>
      </c>
      <c r="F44" s="98" t="s">
        <v>721</v>
      </c>
      <c r="G44" s="98" t="s">
        <v>721</v>
      </c>
      <c r="H44" s="97" t="s">
        <v>721</v>
      </c>
      <c r="I44" s="104" t="s">
        <v>721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755</v>
      </c>
      <c r="D2" s="2" t="s">
        <v>756</v>
      </c>
      <c r="F2" s="2" t="s">
        <v>757</v>
      </c>
      <c r="H2" s="2" t="s">
        <v>758</v>
      </c>
      <c r="J2" s="2" t="s">
        <v>759</v>
      </c>
      <c r="L2" s="2" t="s">
        <v>760</v>
      </c>
    </row>
    <row r="3" spans="2:14">
      <c r="B3" s="2" t="s">
        <v>761</v>
      </c>
      <c r="C3" s="2">
        <v>1.5</v>
      </c>
      <c r="D3" s="108" t="s">
        <v>762</v>
      </c>
      <c r="E3" s="9">
        <v>1.5</v>
      </c>
      <c r="F3" s="2" t="s">
        <v>763</v>
      </c>
      <c r="G3" s="2">
        <v>1.5</v>
      </c>
      <c r="H3" s="2" t="s">
        <v>764</v>
      </c>
      <c r="I3" s="2">
        <v>1.5</v>
      </c>
      <c r="J3" s="2" t="s">
        <v>765</v>
      </c>
      <c r="K3" s="2">
        <v>1.5</v>
      </c>
      <c r="L3" s="2" t="s">
        <v>766</v>
      </c>
      <c r="M3">
        <v>1.5</v>
      </c>
      <c r="N3"/>
    </row>
    <row r="4" spans="2:14">
      <c r="B4" s="2" t="s">
        <v>767</v>
      </c>
      <c r="C4" s="2">
        <v>1.3</v>
      </c>
      <c r="D4" s="2" t="s">
        <v>768</v>
      </c>
      <c r="E4" s="2">
        <v>1.2</v>
      </c>
      <c r="F4" s="2" t="s">
        <v>769</v>
      </c>
      <c r="G4" s="2">
        <v>1.2</v>
      </c>
      <c r="H4" s="2" t="s">
        <v>770</v>
      </c>
      <c r="I4" s="2">
        <v>1</v>
      </c>
      <c r="J4" s="2" t="s">
        <v>771</v>
      </c>
      <c r="K4" s="2">
        <v>1.3</v>
      </c>
      <c r="L4" s="2" t="s">
        <v>772</v>
      </c>
      <c r="M4">
        <v>1.2</v>
      </c>
      <c r="N4"/>
    </row>
    <row r="5" spans="2:14">
      <c r="B5" s="2" t="s">
        <v>773</v>
      </c>
      <c r="C5" s="2">
        <v>1.1000000000000001</v>
      </c>
      <c r="D5" s="2" t="s">
        <v>774</v>
      </c>
      <c r="E5" s="2">
        <v>1</v>
      </c>
      <c r="F5" s="2" t="s">
        <v>775</v>
      </c>
      <c r="G5" s="2">
        <v>1.1000000000000001</v>
      </c>
      <c r="H5" s="108" t="s">
        <v>776</v>
      </c>
      <c r="I5" s="2">
        <v>0</v>
      </c>
      <c r="J5" s="2" t="s">
        <v>777</v>
      </c>
      <c r="K5" s="2">
        <v>1.1000000000000001</v>
      </c>
      <c r="L5" s="2" t="s">
        <v>778</v>
      </c>
      <c r="M5">
        <v>1</v>
      </c>
      <c r="N5"/>
    </row>
    <row r="6" spans="2:14">
      <c r="B6" s="2" t="s">
        <v>779</v>
      </c>
      <c r="C6" s="2">
        <v>1</v>
      </c>
      <c r="D6" s="109" t="s">
        <v>780</v>
      </c>
      <c r="E6" s="2">
        <v>0.8</v>
      </c>
      <c r="F6" s="2" t="s">
        <v>781</v>
      </c>
      <c r="G6" s="2">
        <v>1</v>
      </c>
      <c r="J6" s="2" t="s">
        <v>782</v>
      </c>
      <c r="K6" s="2">
        <v>0.9</v>
      </c>
      <c r="M6"/>
      <c r="N6"/>
    </row>
    <row r="7" spans="2:14">
      <c r="B7" s="2" t="s">
        <v>783</v>
      </c>
      <c r="C7" s="2">
        <v>0.9</v>
      </c>
      <c r="D7" s="108" t="s">
        <v>784</v>
      </c>
      <c r="E7" s="2">
        <v>0.5</v>
      </c>
      <c r="F7" s="2" t="s">
        <v>785</v>
      </c>
      <c r="G7" s="2">
        <v>0.9</v>
      </c>
      <c r="J7" s="2" t="s">
        <v>786</v>
      </c>
      <c r="K7" s="2">
        <v>0.8</v>
      </c>
      <c r="M7"/>
      <c r="N7"/>
    </row>
    <row r="8" spans="2:14">
      <c r="B8" s="2" t="s">
        <v>787</v>
      </c>
      <c r="C8" s="2">
        <v>0.8</v>
      </c>
      <c r="F8" s="2" t="s">
        <v>788</v>
      </c>
      <c r="G8" s="2">
        <v>0.8</v>
      </c>
      <c r="J8" s="2" t="s">
        <v>789</v>
      </c>
      <c r="K8" s="2">
        <v>0.5</v>
      </c>
      <c r="M8"/>
      <c r="N8"/>
    </row>
    <row r="9" spans="2:14">
      <c r="B9" s="2" t="s">
        <v>790</v>
      </c>
      <c r="C9" s="2">
        <v>0.5</v>
      </c>
      <c r="F9" s="2" t="s">
        <v>791</v>
      </c>
      <c r="G9" s="2">
        <v>0.5</v>
      </c>
      <c r="M9"/>
      <c r="N9"/>
    </row>
    <row r="10" spans="2:14">
      <c r="B10" s="2" t="s">
        <v>792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793</v>
      </c>
      <c r="C2" s="119" t="s">
        <v>877</v>
      </c>
      <c r="D2" s="116" t="s">
        <v>794</v>
      </c>
      <c r="E2" s="116" t="s">
        <v>795</v>
      </c>
      <c r="F2" s="116" t="s">
        <v>796</v>
      </c>
      <c r="G2" s="116" t="s">
        <v>797</v>
      </c>
      <c r="H2" s="116" t="s">
        <v>798</v>
      </c>
      <c r="I2" s="116" t="s">
        <v>799</v>
      </c>
      <c r="J2" s="116" t="s">
        <v>800</v>
      </c>
      <c r="K2" s="116" t="s">
        <v>801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2020-07-10T09:56:09Z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