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6237C355-AED9-470F-BA86-297EC5E68FAA}" xr6:coauthVersionLast="46" xr6:coauthVersionMax="46" xr10:uidLastSave="{00000000-0000-0000-0000-000000000000}"/>
  <bookViews>
    <workbookView xWindow="0" yWindow="1515" windowWidth="21600" windowHeight="11385" tabRatio="619" activeTab="5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6" l="1"/>
  <c r="AA182" i="2"/>
  <c r="AA183" i="2"/>
  <c r="AA184" i="2"/>
  <c r="AA185" i="2"/>
  <c r="AA186" i="2"/>
  <c r="AA187" i="2"/>
  <c r="F179" i="2"/>
  <c r="H179" i="2"/>
  <c r="K179" i="2"/>
  <c r="L179" i="2"/>
  <c r="M179" i="2" s="1"/>
  <c r="N179" i="2" s="1"/>
  <c r="O179" i="2"/>
  <c r="P179" i="2" s="1"/>
  <c r="Q179" i="2"/>
  <c r="E179" i="2" s="1"/>
  <c r="AC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M181" i="2" s="1"/>
  <c r="N181" i="2" s="1"/>
  <c r="O181" i="2"/>
  <c r="P181" i="2" s="1"/>
  <c r="Q181" i="2"/>
  <c r="E181" i="2" s="1"/>
  <c r="AC181" i="2" s="1"/>
  <c r="AA181" i="2"/>
  <c r="F182" i="2"/>
  <c r="AC182" i="2" s="1"/>
  <c r="H182" i="2"/>
  <c r="K182" i="2"/>
  <c r="L182" i="2"/>
  <c r="O182" i="2"/>
  <c r="P182" i="2" s="1"/>
  <c r="Q182" i="2"/>
  <c r="E182" i="2" s="1"/>
  <c r="F183" i="2"/>
  <c r="AC183" i="2" s="1"/>
  <c r="H183" i="2"/>
  <c r="K183" i="2"/>
  <c r="L183" i="2"/>
  <c r="O183" i="2"/>
  <c r="P183" i="2" s="1"/>
  <c r="Q183" i="2"/>
  <c r="E183" i="2" s="1"/>
  <c r="F184" i="2"/>
  <c r="AC184" i="2" s="1"/>
  <c r="H184" i="2"/>
  <c r="K184" i="2"/>
  <c r="L184" i="2"/>
  <c r="O184" i="2"/>
  <c r="P184" i="2" s="1"/>
  <c r="Q184" i="2"/>
  <c r="E184" i="2" s="1"/>
  <c r="F185" i="2"/>
  <c r="AC185" i="2" s="1"/>
  <c r="H185" i="2"/>
  <c r="K185" i="2"/>
  <c r="L185" i="2"/>
  <c r="O185" i="2"/>
  <c r="P185" i="2" s="1"/>
  <c r="Q185" i="2"/>
  <c r="E185" i="2" s="1"/>
  <c r="F186" i="2"/>
  <c r="AC186" i="2" s="1"/>
  <c r="H186" i="2"/>
  <c r="K186" i="2"/>
  <c r="L186" i="2"/>
  <c r="O186" i="2"/>
  <c r="P186" i="2" s="1"/>
  <c r="Q186" i="2"/>
  <c r="E186" i="2" s="1"/>
  <c r="F187" i="2"/>
  <c r="AC187" i="2" s="1"/>
  <c r="H187" i="2"/>
  <c r="K187" i="2"/>
  <c r="L187" i="2"/>
  <c r="O187" i="2"/>
  <c r="P187" i="2" s="1"/>
  <c r="Q187" i="2"/>
  <c r="E187" i="2" s="1"/>
  <c r="R182" i="1"/>
  <c r="S182" i="1"/>
  <c r="V182" i="1"/>
  <c r="W182" i="1"/>
  <c r="Z182" i="1" s="1"/>
  <c r="AB182" i="1" s="1"/>
  <c r="X182" i="1"/>
  <c r="Y182" i="1"/>
  <c r="AA182" i="1"/>
  <c r="AC182" i="1"/>
  <c r="R183" i="1"/>
  <c r="S183" i="1"/>
  <c r="V183" i="1"/>
  <c r="W183" i="1"/>
  <c r="Z183" i="1" s="1"/>
  <c r="AB183" i="1" s="1"/>
  <c r="X183" i="1"/>
  <c r="Y183" i="1"/>
  <c r="AA183" i="1"/>
  <c r="AC183" i="1"/>
  <c r="R184" i="1"/>
  <c r="S184" i="1"/>
  <c r="V184" i="1"/>
  <c r="W184" i="1"/>
  <c r="Z184" i="1" s="1"/>
  <c r="AB184" i="1" s="1"/>
  <c r="X184" i="1"/>
  <c r="Y184" i="1"/>
  <c r="AA184" i="1"/>
  <c r="AC184" i="1"/>
  <c r="R185" i="1"/>
  <c r="S185" i="1"/>
  <c r="V185" i="1"/>
  <c r="W185" i="1"/>
  <c r="Z185" i="1" s="1"/>
  <c r="AB185" i="1" s="1"/>
  <c r="X185" i="1"/>
  <c r="Y185" i="1"/>
  <c r="AA185" i="1"/>
  <c r="AC185" i="1"/>
  <c r="R186" i="1"/>
  <c r="S186" i="1"/>
  <c r="V186" i="1"/>
  <c r="W186" i="1"/>
  <c r="Z186" i="1" s="1"/>
  <c r="AB186" i="1" s="1"/>
  <c r="X186" i="1"/>
  <c r="Y186" i="1"/>
  <c r="AA186" i="1"/>
  <c r="AC186" i="1"/>
  <c r="R187" i="1"/>
  <c r="S187" i="1"/>
  <c r="V187" i="1"/>
  <c r="W187" i="1"/>
  <c r="Z187" i="1" s="1"/>
  <c r="AB187" i="1" s="1"/>
  <c r="X187" i="1"/>
  <c r="Y187" i="1"/>
  <c r="AA187" i="1"/>
  <c r="AC187" i="1"/>
  <c r="F179" i="1"/>
  <c r="H179" i="1"/>
  <c r="K179" i="1"/>
  <c r="L179" i="1"/>
  <c r="M179" i="1" s="1"/>
  <c r="N179" i="1" s="1"/>
  <c r="O179" i="1"/>
  <c r="P179" i="1" s="1"/>
  <c r="Q179" i="1"/>
  <c r="E179" i="1" s="1"/>
  <c r="AC179" i="1" s="1"/>
  <c r="AA179" i="1"/>
  <c r="F180" i="1"/>
  <c r="H180" i="1"/>
  <c r="K180" i="1"/>
  <c r="L180" i="1"/>
  <c r="M180" i="1" s="1"/>
  <c r="N180" i="1" s="1"/>
  <c r="O180" i="1"/>
  <c r="P180" i="1" s="1"/>
  <c r="Q180" i="1"/>
  <c r="E180" i="1" s="1"/>
  <c r="AA180" i="1"/>
  <c r="F181" i="1"/>
  <c r="H181" i="1"/>
  <c r="K181" i="1"/>
  <c r="L181" i="1"/>
  <c r="M181" i="1" s="1"/>
  <c r="N181" i="1" s="1"/>
  <c r="O181" i="1"/>
  <c r="P181" i="1" s="1"/>
  <c r="Q181" i="1"/>
  <c r="E181" i="1" s="1"/>
  <c r="AC181" i="1" s="1"/>
  <c r="AA181" i="1"/>
  <c r="F182" i="1"/>
  <c r="H182" i="1"/>
  <c r="K182" i="1"/>
  <c r="L182" i="1"/>
  <c r="M182" i="1" s="1"/>
  <c r="N182" i="1" s="1"/>
  <c r="O182" i="1"/>
  <c r="P182" i="1" s="1"/>
  <c r="Q182" i="1"/>
  <c r="E182" i="1" s="1"/>
  <c r="F183" i="1"/>
  <c r="H183" i="1"/>
  <c r="K183" i="1"/>
  <c r="L183" i="1"/>
  <c r="M183" i="1" s="1"/>
  <c r="N183" i="1" s="1"/>
  <c r="O183" i="1"/>
  <c r="P183" i="1" s="1"/>
  <c r="Q183" i="1"/>
  <c r="E183" i="1" s="1"/>
  <c r="F184" i="1"/>
  <c r="H184" i="1"/>
  <c r="K184" i="1"/>
  <c r="L184" i="1"/>
  <c r="M184" i="1" s="1"/>
  <c r="N184" i="1" s="1"/>
  <c r="O184" i="1"/>
  <c r="P184" i="1" s="1"/>
  <c r="Q184" i="1"/>
  <c r="E184" i="1" s="1"/>
  <c r="F185" i="1"/>
  <c r="H185" i="1"/>
  <c r="K185" i="1"/>
  <c r="L185" i="1"/>
  <c r="M185" i="1" s="1"/>
  <c r="N185" i="1" s="1"/>
  <c r="O185" i="1"/>
  <c r="P185" i="1" s="1"/>
  <c r="Q185" i="1"/>
  <c r="E185" i="1" s="1"/>
  <c r="F186" i="1"/>
  <c r="H186" i="1"/>
  <c r="K186" i="1"/>
  <c r="L186" i="1"/>
  <c r="M186" i="1" s="1"/>
  <c r="N186" i="1" s="1"/>
  <c r="O186" i="1"/>
  <c r="P186" i="1" s="1"/>
  <c r="Q186" i="1"/>
  <c r="E186" i="1" s="1"/>
  <c r="F187" i="1"/>
  <c r="H187" i="1"/>
  <c r="K187" i="1"/>
  <c r="L187" i="1"/>
  <c r="M187" i="1" s="1"/>
  <c r="N187" i="1" s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AC178" i="2" l="1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M361" i="12"/>
  <c r="M363" i="12"/>
  <c r="M365" i="12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M497" i="12"/>
  <c r="N497" i="12" s="1"/>
  <c r="M499" i="12"/>
  <c r="N499" i="12" s="1"/>
  <c r="M501" i="12"/>
  <c r="M503" i="12"/>
  <c r="N503" i="12" s="1"/>
  <c r="N429" i="11"/>
  <c r="M366" i="1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AC444" i="11"/>
  <c r="M445" i="11"/>
  <c r="AC446" i="11"/>
  <c r="M447" i="1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45" i="11"/>
  <c r="N433" i="11"/>
  <c r="N437" i="11"/>
  <c r="N439" i="11"/>
  <c r="N443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95" i="12"/>
  <c r="N501" i="12"/>
  <c r="N366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61" i="12"/>
  <c r="N363" i="12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9" i="1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383" i="11" l="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V370" i="11" l="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AC97" i="2" l="1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Y370" i="11" l="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W387" i="11" l="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AA80" i="2"/>
  <c r="O81" i="2"/>
  <c r="P81" i="2" s="1"/>
  <c r="Q81" i="2"/>
  <c r="E81" i="2" s="1"/>
  <c r="AA81" i="2"/>
  <c r="O82" i="2"/>
  <c r="P82" i="2" s="1"/>
  <c r="Q82" i="2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AA92" i="2"/>
  <c r="F80" i="2"/>
  <c r="H80" i="2"/>
  <c r="K80" i="2"/>
  <c r="L80" i="2"/>
  <c r="E80" i="2"/>
  <c r="AC80" i="2" s="1"/>
  <c r="F81" i="2"/>
  <c r="H81" i="2"/>
  <c r="K81" i="2"/>
  <c r="L81" i="2"/>
  <c r="F82" i="2"/>
  <c r="H82" i="2"/>
  <c r="K82" i="2"/>
  <c r="L82" i="2"/>
  <c r="E82" i="2"/>
  <c r="AC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C86" i="2" s="1"/>
  <c r="F87" i="2"/>
  <c r="H87" i="2"/>
  <c r="K87" i="2"/>
  <c r="L87" i="2"/>
  <c r="F88" i="2"/>
  <c r="H88" i="2"/>
  <c r="K88" i="2"/>
  <c r="L88" i="2"/>
  <c r="E88" i="2"/>
  <c r="AC88" i="2" s="1"/>
  <c r="F89" i="2"/>
  <c r="H89" i="2"/>
  <c r="K89" i="2"/>
  <c r="L89" i="2"/>
  <c r="F90" i="2"/>
  <c r="H90" i="2"/>
  <c r="K90" i="2"/>
  <c r="L90" i="2"/>
  <c r="E90" i="2"/>
  <c r="AC90" i="2" s="1"/>
  <c r="F91" i="2"/>
  <c r="H91" i="2"/>
  <c r="K91" i="2"/>
  <c r="L91" i="2"/>
  <c r="F92" i="2"/>
  <c r="H92" i="2"/>
  <c r="K92" i="2"/>
  <c r="L92" i="2"/>
  <c r="E92" i="2"/>
  <c r="AC92" i="2" s="1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C91" i="2" l="1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R391" i="11" l="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M78" i="2" s="1"/>
  <c r="N78" i="2" s="1"/>
  <c r="O78" i="2"/>
  <c r="P78" i="2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Y390" i="11" l="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V394" i="11" l="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I15" i="9"/>
  <c r="J15" i="9"/>
  <c r="K15" i="9"/>
  <c r="W393" i="11" l="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C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C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AC57" i="2" l="1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W395" i="11" l="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Y396" i="11" l="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M45" i="2" l="1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V400" i="11" l="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A1" i="10" l="1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M26" i="2" s="1"/>
  <c r="N26" i="2" s="1"/>
  <c r="O26" i="2"/>
  <c r="P26" i="2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W403" i="11" l="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AC20" i="2" s="1"/>
  <c r="F21" i="2"/>
  <c r="H21" i="2"/>
  <c r="K21" i="2"/>
  <c r="L21" i="2"/>
  <c r="O21" i="2"/>
  <c r="P21" i="2" s="1"/>
  <c r="Q21" i="2"/>
  <c r="E21" i="2" s="1"/>
  <c r="AC21" i="2" s="1"/>
  <c r="F22" i="2"/>
  <c r="H22" i="2"/>
  <c r="K22" i="2"/>
  <c r="L22" i="2"/>
  <c r="M22" i="2" s="1"/>
  <c r="N22" i="2" s="1"/>
  <c r="O22" i="2"/>
  <c r="P22" i="2"/>
  <c r="Q22" i="2"/>
  <c r="E22" i="2" s="1"/>
  <c r="AC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AC19" i="1" l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F9" i="2"/>
  <c r="H9" i="2"/>
  <c r="K9" i="2"/>
  <c r="L9" i="2"/>
  <c r="O9" i="2"/>
  <c r="P9" i="2" s="1"/>
  <c r="Q9" i="2"/>
  <c r="E9" i="2" s="1"/>
  <c r="AA9" i="2"/>
  <c r="F10" i="2"/>
  <c r="H10" i="2"/>
  <c r="K10" i="2"/>
  <c r="L10" i="2"/>
  <c r="O10" i="2"/>
  <c r="P10" i="2" s="1"/>
  <c r="Q10" i="2"/>
  <c r="E10" i="2" s="1"/>
  <c r="AA10" i="2"/>
  <c r="F11" i="2"/>
  <c r="H11" i="2"/>
  <c r="K11" i="2"/>
  <c r="L11" i="2"/>
  <c r="O11" i="2"/>
  <c r="P11" i="2" s="1"/>
  <c r="Q11" i="2"/>
  <c r="E11" i="2" s="1"/>
  <c r="AA11" i="2"/>
  <c r="F12" i="2"/>
  <c r="H12" i="2"/>
  <c r="K12" i="2"/>
  <c r="L12" i="2"/>
  <c r="O12" i="2"/>
  <c r="P12" i="2" s="1"/>
  <c r="Q12" i="2"/>
  <c r="E12" i="2" s="1"/>
  <c r="AA12" i="2"/>
  <c r="F13" i="2"/>
  <c r="H13" i="2"/>
  <c r="K13" i="2"/>
  <c r="L13" i="2"/>
  <c r="O13" i="2"/>
  <c r="P13" i="2" s="1"/>
  <c r="Q13" i="2"/>
  <c r="E13" i="2" s="1"/>
  <c r="AA13" i="2"/>
  <c r="M12" i="2" l="1"/>
  <c r="N12" i="2" s="1"/>
  <c r="M10" i="2"/>
  <c r="N10" i="2" s="1"/>
  <c r="W410" i="11"/>
  <c r="R412" i="11"/>
  <c r="S411" i="11"/>
  <c r="V412" i="11"/>
  <c r="W411" i="11"/>
  <c r="Z382" i="12"/>
  <c r="AB382" i="12" s="1"/>
  <c r="Y382" i="12"/>
  <c r="R384" i="12"/>
  <c r="S383" i="12"/>
  <c r="W383" i="12" s="1"/>
  <c r="M13" i="2"/>
  <c r="N13" i="2" s="1"/>
  <c r="M11" i="2"/>
  <c r="N11" i="2" s="1"/>
  <c r="M9" i="2"/>
  <c r="N9" i="2" s="1"/>
  <c r="AC12" i="2"/>
  <c r="AC13" i="2"/>
  <c r="AC9" i="2"/>
  <c r="AC11" i="2"/>
  <c r="AC10" i="2"/>
  <c r="F6" i="2"/>
  <c r="H6" i="2"/>
  <c r="K6" i="2"/>
  <c r="L6" i="2"/>
  <c r="O6" i="2"/>
  <c r="P6" i="2" s="1"/>
  <c r="Q6" i="2"/>
  <c r="E6" i="2" s="1"/>
  <c r="F7" i="2"/>
  <c r="H7" i="2"/>
  <c r="K7" i="2"/>
  <c r="L7" i="2"/>
  <c r="O7" i="2"/>
  <c r="P7" i="2" s="1"/>
  <c r="Q7" i="2"/>
  <c r="E7" i="2" s="1"/>
  <c r="F8" i="2"/>
  <c r="H8" i="2"/>
  <c r="K8" i="2"/>
  <c r="L8" i="2"/>
  <c r="O8" i="2"/>
  <c r="P8" i="2" s="1"/>
  <c r="Q8" i="2"/>
  <c r="E8" i="2" s="1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M8" i="2"/>
  <c r="N8" i="2" s="1"/>
  <c r="M7" i="2"/>
  <c r="N7" i="2" s="1"/>
  <c r="M6" i="2"/>
  <c r="N6" i="2" s="1"/>
  <c r="AC6" i="2"/>
  <c r="AC7" i="2"/>
  <c r="AC8" i="2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F3" i="2"/>
  <c r="H3" i="2"/>
  <c r="K3" i="2"/>
  <c r="L3" i="2"/>
  <c r="O3" i="2"/>
  <c r="P3" i="2"/>
  <c r="Q3" i="2"/>
  <c r="E3" i="2" s="1"/>
  <c r="F4" i="2"/>
  <c r="H4" i="2"/>
  <c r="K4" i="2"/>
  <c r="L4" i="2"/>
  <c r="O4" i="2"/>
  <c r="P4" i="2" s="1"/>
  <c r="Q4" i="2"/>
  <c r="E4" i="2" s="1"/>
  <c r="F5" i="2"/>
  <c r="H5" i="2"/>
  <c r="K5" i="2"/>
  <c r="L5" i="2"/>
  <c r="O5" i="2"/>
  <c r="P5" i="2" s="1"/>
  <c r="Q5" i="2"/>
  <c r="E5" i="2" s="1"/>
  <c r="M3" i="2" l="1"/>
  <c r="N3" i="2" s="1"/>
  <c r="V415" i="1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M5" i="2"/>
  <c r="N5" i="2" s="1"/>
  <c r="M4" i="2"/>
  <c r="N4" i="2" s="1"/>
  <c r="AC4" i="2"/>
  <c r="AC3" i="2"/>
  <c r="AC5" i="2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N1" i="6" s="1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H1" i="2"/>
  <c r="AA6" i="2"/>
  <c r="AA7" i="2"/>
  <c r="AA8" i="2"/>
  <c r="AA3" i="2"/>
  <c r="AA4" i="2"/>
  <c r="AA5" i="2"/>
  <c r="H1" i="1"/>
  <c r="I3" i="6"/>
  <c r="H1" i="6" s="1"/>
  <c r="J7" i="9"/>
  <c r="J8" i="9" s="1"/>
  <c r="J9" i="9" s="1"/>
  <c r="J10" i="9" s="1"/>
  <c r="J11" i="9" s="1"/>
  <c r="K1" i="6"/>
  <c r="I6" i="9"/>
  <c r="K5" i="9"/>
  <c r="K4" i="9"/>
  <c r="W422" i="11" l="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1" i="9" s="1"/>
  <c r="K10" i="9"/>
  <c r="W427" i="11" l="1"/>
  <c r="R429" i="11"/>
  <c r="S428" i="11"/>
  <c r="W428" i="11" s="1"/>
  <c r="V429" i="11"/>
  <c r="Z399" i="12"/>
  <c r="AB399" i="12" s="1"/>
  <c r="Y399" i="12"/>
  <c r="R401" i="12"/>
  <c r="S400" i="12"/>
  <c r="W400" i="12" s="1"/>
  <c r="Y428" i="11" l="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Y429" i="11" l="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W430" i="11" l="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R3" i="2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" i="2"/>
  <c r="S3" i="2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S4" i="2"/>
  <c r="R5" i="2"/>
  <c r="W3" i="2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S5" i="2"/>
  <c r="W5" i="2" s="1"/>
  <c r="R6" i="2"/>
  <c r="Y3" i="2"/>
  <c r="Z3" i="2"/>
  <c r="AB3" i="2" s="1"/>
  <c r="W4" i="2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S6" i="2"/>
  <c r="R7" i="2"/>
  <c r="Y4" i="2"/>
  <c r="Z4" i="2"/>
  <c r="AB4" i="2" s="1"/>
  <c r="Y5" i="2"/>
  <c r="Z5" i="2"/>
  <c r="AB5" i="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S7" i="2"/>
  <c r="R8" i="2"/>
  <c r="W6" i="2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S8" i="2"/>
  <c r="W8" i="2" s="1"/>
  <c r="R9" i="2"/>
  <c r="Z6" i="2"/>
  <c r="AB6" i="2" s="1"/>
  <c r="Y6" i="2"/>
  <c r="W7" i="2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10" i="2"/>
  <c r="S9" i="2"/>
  <c r="Z7" i="2"/>
  <c r="AB7" i="2" s="1"/>
  <c r="Y7" i="2"/>
  <c r="Y8" i="2"/>
  <c r="Z8" i="2"/>
  <c r="AB8" i="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W9" i="2"/>
  <c r="S10" i="2"/>
  <c r="R11" i="2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S11" i="2"/>
  <c r="R12" i="2"/>
  <c r="Z9" i="2"/>
  <c r="AB9" i="2" s="1"/>
  <c r="Y9" i="2"/>
  <c r="W10" i="2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Z10" i="2"/>
  <c r="AB10" i="2" s="1"/>
  <c r="Y10" i="2"/>
  <c r="R13" i="2"/>
  <c r="S12" i="2"/>
  <c r="W11" i="2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S13" i="2"/>
  <c r="W13" i="2" s="1"/>
  <c r="R14" i="2"/>
  <c r="Y11" i="2"/>
  <c r="Z11" i="2"/>
  <c r="AB11" i="2" s="1"/>
  <c r="W12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Y13" i="2"/>
  <c r="Z13" i="2"/>
  <c r="AB13" i="2" s="1"/>
  <c r="Y12" i="2"/>
  <c r="Z12" i="2"/>
  <c r="AB12" i="2" s="1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Y178" i="2" l="1"/>
  <c r="S179" i="2"/>
  <c r="W179" i="2" s="1"/>
  <c r="R180" i="2"/>
  <c r="S125" i="1"/>
  <c r="R126" i="1"/>
  <c r="W124" i="1"/>
  <c r="Y123" i="1"/>
  <c r="Z123" i="1"/>
  <c r="AB123" i="1" s="1"/>
  <c r="S180" i="2" l="1"/>
  <c r="W180" i="2" s="1"/>
  <c r="R181" i="2"/>
  <c r="Z179" i="2"/>
  <c r="AB179" i="2" s="1"/>
  <c r="Y179" i="2"/>
  <c r="W125" i="1"/>
  <c r="Y124" i="1"/>
  <c r="Z124" i="1"/>
  <c r="AB124" i="1" s="1"/>
  <c r="S126" i="1"/>
  <c r="R127" i="1"/>
  <c r="S181" i="2" l="1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R183" i="2" l="1"/>
  <c r="S182" i="2"/>
  <c r="W182" i="2" s="1"/>
  <c r="S128" i="1"/>
  <c r="R129" i="1"/>
  <c r="W127" i="1"/>
  <c r="Y126" i="1"/>
  <c r="Z126" i="1"/>
  <c r="AB126" i="1" s="1"/>
  <c r="Z182" i="2" l="1"/>
  <c r="AB182" i="2" s="1"/>
  <c r="Y182" i="2"/>
  <c r="R184" i="2"/>
  <c r="S183" i="2"/>
  <c r="W183" i="2" s="1"/>
  <c r="W128" i="1"/>
  <c r="Y127" i="1"/>
  <c r="Z127" i="1"/>
  <c r="AB127" i="1" s="1"/>
  <c r="R130" i="1"/>
  <c r="S129" i="1"/>
  <c r="Z183" i="2" l="1"/>
  <c r="AB183" i="2" s="1"/>
  <c r="Y183" i="2"/>
  <c r="R185" i="2"/>
  <c r="S184" i="2"/>
  <c r="W184" i="2" s="1"/>
  <c r="R131" i="1"/>
  <c r="S130" i="1"/>
  <c r="W129" i="1"/>
  <c r="Z128" i="1"/>
  <c r="AB128" i="1" s="1"/>
  <c r="Y128" i="1"/>
  <c r="Z184" i="2" l="1"/>
  <c r="AB184" i="2" s="1"/>
  <c r="Y184" i="2"/>
  <c r="R186" i="2"/>
  <c r="S185" i="2"/>
  <c r="W185" i="2" s="1"/>
  <c r="R132" i="1"/>
  <c r="S131" i="1"/>
  <c r="Y129" i="1"/>
  <c r="Z129" i="1"/>
  <c r="AB129" i="1" s="1"/>
  <c r="W130" i="1"/>
  <c r="Z185" i="2" l="1"/>
  <c r="AB185" i="2" s="1"/>
  <c r="Y185" i="2"/>
  <c r="R187" i="2"/>
  <c r="S187" i="2" s="1"/>
  <c r="W187" i="2" s="1"/>
  <c r="S186" i="2"/>
  <c r="W186" i="2" s="1"/>
  <c r="R133" i="1"/>
  <c r="S132" i="1"/>
  <c r="Y130" i="1"/>
  <c r="Z130" i="1"/>
  <c r="AB130" i="1" s="1"/>
  <c r="W131" i="1"/>
  <c r="Z186" i="2" l="1"/>
  <c r="AB186" i="2" s="1"/>
  <c r="Y186" i="2"/>
  <c r="Z187" i="2"/>
  <c r="AB187" i="2" s="1"/>
  <c r="Y187" i="2"/>
  <c r="R134" i="1"/>
  <c r="S133" i="1"/>
  <c r="Y131" i="1"/>
  <c r="Z131" i="1"/>
  <c r="AB131" i="1" s="1"/>
  <c r="W132" i="1"/>
  <c r="S134" i="1" l="1"/>
  <c r="R135" i="1"/>
  <c r="Z132" i="1"/>
  <c r="AB132" i="1" s="1"/>
  <c r="Y132" i="1"/>
  <c r="W133" i="1"/>
  <c r="W134" i="1" l="1"/>
  <c r="Z133" i="1"/>
  <c r="AB133" i="1" s="1"/>
  <c r="Y133" i="1"/>
  <c r="S135" i="1"/>
  <c r="R136" i="1"/>
  <c r="R137" i="1" s="1"/>
  <c r="S137" i="1" l="1"/>
  <c r="R138" i="1"/>
  <c r="S136" i="1"/>
  <c r="W136" i="1" s="1"/>
  <c r="W135" i="1"/>
  <c r="Y134" i="1"/>
  <c r="Z134" i="1"/>
  <c r="AB134" i="1" s="1"/>
  <c r="W137" i="1" l="1"/>
  <c r="S138" i="1"/>
  <c r="R139" i="1"/>
  <c r="Y136" i="1"/>
  <c r="Z136" i="1"/>
  <c r="AB136" i="1" s="1"/>
  <c r="Z135" i="1"/>
  <c r="AB135" i="1" s="1"/>
  <c r="Y135" i="1"/>
  <c r="S139" i="1" l="1"/>
  <c r="R140" i="1"/>
  <c r="W138" i="1"/>
  <c r="Z137" i="1"/>
  <c r="AB137" i="1" s="1"/>
  <c r="Y137" i="1"/>
  <c r="W139" i="1" l="1"/>
  <c r="Y138" i="1"/>
  <c r="Z138" i="1"/>
  <c r="AB138" i="1" s="1"/>
  <c r="R141" i="1"/>
  <c r="S140" i="1"/>
  <c r="S141" i="1" l="1"/>
  <c r="R142" i="1"/>
  <c r="W140" i="1"/>
  <c r="Y139" i="1"/>
  <c r="Z139" i="1"/>
  <c r="AB139" i="1" s="1"/>
  <c r="W141" i="1" l="1"/>
  <c r="Z140" i="1"/>
  <c r="AB140" i="1" s="1"/>
  <c r="Y140" i="1"/>
  <c r="R143" i="1"/>
  <c r="S142" i="1"/>
  <c r="S143" i="1" l="1"/>
  <c r="R144" i="1"/>
  <c r="W142" i="1"/>
  <c r="Y141" i="1"/>
  <c r="Z141" i="1"/>
  <c r="AB141" i="1" s="1"/>
  <c r="W143" i="1" l="1"/>
  <c r="Z142" i="1"/>
  <c r="AB142" i="1" s="1"/>
  <c r="Y142" i="1"/>
  <c r="R145" i="1"/>
  <c r="S144" i="1"/>
  <c r="S145" i="1" l="1"/>
  <c r="R146" i="1"/>
  <c r="W144" i="1"/>
  <c r="Y143" i="1"/>
  <c r="Z143" i="1"/>
  <c r="AB143" i="1" s="1"/>
  <c r="W145" i="1" l="1"/>
  <c r="Y144" i="1"/>
  <c r="Z144" i="1"/>
  <c r="AB144" i="1" s="1"/>
  <c r="S146" i="1"/>
  <c r="R147" i="1"/>
  <c r="W146" i="1" l="1"/>
  <c r="R148" i="1"/>
  <c r="S147" i="1"/>
  <c r="Z145" i="1"/>
  <c r="AB145" i="1" s="1"/>
  <c r="Y145" i="1"/>
  <c r="S148" i="1" l="1"/>
  <c r="R149" i="1"/>
  <c r="W147" i="1"/>
  <c r="Y146" i="1"/>
  <c r="Z146" i="1"/>
  <c r="AB146" i="1" s="1"/>
  <c r="W148" i="1" l="1"/>
  <c r="Y147" i="1"/>
  <c r="Z147" i="1"/>
  <c r="AB147" i="1" s="1"/>
  <c r="S149" i="1"/>
  <c r="R150" i="1"/>
  <c r="W149" i="1" l="1"/>
  <c r="R151" i="1"/>
  <c r="S150" i="1"/>
  <c r="Z148" i="1"/>
  <c r="AB148" i="1" s="1"/>
  <c r="Y148" i="1"/>
  <c r="S151" i="1" l="1"/>
  <c r="W151" i="1" s="1"/>
  <c r="R152" i="1"/>
  <c r="W150" i="1"/>
  <c r="Y149" i="1"/>
  <c r="Z149" i="1"/>
  <c r="AB149" i="1" s="1"/>
  <c r="S152" i="1" l="1"/>
  <c r="W152" i="1" s="1"/>
  <c r="R153" i="1"/>
  <c r="Y150" i="1"/>
  <c r="Z150" i="1"/>
  <c r="AB150" i="1" s="1"/>
  <c r="Z151" i="1"/>
  <c r="AB151" i="1" s="1"/>
  <c r="Y151" i="1"/>
  <c r="R154" i="1" l="1"/>
  <c r="S153" i="1"/>
  <c r="Y152" i="1"/>
  <c r="Z152" i="1"/>
  <c r="AB152" i="1" s="1"/>
  <c r="W153" i="1" l="1"/>
  <c r="S154" i="1"/>
  <c r="R155" i="1"/>
  <c r="Z153" i="1" l="1"/>
  <c r="AB153" i="1" s="1"/>
  <c r="Y153" i="1"/>
  <c r="R156" i="1"/>
  <c r="S155" i="1"/>
  <c r="W154" i="1"/>
  <c r="S156" i="1" l="1"/>
  <c r="W156" i="1" s="1"/>
  <c r="R157" i="1"/>
  <c r="Z154" i="1"/>
  <c r="AB154" i="1" s="1"/>
  <c r="Y154" i="1"/>
  <c r="W155" i="1"/>
  <c r="S157" i="1" l="1"/>
  <c r="R158" i="1"/>
  <c r="Y155" i="1"/>
  <c r="Z155" i="1"/>
  <c r="AB155" i="1" s="1"/>
  <c r="Y156" i="1"/>
  <c r="Z156" i="1"/>
  <c r="AB156" i="1" s="1"/>
  <c r="W157" i="1" l="1"/>
  <c r="S158" i="1"/>
  <c r="R159" i="1"/>
  <c r="W158" i="1" l="1"/>
  <c r="S159" i="1"/>
  <c r="R160" i="1"/>
  <c r="Z157" i="1"/>
  <c r="AB157" i="1" s="1"/>
  <c r="Y157" i="1"/>
  <c r="W159" i="1" l="1"/>
  <c r="R161" i="1"/>
  <c r="S160" i="1"/>
  <c r="Y158" i="1"/>
  <c r="Z158" i="1"/>
  <c r="AB158" i="1" s="1"/>
  <c r="S161" i="1" l="1"/>
  <c r="W161" i="1" s="1"/>
  <c r="R162" i="1"/>
  <c r="W160" i="1"/>
  <c r="Y159" i="1"/>
  <c r="Z159" i="1"/>
  <c r="AB159" i="1" s="1"/>
  <c r="S162" i="1" l="1"/>
  <c r="R163" i="1"/>
  <c r="Y160" i="1"/>
  <c r="Z160" i="1"/>
  <c r="AB160" i="1" s="1"/>
  <c r="Z161" i="1"/>
  <c r="AB161" i="1" s="1"/>
  <c r="Y161" i="1"/>
  <c r="S163" i="1" l="1"/>
  <c r="R164" i="1"/>
  <c r="W162" i="1"/>
  <c r="R165" i="1" l="1"/>
  <c r="S164" i="1"/>
  <c r="Y162" i="1"/>
  <c r="Z162" i="1"/>
  <c r="AB162" i="1" s="1"/>
  <c r="W163" i="1"/>
  <c r="W164" i="1" l="1"/>
  <c r="Y163" i="1"/>
  <c r="Z163" i="1"/>
  <c r="AB163" i="1" s="1"/>
  <c r="S165" i="1"/>
  <c r="R166" i="1"/>
  <c r="S166" i="1" l="1"/>
  <c r="R167" i="1"/>
  <c r="W166" i="1"/>
  <c r="Y164" i="1"/>
  <c r="Z164" i="1"/>
  <c r="AB164" i="1" s="1"/>
  <c r="W165" i="1"/>
  <c r="S167" i="1" l="1"/>
  <c r="R168" i="1"/>
  <c r="W167" i="1"/>
  <c r="Z165" i="1"/>
  <c r="AB165" i="1" s="1"/>
  <c r="Y165" i="1"/>
  <c r="Z166" i="1"/>
  <c r="AB166" i="1" s="1"/>
  <c r="Y166" i="1"/>
  <c r="S168" i="1" l="1"/>
  <c r="R169" i="1"/>
  <c r="Z167" i="1"/>
  <c r="AB167" i="1" s="1"/>
  <c r="Y167" i="1"/>
  <c r="W168" i="1" l="1"/>
  <c r="S169" i="1"/>
  <c r="R170" i="1"/>
  <c r="W169" i="1" l="1"/>
  <c r="R171" i="1"/>
  <c r="S170" i="1"/>
  <c r="Z168" i="1"/>
  <c r="AB168" i="1" s="1"/>
  <c r="Y168" i="1"/>
  <c r="S171" i="1" l="1"/>
  <c r="R172" i="1"/>
  <c r="W170" i="1"/>
  <c r="Y169" i="1"/>
  <c r="Z169" i="1"/>
  <c r="AB169" i="1" s="1"/>
  <c r="W171" i="1" l="1"/>
  <c r="Z170" i="1"/>
  <c r="AB170" i="1" s="1"/>
  <c r="Y170" i="1"/>
  <c r="S172" i="1"/>
  <c r="R173" i="1"/>
  <c r="W172" i="1" l="1"/>
  <c r="S173" i="1"/>
  <c r="R174" i="1"/>
  <c r="Z171" i="1"/>
  <c r="AB171" i="1" s="1"/>
  <c r="Y171" i="1"/>
  <c r="W173" i="1" l="1"/>
  <c r="R175" i="1"/>
  <c r="S174" i="1"/>
  <c r="Y172" i="1"/>
  <c r="Z172" i="1"/>
  <c r="AB172" i="1" s="1"/>
  <c r="S175" i="1" l="1"/>
  <c r="R176" i="1"/>
  <c r="R177" i="1" s="1"/>
  <c r="W174" i="1"/>
  <c r="Y173" i="1"/>
  <c r="Z173" i="1"/>
  <c r="AB173" i="1" s="1"/>
  <c r="S177" i="1" l="1"/>
  <c r="W177" i="1" s="1"/>
  <c r="R178" i="1"/>
  <c r="W175" i="1"/>
  <c r="Z174" i="1"/>
  <c r="AB174" i="1" s="1"/>
  <c r="Y174" i="1"/>
  <c r="S176" i="1"/>
  <c r="S178" i="1" l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Y178" i="1" l="1"/>
  <c r="S179" i="1"/>
  <c r="W179" i="1" s="1"/>
  <c r="R180" i="1"/>
  <c r="Z176" i="1"/>
  <c r="AB176" i="1" s="1"/>
  <c r="Y176" i="1"/>
  <c r="Z179" i="1" l="1"/>
  <c r="AB179" i="1" s="1"/>
  <c r="Y179" i="1"/>
  <c r="S180" i="1"/>
  <c r="W180" i="1" s="1"/>
  <c r="R181" i="1"/>
  <c r="S181" i="1" s="1"/>
  <c r="W181" i="1" s="1"/>
  <c r="Z181" i="1" l="1"/>
  <c r="AB181" i="1" s="1"/>
  <c r="Y181" i="1"/>
  <c r="Z180" i="1"/>
  <c r="AB180" i="1" s="1"/>
  <c r="Y1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<sst xmlns="http://schemas.openxmlformats.org/spreadsheetml/2006/main" count="5448" uniqueCount="2228">
  <si>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</si>
  <si>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</si>
  <si>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</si>
  <si>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</si>
  <si>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</si>
  <si>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</si>
  <si>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</si>
  <si>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</si>
  <si>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</si>
  <si>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</si>
  <si>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</si>
  <si>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</si>
  <si>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</si>
  <si>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</si>
  <si>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</si>
  <si>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</si>
  <si>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</si>
  <si>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</si>
  <si>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</si>
  <si>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</si>
  <si>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</si>
  <si>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</si>
  <si>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</si>
  <si>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</si>
  <si>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</si>
  <si>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</si>
  <si>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</si>
  <si>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</si>
  <si>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</si>
  <si>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</si>
  <si>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</si>
  <si>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</si>
  <si>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</si>
  <si>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</si>
  <si>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</si>
  <si>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</si>
  <si>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</si>
  <si>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</si>
  <si>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</si>
  <si>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</si>
  <si>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</si>
  <si>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</si>
  <si>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</si>
  <si>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</si>
  <si>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</si>
  <si>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</si>
  <si>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</si>
  <si>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</si>
  <si>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</si>
  <si>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</si>
  <si>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</si>
  <si>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</si>
  <si>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</si>
  <si>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</si>
  <si>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</si>
  <si>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</si>
  <si>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</si>
  <si>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</si>
  <si>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</si>
  <si>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</si>
  <si>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</si>
  <si>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</si>
  <si>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</si>
  <si>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</si>
  <si>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</si>
  <si>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</si>
  <si>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</si>
  <si>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</si>
  <si>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</si>
  <si>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</si>
  <si>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</si>
  <si>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</si>
  <si>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</si>
  <si>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</si>
  <si>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</si>
  <si>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</si>
  <si>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</si>
  <si>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</si>
  <si>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</si>
  <si>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</si>
  <si>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</si>
  <si>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</si>
  <si>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</si>
  <si>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</si>
  <si>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</si>
  <si>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</si>
  <si>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</si>
  <si>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</si>
  <si>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</si>
  <si>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</si>
  <si>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</si>
  <si>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</si>
  <si>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</si>
  <si>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</si>
  <si>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</si>
  <si>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</si>
  <si>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</si>
  <si>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</si>
  <si>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</si>
  <si>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</si>
  <si>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</si>
  <si>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</si>
  <si>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</si>
  <si>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</si>
  <si>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</si>
  <si>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</si>
  <si>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</si>
  <si>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</si>
  <si>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</si>
  <si>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</si>
  <si>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</si>
  <si>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</si>
  <si>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</si>
  <si>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</si>
  <si>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</si>
  <si>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</si>
  <si>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</si>
  <si>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</si>
  <si>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</si>
  <si>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</si>
  <si>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</si>
  <si>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</si>
  <si>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</si>
  <si>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</si>
  <si>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</si>
  <si>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</si>
  <si>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</si>
  <si>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</si>
  <si>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</si>
  <si>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</si>
  <si>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</si>
  <si>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</si>
  <si>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</si>
  <si>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</si>
  <si>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</si>
  <si>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</si>
  <si>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</si>
  <si>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</si>
  <si>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</si>
  <si>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</si>
  <si>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</si>
  <si>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</si>
  <si>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</si>
  <si>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</si>
  <si>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</si>
  <si>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</si>
  <si>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</si>
  <si>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</si>
  <si>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</si>
  <si>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</si>
  <si>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</si>
  <si>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</si>
  <si>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</si>
  <si>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</si>
  <si>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</si>
  <si>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</si>
  <si>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</si>
  <si>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</si>
  <si>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</si>
  <si>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</si>
  <si>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</si>
  <si>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</si>
  <si>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</si>
  <si>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</si>
  <si>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</si>
  <si>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</si>
  <si>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</si>
  <si>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</si>
  <si>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</si>
  <si>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</si>
  <si>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</si>
  <si>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</si>
  <si>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</si>
  <si>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</si>
  <si>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</si>
  <si>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</si>
  <si>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</si>
  <si>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</si>
  <si>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</si>
  <si>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</si>
  <si>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</si>
  <si>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</si>
  <si>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</si>
  <si>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</si>
  <si>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</si>
  <si>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</si>
  <si>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</si>
  <si>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</si>
  <si>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</si>
  <si>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</si>
  <si>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</si>
  <si>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</si>
  <si>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</si>
  <si>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</si>
  <si>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</si>
  <si>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</si>
  <si>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</si>
  <si>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</si>
  <si>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</si>
  <si>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</si>
  <si>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</si>
  <si>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</si>
  <si>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</si>
  <si>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</si>
  <si>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</si>
  <si>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</si>
  <si>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</si>
  <si>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</si>
  <si>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</si>
  <si>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</si>
  <si>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</si>
  <si>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</si>
  <si>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</si>
  <si>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</si>
  <si>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</si>
  <si>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</si>
  <si>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</si>
  <si>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</si>
  <si>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</si>
  <si>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</si>
  <si>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</si>
  <si>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</si>
  <si>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</si>
  <si>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</si>
  <si>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</si>
  <si>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</si>
  <si>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</si>
  <si>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</si>
  <si>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</si>
  <si>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</si>
  <si>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</si>
  <si>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</si>
  <si>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</si>
  <si>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</si>
  <si>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</si>
  <si>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</si>
  <si>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</si>
  <si>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</si>
  <si>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</si>
  <si>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</si>
  <si>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</si>
  <si>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</si>
  <si>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</si>
  <si>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</si>
  <si>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</si>
  <si>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</si>
  <si>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</si>
  <si>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</si>
  <si>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</si>
  <si>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</si>
  <si>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</si>
  <si>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</si>
  <si>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</si>
  <si>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</si>
  <si>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</si>
  <si>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</si>
  <si>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</si>
  <si>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</si>
  <si>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</si>
  <si>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</si>
  <si>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</si>
  <si>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</si>
  <si>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</si>
  <si>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</si>
  <si>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</si>
  <si>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</si>
  <si>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</si>
  <si>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</si>
  <si>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</si>
  <si>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</si>
  <si>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</si>
  <si>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</si>
  <si>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</si>
  <si>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</si>
  <si>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</si>
  <si>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</si>
  <si>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</si>
  <si>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</si>
  <si>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</si>
  <si>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</si>
  <si>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</si>
  <si>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</si>
  <si>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</si>
  <si>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</si>
  <si>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</si>
  <si>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</si>
  <si>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</si>
  <si>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</si>
  <si>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</si>
  <si>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</si>
  <si>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</si>
  <si>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</si>
  <si>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</si>
  <si>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</si>
  <si>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</si>
  <si>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</si>
  <si>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</si>
  <si>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</si>
  <si>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</si>
  <si>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</si>
  <si>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</si>
  <si>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</si>
  <si>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</si>
  <si>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</si>
  <si>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</si>
  <si>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</si>
  <si>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</si>
  <si>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</si>
  <si>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</si>
  <si>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</si>
  <si>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</si>
  <si>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</si>
  <si>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</si>
  <si>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</si>
  <si>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</si>
  <si>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</si>
  <si>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</si>
  <si>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</si>
  <si>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</si>
  <si>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</si>
  <si>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</si>
  <si>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</si>
  <si>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</si>
  <si>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</si>
  <si>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</si>
  <si>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</si>
  <si>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</si>
  <si>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</si>
  <si>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</si>
  <si>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</si>
  <si>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</si>
  <si>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</si>
  <si>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</si>
  <si>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</si>
  <si>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</si>
  <si>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</si>
  <si>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</si>
  <si>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</si>
  <si>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</si>
  <si>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</si>
  <si>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</si>
  <si>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</si>
  <si>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</si>
  <si>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</si>
  <si>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</si>
  <si>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</si>
  <si>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</si>
  <si>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</si>
  <si>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</si>
  <si>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</si>
  <si>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</si>
  <si>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</si>
  <si>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</si>
  <si>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</si>
  <si>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</si>
  <si>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</si>
  <si>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</si>
  <si>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</si>
  <si>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</si>
  <si>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</si>
  <si>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</si>
  <si>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</si>
  <si>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</si>
  <si>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</si>
  <si>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</si>
  <si>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</si>
  <si>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</si>
  <si>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</si>
  <si>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</si>
  <si>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</si>
  <si>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</si>
  <si>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</si>
  <si>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</si>
  <si>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</si>
  <si>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</si>
  <si>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</si>
  <si>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</si>
  <si>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</si>
  <si>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</si>
  <si>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</si>
  <si>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</si>
  <si>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</si>
  <si>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</si>
  <si>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</si>
  <si>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</si>
  <si>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</si>
  <si>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</si>
  <si>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</si>
  <si>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</si>
  <si>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</si>
  <si>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</si>
  <si>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</si>
  <si>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</si>
  <si>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</si>
  <si>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</si>
  <si>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</si>
  <si>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</si>
  <si>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</si>
  <si>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</si>
  <si>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</si>
  <si>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</si>
  <si>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</si>
  <si>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</si>
  <si>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</si>
  <si>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</si>
  <si>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</si>
  <si>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</si>
  <si>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</si>
  <si>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</si>
  <si>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</si>
  <si>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</si>
  <si>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</si>
  <si>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</si>
  <si>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</si>
  <si>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</si>
  <si>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</si>
  <si>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</si>
  <si>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</si>
  <si>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</si>
  <si>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</si>
  <si>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</si>
  <si>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</si>
  <si>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</si>
  <si>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</si>
  <si>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</si>
  <si>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</si>
  <si>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</si>
  <si>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</si>
  <si>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</si>
  <si>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</si>
  <si>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</si>
  <si>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</si>
  <si>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</si>
  <si>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</si>
  <si>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</si>
  <si>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</si>
  <si>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</si>
  <si>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</si>
  <si>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</si>
  <si>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</si>
  <si>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</si>
  <si>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</si>
  <si>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</si>
  <si>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</si>
  <si>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</si>
  <si>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</si>
  <si>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</si>
  <si>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</si>
  <si>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</si>
  <si>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</si>
  <si>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</si>
  <si>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</si>
  <si>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</si>
  <si>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</si>
  <si>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</si>
  <si>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</si>
  <si>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</si>
  <si>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</si>
  <si>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</si>
  <si>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</si>
  <si>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</si>
  <si>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</si>
  <si>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</si>
  <si>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</si>
  <si>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</si>
  <si>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</si>
  <si>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</si>
  <si>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</si>
  <si>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</si>
  <si>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</si>
  <si>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</si>
  <si>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</si>
  <si>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</si>
  <si>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</si>
  <si>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</si>
  <si>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</si>
  <si>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</si>
  <si>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</si>
  <si>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</si>
  <si>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</si>
  <si>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</si>
  <si>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</si>
  <si>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</si>
  <si>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</si>
  <si>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</si>
  <si>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</si>
  <si>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</si>
  <si>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</si>
  <si>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</si>
  <si>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</si>
  <si>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</si>
  <si>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</si>
  <si>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</si>
  <si>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</si>
  <si>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</si>
  <si>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</si>
  <si>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</si>
  <si>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</si>
  <si>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</si>
  <si>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</si>
  <si>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</si>
  <si>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</si>
  <si>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</si>
  <si>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</si>
  <si>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</si>
  <si>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</si>
  <si>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</si>
  <si>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</si>
  <si>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</si>
  <si>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</si>
  <si>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</si>
  <si>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</si>
  <si>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</si>
  <si>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</si>
  <si>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</si>
  <si>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</si>
  <si>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</si>
  <si>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</si>
  <si>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</si>
  <si>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</si>
  <si>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</si>
  <si>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</si>
  <si>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</si>
  <si>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</si>
  <si>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</si>
  <si>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</si>
  <si>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</si>
  <si>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</si>
  <si>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</si>
  <si>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</si>
  <si>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</si>
  <si>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</si>
  <si>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</si>
  <si>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</si>
  <si>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</si>
  <si>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</si>
  <si>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</si>
  <si>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</si>
  <si>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</si>
  <si>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</si>
  <si>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</si>
  <si>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</si>
  <si>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</si>
  <si>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</si>
  <si>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</si>
  <si>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</si>
  <si>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</si>
  <si>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</si>
  <si>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</si>
  <si>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</si>
  <si>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</si>
  <si>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</si>
  <si>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</si>
  <si>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</si>
  <si>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</si>
  <si>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</si>
  <si>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</si>
  <si>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</si>
  <si>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</si>
  <si>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</si>
  <si>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</si>
  <si>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</si>
  <si>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</si>
  <si>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</si>
  <si>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</si>
  <si>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</si>
  <si>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</si>
  <si>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</si>
  <si>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</si>
  <si>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</si>
  <si>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</si>
  <si>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</si>
  <si>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</si>
  <si>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</si>
  <si>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</si>
  <si>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</si>
  <si>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</si>
  <si>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</si>
  <si>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</si>
  <si>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</si>
  <si>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</si>
  <si>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</si>
  <si>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</si>
  <si>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</si>
  <si>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</si>
  <si>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</si>
  <si>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</si>
  <si>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</si>
  <si>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</si>
  <si>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</si>
  <si>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</si>
  <si>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</si>
  <si>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</si>
  <si>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</si>
  <si>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</si>
  <si>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</si>
  <si>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</si>
  <si>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</si>
  <si>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</si>
  <si>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</si>
  <si>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</si>
  <si>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</si>
  <si>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</si>
  <si>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</si>
  <si>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</si>
  <si>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</si>
  <si>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</si>
  <si>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</si>
  <si>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</si>
  <si>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</si>
  <si>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</si>
  <si>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</si>
  <si>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</si>
  <si>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</si>
  <si>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</si>
  <si>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</si>
  <si>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</si>
  <si>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</si>
  <si>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</si>
  <si>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</si>
  <si>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</si>
  <si>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</si>
  <si>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</si>
  <si>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</si>
  <si>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</si>
  <si>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</si>
  <si>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</si>
  <si>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</si>
  <si>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</si>
  <si>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</si>
  <si>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</si>
  <si>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</si>
  <si>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</si>
  <si>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</si>
  <si>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</si>
  <si>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</si>
  <si>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</si>
  <si>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</si>
  <si>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</si>
  <si>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</si>
  <si>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</si>
  <si>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</si>
  <si>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</si>
  <si>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</si>
  <si>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</si>
  <si>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</si>
  <si>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</si>
  <si>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</si>
  <si>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</si>
  <si>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</si>
  <si>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</si>
  <si>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</si>
  <si>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</si>
  <si>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</si>
  <si>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</si>
  <si>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</si>
  <si>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</si>
  <si>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</si>
  <si>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</si>
  <si>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</si>
  <si>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</si>
  <si>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</si>
  <si>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</si>
  <si>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</si>
  <si>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</si>
  <si>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</si>
  <si>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</si>
  <si>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</si>
  <si>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</si>
  <si>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</si>
  <si>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</si>
  <si>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</si>
  <si>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</si>
  <si>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</si>
  <si>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</si>
  <si>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</si>
  <si>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</si>
  <si>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</si>
  <si>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</si>
  <si>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</si>
  <si>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</si>
  <si>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</si>
  <si>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</si>
  <si>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</si>
  <si>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</si>
  <si>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</si>
  <si>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</si>
  <si>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</si>
  <si>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</si>
  <si>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</si>
  <si>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</si>
  <si>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</si>
  <si>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</si>
  <si>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</si>
  <si>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</si>
  <si>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</si>
  <si>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</si>
  <si>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</si>
  <si>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</si>
  <si>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</si>
  <si>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</si>
  <si>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</si>
  <si>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</si>
  <si>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</si>
  <si>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</si>
  <si>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</si>
  <si>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</si>
  <si>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</si>
  <si>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</si>
  <si>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</si>
  <si>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</si>
  <si>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</si>
  <si>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</si>
  <si>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</si>
  <si>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</si>
  <si>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</si>
  <si>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</si>
  <si>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</si>
  <si>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</si>
  <si>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</si>
  <si>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</si>
  <si>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</si>
  <si>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</si>
  <si>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</si>
  <si>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</si>
  <si>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</si>
  <si>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</si>
  <si>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</si>
  <si>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</si>
  <si>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</si>
  <si>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</si>
  <si>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</si>
  <si>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</si>
  <si>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</si>
  <si>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</si>
  <si>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</si>
  <si>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</si>
  <si>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</si>
  <si>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</si>
  <si>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</si>
  <si>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</si>
  <si>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</si>
  <si>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</si>
  <si>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</si>
  <si>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</si>
  <si>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</si>
  <si>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</si>
  <si>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</si>
  <si>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</si>
  <si>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</si>
  <si>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</si>
  <si>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</si>
  <si>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</si>
  <si>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</si>
  <si>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</si>
  <si>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</si>
  <si>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</si>
  <si>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</si>
  <si>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</si>
  <si>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</si>
  <si>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</si>
  <si>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</si>
  <si>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</si>
  <si>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</si>
  <si>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</si>
  <si>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</si>
  <si>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</si>
  <si>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</si>
  <si>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</si>
  <si>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</si>
  <si>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</si>
  <si>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</si>
  <si>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</si>
  <si>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</si>
  <si>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</si>
  <si>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</si>
  <si>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</si>
  <si>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</si>
  <si>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</si>
  <si>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</si>
  <si>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</si>
  <si>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</si>
  <si>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</si>
  <si>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</si>
  <si>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</si>
  <si>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</si>
  <si>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</si>
  <si>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</si>
  <si>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</si>
  <si>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</si>
  <si>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</si>
  <si>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</si>
  <si>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</si>
  <si>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</si>
  <si>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</si>
  <si>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</si>
  <si>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</si>
  <si>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</si>
  <si>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</si>
  <si>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</si>
  <si>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</si>
  <si>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</si>
  <si>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</si>
  <si>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</si>
  <si>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</si>
  <si>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</si>
  <si>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</si>
  <si>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</si>
  <si>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</si>
  <si>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</si>
  <si>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</si>
  <si>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</si>
  <si>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</si>
  <si>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</si>
  <si>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</si>
  <si>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</si>
  <si>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</si>
  <si>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</si>
  <si>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</si>
  <si>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</si>
  <si>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</si>
  <si>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</si>
  <si>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</si>
  <si>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</si>
  <si>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</si>
  <si>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</si>
  <si>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</si>
  <si>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</si>
  <si>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</si>
  <si>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</si>
  <si>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</si>
  <si>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</si>
  <si>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</si>
  <si>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</si>
  <si>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</si>
  <si>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</si>
  <si>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</si>
  <si>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</si>
  <si>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</si>
  <si>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</si>
  <si>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</si>
  <si>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</si>
  <si>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</si>
  <si>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</si>
  <si>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</si>
  <si>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</si>
  <si>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</si>
  <si>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</si>
  <si>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</si>
  <si>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</si>
  <si>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</si>
  <si>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</si>
  <si>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</si>
  <si>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</si>
  <si>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</si>
  <si>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</si>
  <si>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</si>
  <si>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</si>
  <si>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</si>
  <si>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</si>
  <si>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</si>
  <si>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</si>
  <si>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</si>
  <si>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</si>
  <si>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</si>
  <si>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</si>
  <si>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</si>
  <si>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</si>
  <si>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</si>
  <si>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</si>
  <si>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</si>
  <si>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</si>
  <si>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</si>
  <si>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</si>
  <si>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</si>
  <si>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</si>
  <si>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</si>
  <si>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</si>
  <si>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</si>
  <si>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</si>
  <si>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</si>
  <si>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</si>
  <si>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</si>
  <si>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</si>
  <si>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</si>
  <si>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</si>
  <si>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</si>
  <si>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</si>
  <si>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</si>
  <si>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</si>
  <si>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</si>
  <si>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</si>
  <si>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</si>
  <si>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</si>
  <si>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</si>
  <si>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</si>
  <si>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</si>
  <si>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</si>
  <si>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</si>
  <si>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</si>
  <si>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</si>
  <si>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</si>
  <si>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</si>
  <si>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</si>
  <si>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</si>
  <si>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</si>
  <si>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</si>
  <si>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</si>
  <si>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</si>
  <si>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</si>
  <si>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</si>
  <si>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</si>
  <si>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</si>
  <si>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</si>
  <si>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</si>
  <si>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</si>
  <si>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</si>
  <si>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</si>
  <si>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</si>
  <si>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</si>
  <si>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</si>
  <si>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</si>
  <si>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</si>
  <si>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</si>
  <si>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</si>
  <si>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</si>
  <si>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</si>
  <si>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</si>
  <si>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</si>
  <si>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</si>
  <si>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</si>
  <si>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</si>
  <si>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</si>
  <si>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</si>
  <si>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</si>
  <si>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</si>
  <si>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</si>
  <si>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</si>
  <si>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</si>
  <si>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</si>
  <si>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</si>
  <si>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</si>
  <si>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</si>
  <si>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</si>
  <si>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</si>
  <si>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</si>
  <si>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</si>
  <si>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</si>
  <si>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</si>
  <si>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</si>
  <si>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</si>
  <si>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</si>
  <si>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</si>
  <si>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</si>
  <si>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</si>
  <si>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</si>
  <si>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</si>
  <si>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</si>
  <si>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</si>
  <si>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</si>
  <si>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</si>
  <si>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</si>
  <si>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</si>
  <si>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</si>
  <si>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</si>
  <si>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</si>
  <si>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</si>
  <si>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</si>
  <si>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</si>
  <si>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</si>
  <si>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</si>
  <si>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</si>
  <si>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</si>
  <si>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</si>
  <si>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</si>
  <si>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</si>
  <si>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</si>
  <si>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</si>
  <si>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</si>
  <si>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</si>
  <si>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</si>
  <si>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</si>
  <si>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</si>
  <si>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</si>
  <si>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</si>
  <si>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</si>
  <si>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</si>
  <si>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</si>
  <si>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</si>
  <si>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</si>
  <si>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</si>
  <si>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</si>
  <si>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</si>
  <si>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</si>
  <si>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</si>
  <si>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</si>
  <si>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</si>
  <si>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</si>
  <si>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</si>
  <si>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</si>
  <si>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</si>
  <si>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</si>
  <si>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</si>
  <si>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</si>
  <si>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</si>
  <si>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</si>
  <si>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</si>
  <si>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</si>
  <si>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</si>
  <si>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</si>
  <si>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</si>
  <si>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</si>
  <si>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</si>
  <si>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</si>
  <si>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</si>
  <si>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</si>
  <si>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</si>
  <si>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</si>
  <si>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</si>
  <si>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</si>
  <si>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</si>
  <si>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</si>
  <si>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</si>
  <si>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</si>
  <si>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</si>
  <si>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</si>
  <si>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</si>
  <si>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</si>
  <si>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</si>
  <si>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</si>
  <si>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</si>
  <si>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</si>
  <si>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</si>
  <si>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</si>
  <si>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</si>
  <si>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</si>
  <si>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</si>
  <si>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</si>
  <si>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</si>
  <si>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</si>
  <si>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</si>
  <si>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</si>
  <si>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</si>
  <si>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</si>
  <si>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</si>
  <si>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</si>
  <si>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</si>
  <si>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</si>
  <si>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</si>
  <si>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</si>
  <si>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</si>
  <si>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</si>
  <si>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</si>
  <si>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</si>
  <si>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</si>
  <si>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</si>
  <si>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</si>
  <si>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</si>
  <si>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</si>
  <si>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</si>
  <si>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</si>
  <si>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</si>
  <si>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</si>
  <si>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</si>
  <si>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</si>
  <si>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</si>
  <si>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</si>
  <si>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</si>
  <si>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</si>
  <si>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</si>
  <si>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</si>
  <si>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</si>
  <si>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</si>
  <si>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</si>
  <si>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</si>
  <si>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</si>
  <si>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</si>
  <si>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</si>
  <si>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</si>
  <si>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</si>
  <si>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</si>
  <si>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</si>
  <si>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</si>
  <si>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</si>
  <si>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</si>
  <si>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</si>
  <si>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</si>
  <si>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</si>
  <si>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</si>
  <si>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</si>
  <si>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</si>
  <si>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</si>
  <si>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</si>
  <si>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</si>
  <si>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</si>
  <si>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</si>
  <si>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</si>
  <si>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</si>
  <si>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</si>
  <si>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</si>
  <si>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</si>
  <si>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</si>
  <si>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</si>
  <si>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</si>
  <si>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</si>
  <si>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</si>
  <si>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</si>
  <si>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</si>
  <si>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</si>
  <si>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</si>
  <si>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</si>
  <si>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</si>
  <si>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</si>
  <si>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</si>
  <si>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</si>
  <si>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</si>
  <si>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</si>
  <si>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</si>
  <si>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</si>
  <si>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</si>
  <si>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</si>
  <si>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</si>
  <si>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</si>
  <si>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</si>
  <si>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</si>
  <si>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</si>
  <si>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</si>
  <si>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</si>
  <si>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</si>
  <si>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</si>
  <si>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</si>
  <si>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</si>
  <si>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</si>
  <si>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</si>
  <si>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</si>
  <si>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</si>
  <si>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</si>
  <si>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</si>
  <si>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</si>
  <si>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</si>
  <si>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</si>
  <si>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</si>
  <si>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</si>
  <si>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</si>
  <si>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</si>
  <si>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</si>
  <si>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</si>
  <si>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</si>
  <si>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</si>
  <si>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</si>
  <si>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</si>
  <si>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</si>
  <si>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</si>
  <si>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</si>
  <si>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</si>
  <si>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</si>
  <si>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</si>
  <si>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</si>
  <si>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</si>
  <si>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</si>
  <si>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</si>
  <si>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</si>
  <si>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</si>
  <si>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</si>
  <si>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</si>
  <si>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</si>
  <si>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</si>
  <si>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</si>
  <si>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</si>
  <si>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</si>
  <si>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</si>
  <si>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</si>
  <si>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</si>
  <si>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</si>
  <si>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</si>
  <si>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</si>
  <si>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</si>
  <si>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</si>
  <si>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</si>
  <si>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</si>
  <si>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</si>
  <si>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</si>
  <si>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</si>
  <si>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</si>
  <si>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</si>
  <si>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</si>
  <si>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</si>
  <si>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</si>
  <si>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</si>
  <si>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</si>
  <si>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</si>
  <si>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</si>
  <si>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</si>
  <si>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</si>
  <si>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</si>
  <si>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</si>
  <si>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</si>
  <si>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</si>
  <si>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</si>
  <si>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</si>
  <si>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</si>
  <si>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</si>
  <si>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</si>
  <si>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</si>
  <si>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</si>
  <si>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</si>
  <si>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</si>
  <si>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</si>
  <si>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</si>
  <si>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</si>
  <si>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</si>
  <si>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</si>
  <si>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</si>
  <si>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</si>
  <si>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</si>
  <si>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</si>
  <si>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</si>
  <si>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</si>
  <si>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</si>
  <si>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</si>
  <si>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</si>
  <si>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</si>
  <si>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</si>
  <si>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</si>
  <si>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</si>
  <si>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</si>
  <si>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</si>
  <si>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</si>
  <si>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</si>
  <si>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</si>
  <si>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</si>
  <si>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</si>
  <si>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</si>
  <si>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</si>
  <si>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</si>
  <si>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</si>
  <si>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</si>
  <si>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</si>
  <si>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</si>
  <si>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</si>
  <si>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</si>
  <si>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</si>
  <si>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</si>
  <si>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</si>
  <si>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</si>
  <si>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</si>
  <si>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</si>
  <si>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</si>
  <si>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</si>
  <si>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</si>
  <si>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</si>
  <si>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</si>
  <si>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</si>
  <si>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</si>
  <si>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</si>
  <si>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</si>
  <si>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</si>
  <si>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</si>
  <si>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</si>
  <si>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</si>
  <si>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</si>
  <si>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</si>
  <si>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</si>
  <si>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</si>
  <si>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</si>
  <si>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</si>
  <si>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</si>
  <si>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</si>
  <si>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</si>
  <si>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</si>
  <si>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</si>
  <si>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</si>
  <si>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</si>
  <si>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</si>
  <si>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</si>
  <si>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</si>
  <si>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</si>
  <si>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</si>
  <si>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</si>
  <si>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</si>
  <si>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</si>
  <si>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</si>
  <si>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</si>
  <si>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</si>
  <si>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</si>
  <si>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</si>
  <si>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</si>
  <si>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</si>
  <si>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</si>
  <si>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</si>
  <si>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</si>
  <si>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</si>
  <si>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</si>
  <si>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</si>
  <si>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</si>
  <si>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</si>
  <si>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</si>
  <si>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</si>
  <si>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</si>
  <si>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</si>
  <si>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</si>
  <si>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</si>
  <si>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</si>
  <si>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</si>
  <si>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</si>
  <si>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</si>
  <si>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</si>
  <si>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</si>
  <si>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</si>
  <si>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</si>
  <si>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</si>
  <si>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</si>
  <si>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</si>
  <si>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</si>
  <si>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</si>
  <si>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</si>
  <si>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</si>
  <si>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</si>
  <si>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</si>
  <si>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</si>
  <si>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</si>
  <si>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</si>
  <si>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</si>
  <si>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</si>
  <si>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</si>
  <si>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</si>
  <si>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</si>
  <si>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</si>
  <si>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</si>
  <si>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</si>
  <si>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</si>
  <si>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</si>
  <si>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</si>
  <si>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</si>
  <si>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</si>
  <si>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</si>
  <si>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</si>
  <si>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</si>
  <si>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</si>
  <si>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</si>
  <si>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</si>
  <si>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</si>
  <si>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</si>
  <si>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</si>
  <si>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</si>
  <si>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</si>
  <si>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</si>
  <si>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</si>
  <si>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</si>
  <si>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</si>
  <si>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</si>
  <si>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</si>
  <si>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</si>
  <si>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</si>
  <si>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</si>
  <si>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</si>
  <si>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</si>
  <si>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</si>
  <si>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</si>
  <si>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</si>
  <si>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</si>
  <si>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</si>
  <si>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</si>
  <si>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</si>
  <si>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</si>
  <si>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</si>
  <si>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</si>
  <si>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</si>
  <si>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</si>
  <si>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</si>
  <si>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</si>
  <si>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</si>
  <si>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</si>
  <si>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</si>
  <si>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</si>
  <si>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</si>
  <si>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</si>
  <si>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</si>
  <si>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</si>
  <si>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</si>
  <si>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</si>
  <si>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</si>
  <si>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</si>
  <si>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</si>
  <si>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</si>
  <si>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</si>
  <si>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</si>
  <si>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</si>
  <si>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</si>
  <si>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</si>
  <si>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</si>
  <si>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</si>
  <si>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</si>
  <si>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</si>
  <si>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</si>
  <si>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</si>
  <si>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</si>
  <si>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</si>
  <si>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</si>
  <si>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</si>
  <si>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</si>
  <si>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</si>
  <si>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</si>
  <si>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</si>
  <si>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</si>
  <si>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</si>
  <si>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</si>
  <si>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</si>
  <si>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</si>
  <si>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</si>
  <si>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</si>
  <si>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</si>
  <si>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</si>
  <si>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</si>
  <si>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</si>
  <si>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</si>
  <si>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</si>
  <si>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</si>
  <si>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</si>
  <si>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</si>
  <si>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</si>
  <si>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</si>
  <si>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</si>
  <si>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</si>
  <si>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</si>
  <si>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</si>
  <si>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</si>
  <si>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</si>
  <si>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</si>
  <si>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</si>
  <si>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</si>
  <si>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</si>
  <si>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</si>
  <si>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</si>
  <si>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</si>
  <si>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</si>
  <si>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</si>
  <si>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</si>
  <si>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</si>
  <si>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</si>
  <si>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</si>
  <si>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</si>
  <si>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</si>
  <si>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</si>
  <si>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</si>
  <si>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</si>
  <si>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</si>
  <si>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</si>
  <si>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</si>
  <si>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</si>
  <si>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</si>
  <si>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</si>
  <si>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</si>
  <si>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</si>
  <si>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</si>
  <si>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</si>
  <si>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</si>
  <si>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</si>
  <si>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</si>
  <si>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</si>
  <si>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</si>
  <si>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</si>
  <si>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</si>
  <si>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</si>
  <si>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</si>
  <si>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</si>
  <si>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</si>
  <si>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</si>
  <si>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</si>
  <si>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</si>
  <si>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</si>
  <si>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</si>
  <si>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</si>
  <si>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</si>
  <si>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</si>
  <si>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</si>
  <si>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</si>
  <si>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</si>
  <si>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</si>
  <si>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</si>
  <si>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</si>
  <si>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</si>
  <si>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</si>
  <si>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</si>
  <si>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</si>
  <si>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</si>
  <si>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</si>
  <si>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</si>
  <si>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</si>
  <si>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</si>
  <si>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</si>
  <si>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</si>
  <si>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</si>
  <si>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</si>
  <si>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</si>
  <si>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</si>
  <si>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</si>
  <si>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</si>
  <si>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</si>
  <si>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</si>
  <si>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</si>
  <si>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</si>
  <si>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</si>
  <si>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</si>
  <si>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</si>
  <si>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</si>
  <si>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</si>
  <si>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</si>
  <si>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</si>
  <si>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</si>
  <si>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</si>
  <si>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</si>
  <si>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</si>
  <si>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</si>
  <si>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</si>
  <si>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</si>
  <si>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</si>
  <si>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</si>
  <si>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</si>
  <si>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</si>
  <si>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</si>
  <si>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</si>
  <si>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</si>
  <si>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</si>
  <si>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</si>
  <si>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</si>
  <si>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</si>
  <si>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</si>
  <si>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</si>
  <si>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</si>
  <si>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</si>
  <si>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</si>
  <si>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</si>
  <si>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</si>
  <si>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</si>
  <si>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</si>
  <si>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</si>
  <si>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</si>
  <si>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</si>
  <si>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</si>
  <si>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</si>
  <si>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</si>
  <si>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</si>
  <si>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</si>
  <si>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</si>
  <si>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</si>
  <si>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</si>
  <si>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</si>
  <si>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</si>
  <si>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</si>
  <si>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</si>
  <si>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</si>
  <si>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</si>
  <si>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</si>
  <si>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</si>
  <si>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</si>
  <si>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</si>
  <si>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</si>
  <si>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</si>
  <si>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</si>
  <si>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</si>
  <si>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</si>
  <si>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</si>
  <si>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</si>
  <si>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</si>
  <si>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</si>
  <si>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</si>
  <si>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</si>
  <si>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</si>
  <si>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</si>
  <si>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</si>
  <si>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</si>
  <si>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</si>
  <si>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</si>
  <si>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</si>
  <si>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</si>
  <si>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</si>
  <si>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</si>
  <si>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</si>
  <si>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</si>
  <si>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</si>
  <si>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</si>
  <si>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</si>
  <si>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</si>
  <si>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</si>
  <si>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</si>
  <si>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</si>
  <si>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</si>
  <si>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</si>
  <si>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</si>
  <si>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</si>
  <si>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</si>
  <si>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</si>
  <si>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</si>
  <si>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</si>
  <si>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</si>
  <si>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</si>
  <si>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</si>
  <si>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</si>
  <si>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</si>
  <si>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</si>
  <si>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</si>
  <si>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</si>
  <si>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</si>
  <si>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</si>
  <si>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</si>
  <si>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</si>
  <si>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</si>
  <si>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</si>
  <si>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</si>
  <si>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</si>
  <si>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</si>
  <si>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</si>
  <si>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</si>
  <si>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</si>
  <si>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</si>
  <si>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</si>
  <si>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</si>
  <si>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</si>
  <si>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</si>
  <si>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</si>
  <si>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</si>
  <si>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</si>
  <si>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</si>
  <si>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</si>
  <si>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</si>
  <si>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</si>
  <si>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</si>
  <si>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</si>
  <si>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</si>
  <si>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</si>
  <si>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</si>
  <si>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</si>
  <si>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</si>
  <si>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</si>
  <si>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</si>
  <si>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</si>
  <si>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</si>
  <si>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</si>
  <si>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</si>
  <si>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</si>
  <si>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</si>
  <si>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</si>
  <si>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</si>
  <si>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</si>
  <si>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</si>
  <si>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</si>
  <si>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</si>
  <si>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</si>
  <si>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</si>
  <si>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</si>
  <si>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</si>
  <si>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</si>
  <si>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</si>
  <si>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</si>
  <si>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</si>
  <si>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</si>
  <si>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</si>
  <si>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</si>
  <si>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</si>
  <si>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</si>
  <si>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</si>
  <si>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</si>
  <si>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</si>
  <si>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</si>
  <si>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</si>
  <si>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</si>
  <si>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</si>
  <si>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</si>
  <si>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</si>
  <si>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</si>
  <si>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</si>
  <si>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</si>
  <si>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</si>
  <si>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</si>
  <si>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</si>
  <si>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</si>
  <si>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</si>
  <si>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</si>
  <si>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</si>
  <si>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</si>
  <si>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</si>
  <si>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</si>
  <si>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</si>
  <si>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</si>
  <si>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</si>
  <si>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</si>
  <si>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</si>
  <si>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</si>
  <si>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</si>
  <si>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</si>
  <si>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</si>
  <si>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</si>
  <si>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</si>
  <si>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</si>
  <si>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</si>
  <si>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</si>
  <si>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</si>
  <si>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</si>
  <si>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</si>
  <si>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</si>
  <si>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</si>
  <si>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</si>
  <si>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</si>
  <si>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</si>
  <si>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</si>
  <si>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</si>
  <si>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</si>
  <si>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</si>
  <si>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</si>
  <si>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</si>
  <si>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</si>
  <si>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</si>
  <si>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</si>
  <si>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</si>
  <si>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</si>
  <si>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</si>
  <si>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</si>
  <si>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</si>
  <si>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</si>
  <si>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</si>
  <si>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</si>
  <si>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</si>
  <si>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</si>
  <si>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</si>
  <si>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</si>
  <si>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</si>
  <si>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</si>
  <si>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</si>
  <si>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</si>
  <si>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</si>
  <si>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</si>
  <si>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</si>
  <si>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</si>
  <si>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</si>
  <si>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</si>
  <si>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</si>
  <si>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</si>
  <si>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</si>
  <si>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</si>
  <si>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</si>
  <si>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</si>
  <si>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</si>
  <si>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</si>
  <si>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</si>
  <si>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</si>
  <si>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</si>
  <si>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</si>
  <si>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</si>
  <si>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</si>
  <si>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</si>
  <si>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</si>
  <si>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</si>
  <si>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</si>
  <si>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</si>
  <si>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</si>
  <si>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</si>
  <si>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</si>
  <si>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</si>
  <si>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</si>
  <si>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</si>
  <si>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</si>
  <si>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</si>
  <si>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</si>
  <si>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</si>
  <si>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</si>
  <si>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</si>
  <si>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</si>
  <si>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</si>
  <si>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</si>
  <si>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</si>
  <si>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</si>
  <si>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</si>
  <si>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</si>
  <si>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</si>
  <si>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</si>
  <si>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</si>
  <si>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</si>
  <si>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</si>
  <si>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</si>
  <si>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</si>
  <si>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</si>
  <si>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</si>
  <si>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</si>
  <si>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</si>
  <si>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</si>
  <si>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</si>
  <si>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</si>
  <si>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</si>
  <si>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</si>
  <si>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</si>
  <si>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</si>
  <si>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</si>
  <si>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</si>
  <si>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</si>
  <si>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</si>
  <si>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</si>
  <si>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</si>
  <si>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</si>
  <si>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</si>
  <si>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</si>
  <si>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</si>
  <si>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</si>
  <si>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</si>
  <si>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</si>
  <si>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</si>
  <si>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</si>
  <si>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</si>
  <si>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</si>
  <si>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</si>
  <si>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</si>
  <si>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</si>
  <si>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</si>
  <si>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</si>
  <si>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</si>
  <si>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</si>
  <si>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</si>
  <si>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</si>
  <si>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</si>
  <si>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</si>
  <si>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</si>
  <si>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</si>
  <si>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</si>
  <si>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</si>
  <si>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</si>
  <si>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</si>
  <si>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</si>
  <si>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</si>
  <si>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</si>
  <si>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</si>
  <si>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</si>
  <si>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</si>
  <si>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</si>
  <si>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</si>
  <si>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</si>
  <si>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</si>
  <si>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</si>
  <si>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</si>
  <si>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</si>
  <si>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</si>
  <si>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</si>
  <si>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</si>
  <si>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</si>
  <si>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</si>
  <si>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</si>
  <si>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</si>
  <si>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</si>
  <si>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</si>
  <si>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</si>
  <si>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</si>
  <si>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</si>
  <si>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</si>
  <si>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</si>
  <si>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</si>
  <si>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</si>
  <si>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</si>
  <si>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</si>
  <si>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</si>
  <si>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</si>
  <si>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</si>
  <si>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</si>
  <si>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</si>
  <si>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</si>
  <si>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</si>
  <si>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</si>
  <si>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</si>
  <si>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</si>
  <si>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</si>
  <si>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</si>
  <si>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</si>
  <si>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</si>
  <si>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</si>
  <si>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</si>
  <si>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</si>
  <si>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</si>
  <si>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</si>
  <si>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</si>
  <si>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</si>
  <si>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</si>
  <si>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</si>
  <si>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</si>
  <si>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</si>
  <si>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</si>
  <si>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</si>
  <si>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</si>
  <si>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</si>
  <si>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</si>
  <si>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</si>
  <si>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</si>
  <si>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</si>
  <si>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</si>
  <si>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</si>
  <si>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</si>
  <si>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</si>
  <si>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</si>
  <si>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</si>
  <si>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</si>
  <si>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</si>
  <si>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</si>
  <si>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</si>
  <si>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</si>
  <si>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</si>
  <si>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</si>
  <si>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</si>
  <si>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</si>
  <si>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</si>
  <si>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</si>
  <si>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</si>
  <si>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</si>
  <si>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</si>
  <si>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</si>
  <si>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</si>
  <si>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</si>
  <si>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</si>
  <si>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</si>
  <si>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</si>
  <si>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</si>
  <si>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</si>
  <si>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</si>
  <si>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</si>
  <si>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</si>
  <si>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</si>
  <si>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</si>
  <si>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</si>
  <si>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</si>
  <si>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</si>
  <si>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</si>
  <si>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</si>
  <si>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</si>
  <si>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</si>
  <si>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</si>
  <si>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</si>
  <si>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</si>
  <si>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</si>
  <si>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</si>
  <si>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</si>
  <si>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</si>
  <si>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</si>
  <si>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</si>
  <si>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</si>
  <si>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</si>
  <si>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</si>
  <si>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</si>
  <si>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</si>
  <si>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</si>
  <si>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</si>
  <si>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</si>
  <si>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</si>
  <si>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</si>
  <si>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</si>
  <si>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</si>
  <si>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</si>
  <si>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</si>
  <si>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</si>
  <si>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</si>
  <si>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</si>
  <si>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</si>
  <si>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</si>
  <si>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</si>
  <si>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</si>
  <si>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</si>
  <si>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</si>
  <si>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</si>
  <si>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</si>
  <si>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</si>
  <si>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</si>
  <si>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</si>
  <si>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</si>
  <si>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</si>
  <si>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</si>
  <si>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</si>
  <si>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</si>
  <si>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</si>
  <si>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</si>
  <si>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</si>
  <si>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</si>
  <si>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</si>
  <si>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</si>
  <si>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</si>
  <si>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</si>
  <si>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</si>
  <si>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</si>
  <si>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</si>
  <si>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</si>
  <si>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</si>
  <si>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</si>
  <si>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</si>
  <si>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</si>
  <si>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</si>
  <si>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</si>
  <si>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</si>
  <si>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</si>
  <si>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</si>
  <si>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</si>
  <si>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</si>
  <si>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</si>
  <si>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</si>
  <si>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</si>
  <si>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</si>
  <si>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</si>
  <si>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</si>
  <si>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</si>
  <si>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</si>
  <si>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</si>
  <si>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</si>
  <si>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</si>
  <si>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</si>
  <si>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</si>
  <si>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</si>
  <si>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</si>
  <si>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</si>
  <si>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</si>
  <si>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</si>
  <si>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</si>
  <si>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</si>
  <si>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</si>
  <si>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</si>
  <si>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</si>
  <si>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</si>
  <si>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</si>
  <si>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</si>
  <si>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</si>
  <si>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</si>
  <si>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</si>
  <si>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</si>
  <si>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</si>
  <si>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</si>
  <si>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</si>
  <si>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</si>
  <si>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</si>
  <si>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</si>
  <si>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</si>
  <si>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</si>
  <si>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</si>
  <si>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</si>
  <si>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</si>
  <si>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</si>
  <si>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</si>
  <si>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</si>
  <si>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</si>
  <si>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</si>
  <si>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</si>
  <si>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</si>
  <si>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</si>
  <si>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</si>
  <si>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</si>
  <si>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</si>
  <si>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</si>
  <si>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</si>
  <si>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</si>
  <si>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</si>
  <si>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</si>
  <si>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</si>
  <si>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</si>
  <si>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</si>
  <si>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</si>
  <si>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</si>
  <si>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</si>
  <si>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</si>
  <si>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</si>
  <si>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</si>
  <si>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</si>
  <si>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</si>
  <si>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</si>
  <si>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</si>
  <si>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</si>
  <si>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</si>
  <si>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</si>
  <si>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</si>
  <si>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</si>
  <si>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</si>
  <si>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</si>
  <si>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</si>
  <si>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</si>
  <si>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</si>
  <si>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</si>
  <si>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</si>
  <si>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</si>
  <si>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</si>
  <si>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</si>
  <si>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</si>
  <si>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</si>
  <si>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</si>
  <si>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</si>
  <si>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</si>
  <si>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</si>
  <si>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</si>
  <si>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</si>
  <si>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</si>
  <si>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</si>
  <si>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</si>
  <si>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</si>
  <si>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</si>
  <si>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</si>
  <si>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</si>
  <si>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</si>
  <si>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</si>
  <si>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</si>
  <si>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</si>
  <si>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</si>
  <si>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</si>
  <si>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</si>
  <si>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</si>
  <si>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</si>
  <si>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</si>
  <si>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</si>
  <si>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</si>
  <si>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</si>
  <si>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</si>
  <si>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</si>
  <si>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</si>
  <si>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</si>
  <si>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</si>
  <si>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</si>
  <si>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</si>
  <si>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</si>
  <si>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</si>
  <si>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</si>
  <si>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</si>
  <si>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</si>
  <si>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</si>
  <si>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</si>
  <si>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</si>
  <si>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</si>
  <si>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</si>
  <si>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</si>
  <si>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</si>
  <si>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</si>
  <si>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</si>
  <si>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</si>
  <si>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</si>
  <si>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</si>
  <si>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</si>
  <si>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</si>
  <si>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</si>
  <si>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</si>
  <si>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</si>
  <si>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</si>
  <si>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</si>
  <si>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</si>
  <si>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</si>
  <si>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</si>
  <si>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</si>
  <si>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</si>
  <si>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</si>
  <si>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</si>
  <si>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</si>
  <si>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</si>
  <si>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</si>
  <si>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</si>
  <si>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</si>
  <si>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</si>
  <si>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</si>
  <si>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</si>
  <si>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</si>
  <si>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</si>
  <si>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</si>
  <si>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</si>
  <si>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</si>
  <si>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</si>
  <si>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</si>
  <si>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</si>
  <si>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</si>
  <si>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</si>
  <si>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</si>
  <si>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</si>
  <si>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</si>
  <si>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</si>
  <si>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</si>
  <si>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</si>
  <si>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</si>
  <si>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</si>
  <si>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</si>
  <si>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</si>
  <si>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</si>
  <si>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</si>
  <si>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</si>
  <si>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</si>
  <si>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</si>
  <si>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</si>
  <si>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</si>
  <si>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</si>
  <si>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</si>
  <si>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</si>
  <si>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</si>
  <si>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</si>
  <si>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</si>
  <si>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</si>
  <si>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</si>
  <si>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</si>
  <si>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</si>
  <si>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</si>
  <si>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</si>
  <si>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</si>
  <si>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</si>
  <si>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</si>
  <si>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</si>
  <si>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</si>
  <si>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</si>
  <si>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</si>
  <si>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</si>
  <si>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</si>
  <si>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</si>
  <si>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</si>
  <si>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</si>
  <si>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</si>
  <si>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</si>
  <si>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</si>
  <si>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20210311购入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</si>
  <si>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</si>
  <si>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</si>
  <si>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</si>
  <si>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</si>
  <si>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</si>
  <si>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</si>
  <si>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</si>
  <si>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</si>
  <si>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</si>
  <si>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</si>
  <si>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</si>
  <si>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</si>
  <si>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</si>
  <si>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</si>
  <si>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</si>
  <si>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----</t>
  </si>
  <si>
    <t>杭银转债</t>
  </si>
  <si>
    <t>----</t>
    <phoneticPr fontId="29" type="noConversion"/>
  </si>
  <si>
    <t>温氏转债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</si>
</sst>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2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  <xf numFmtId="0" fontId="2" fillId="0" borderId="2" xfId="0" quotePrefix="1" applyFont="1" applyBorder="1"/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87"/>
  <sheetViews>
    <sheetView zoomScale="80" zoomScaleNormal="80" workbookViewId="0">
      <pane xSplit="1" ySplit="1" topLeftCell="B173" activePane="bottomRight" state="frozen"/>
      <selection activeCell="G436" sqref="G436"/>
      <selection pane="topRight" activeCell="G436" sqref="G436"/>
      <selection pane="bottomLeft" activeCell="G436" sqref="G436"/>
      <selection pane="bottomRight" activeCell="N191" sqref="N191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7.375" style="1" customWidth="1"/>
    <col min="24" max="24" width="4.75" style="1" customWidth="1"/>
    <col min="25" max="25" width="11.25" style="2" customWidth="1"/>
    <col min="26" max="26" width="9.125" style="185" customWidth="1"/>
    <col min="27" max="28" width="6.625" style="185" customWidth="1"/>
    <col min="29" max="29" width="7.375" style="9" customWidth="1"/>
    <col min="30" max="1024" width="8.875" style="2" customWidth="1"/>
  </cols>
  <sheetData>
    <row r="1" spans="1:1024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1.9681</v>
      </c>
      <c r="G1" s="127" t="s">
        <v>5</v>
      </c>
      <c r="H1" s="135" t="str">
        <f>ROUND(SUM(H2:H19465),2)&amp;"盈利"</f>
        <v>2938.18盈利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TEXT(ROUND(SUM(H2:H19465)/SUM(M2:M19465)*365,4),"0.00%" &amp;  " 
年化")</f>
        <v>36.58%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0.16183503333333343</v>
      </c>
      <c r="H17" s="5">
        <f>IF(G17="",$F$1*C17-B17,G17-B17)</f>
        <v>19.420204000000012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2021-03-31</v>
      </c>
      <c r="M17" s="18">
        <f ca="1">(L17-K17+1)*B17</f>
        <v>31920</v>
      </c>
      <c r="N17" s="19">
        <f ca="1">H17/M17*365</f>
        <v>0.22206686904761919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4.8164966666666587E-2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0.1559307333333334</v>
      </c>
      <c r="H19" s="5">
        <f>IF(G19="",$F$1*C19-B19,G19-B19)</f>
        <v>18.711688000000009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2021-03-31</v>
      </c>
      <c r="M19" s="18">
        <f ca="1">(L19-K19+1)*B19</f>
        <v>31440</v>
      </c>
      <c r="N19" s="19">
        <f ca="1">H19/M19*365</f>
        <v>0.21723174681933854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5.4069266666666616E-2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0.16609924999999989</v>
      </c>
      <c r="H20" s="5">
        <f>IF(G20="",$F$1*C20-B20,G20-B20)</f>
        <v>19.931909999999988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2021-03-31</v>
      </c>
      <c r="M20" s="18">
        <f ca="1">(L20-K20+1)*B20</f>
        <v>31320</v>
      </c>
      <c r="N20" s="19">
        <f ca="1">H20/M20*365</f>
        <v>0.23228439176245194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4.3900750000000127E-2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0.1674113166666667</v>
      </c>
      <c r="H34" s="5">
        <f>IF(G34="",$F$1*C34-B34,G34-B34)</f>
        <v>20.089358000000004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2021-03-31</v>
      </c>
      <c r="M34" s="18">
        <f ca="1">(L34-K34+1)*B34</f>
        <v>28920</v>
      </c>
      <c r="N34" s="19">
        <f ca="1">H34/M34*365</f>
        <v>0.25354825968188111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4.2588683333333321E-2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0.16626325833333339</v>
      </c>
      <c r="H35" s="5">
        <f>IF(G35="",$F$1*C35-B35,G35-B35)</f>
        <v>19.951591000000008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2021-03-31</v>
      </c>
      <c r="M35" s="18">
        <f ca="1">(L35-K35+1)*B35</f>
        <v>28800</v>
      </c>
      <c r="N35" s="19">
        <f ca="1">H35/M35*365</f>
        <v>0.25285870538194455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4.3736741666666634E-2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0.16609924999999989</v>
      </c>
      <c r="H36" s="5">
        <f>IF(G36="",$F$1*C36-B36,G36-B36)</f>
        <v>19.931909999999988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2021-03-31</v>
      </c>
      <c r="M36" s="18">
        <f ca="1">(L36-K36+1)*B36</f>
        <v>28680</v>
      </c>
      <c r="N36" s="19">
        <f ca="1">H36/M36*365</f>
        <v>0.25366621861924671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4.3900750000000127E-2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0.1552746999999999</v>
      </c>
      <c r="H44" s="5">
        <f>IF(G44="",$F$1*C44-B44,G44-B44)</f>
        <v>18.632963999999987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2021-03-31</v>
      </c>
      <c r="M44" s="18">
        <f ca="1">(L44-K44+1)*B44</f>
        <v>27240</v>
      </c>
      <c r="N44" s="19">
        <f ca="1">H44/M44*365</f>
        <v>0.24967077312775315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5.4725300000000116E-2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0.1559307333333334</v>
      </c>
      <c r="H45" s="5">
        <f>IF(G45="",$F$1*C45-B45,G45-B45)</f>
        <v>18.711688000000009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2021-03-31</v>
      </c>
      <c r="M45" s="18">
        <f ca="1">(L45-K45+1)*B45</f>
        <v>27120</v>
      </c>
      <c r="N45" s="19">
        <f ca="1">H45/M45*365</f>
        <v>0.25183503392330397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5.4069266666666616E-2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0.16708329999999993</v>
      </c>
      <c r="H49" s="5">
        <f>IF(G49="",$F$1*C49-B49,G49-B49)</f>
        <v>20.049995999999993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2021-03-31</v>
      </c>
      <c r="M49" s="18">
        <f ca="1">(L49-K49+1)*B49</f>
        <v>26400</v>
      </c>
      <c r="N49" s="19">
        <f ca="1">H49/M49*365</f>
        <v>0.27720638409090897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4.2916700000000085E-2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0.16560722499999989</v>
      </c>
      <c r="H50" s="5">
        <f>IF(G50="",$F$1*C50-B50,G50-B50)</f>
        <v>19.872866999999985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2021-03-31</v>
      </c>
      <c r="M50" s="18">
        <f ca="1">(L50-K50+1)*B50</f>
        <v>26280</v>
      </c>
      <c r="N50" s="19">
        <f ca="1">H50/M50*365</f>
        <v>0.27601204166666649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4.4392775000000134E-2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0.14658225833333324</v>
      </c>
      <c r="H53" s="5">
        <f t="shared" ref="H53:H58" si="2">IF(G53="",$F$1*C53-B53,G53-B53)</f>
        <v>17.589870999999988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2021-03-31</v>
      </c>
      <c r="M53" s="18">
        <f t="shared" ref="M53:M58" ca="1" si="5">(L53-K53+1)*B53</f>
        <v>25920</v>
      </c>
      <c r="N53" s="19">
        <f t="shared" ref="N53:N58" ca="1" si="6">H53/M53*365</f>
        <v>0.24769687172067884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6.3417741666666777E-2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0.15281457500000001</v>
      </c>
      <c r="H54" s="5">
        <f t="shared" si="2"/>
        <v>18.337749000000002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2021-03-31</v>
      </c>
      <c r="M54" s="18">
        <f t="shared" ca="1" si="5"/>
        <v>25560</v>
      </c>
      <c r="N54" s="19">
        <f t="shared" ca="1" si="6"/>
        <v>0.26186535152582163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5.7185425000000012E-2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0.14691027500000001</v>
      </c>
      <c r="H55" s="5">
        <f t="shared" si="2"/>
        <v>17.629232999999999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2021-03-31</v>
      </c>
      <c r="M55" s="18">
        <f t="shared" ca="1" si="5"/>
        <v>25440</v>
      </c>
      <c r="N55" s="19">
        <f t="shared" ca="1" si="6"/>
        <v>0.25293514327830185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6.3089725000000013E-2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0.14641824999999997</v>
      </c>
      <c r="H56" s="5">
        <f t="shared" si="2"/>
        <v>17.570189999999997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2021-03-31</v>
      </c>
      <c r="M56" s="18">
        <f t="shared" ca="1" si="5"/>
        <v>25320</v>
      </c>
      <c r="N56" s="19">
        <f t="shared" ca="1" si="6"/>
        <v>0.25328275473933642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6.3581750000000048E-2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0.15248655833333327</v>
      </c>
      <c r="H57" s="5">
        <f t="shared" si="2"/>
        <v>18.298386999999991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2021-03-31</v>
      </c>
      <c r="M57" s="18">
        <f t="shared" ca="1" si="5"/>
        <v>25200</v>
      </c>
      <c r="N57" s="19">
        <f t="shared" ca="1" si="6"/>
        <v>0.26503616091269833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5.7513441666666748E-2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0.1629830916666665</v>
      </c>
      <c r="H58" s="5">
        <f t="shared" si="2"/>
        <v>19.557970999999981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2021-03-31</v>
      </c>
      <c r="M58" s="18">
        <f t="shared" ca="1" si="5"/>
        <v>25080</v>
      </c>
      <c r="N58" s="19">
        <f t="shared" ca="1" si="6"/>
        <v>0.28463554286283865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4.7016908333333524E-2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0.16934297037037035</v>
      </c>
      <c r="H68" s="5">
        <f>IF(G68="",$F$1*C68-B68,G68-B68)</f>
        <v>22.861300999999997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2021-03-31</v>
      </c>
      <c r="M68" s="18">
        <f ca="1">(L68-K68+1)*B68</f>
        <v>26325</v>
      </c>
      <c r="N68" s="19">
        <f ca="1">H68/M68*365</f>
        <v>0.31697530351377012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5.0657029629629674E-2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0.14922461481481475</v>
      </c>
      <c r="H78" s="5">
        <f t="shared" ref="H78:H87" si="21">IF(G78="",$F$1*C78-B78,G78-B78)</f>
        <v>20.145322999999991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2021-03-31</v>
      </c>
      <c r="M78" s="18">
        <f t="shared" ref="M78:M87" ca="1" si="24">(L78-K78+1)*B78</f>
        <v>23085</v>
      </c>
      <c r="N78" s="19">
        <f t="shared" ref="N78:N87" ca="1" si="25">H78/M78*365</f>
        <v>0.31852037665150518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7.077538518518528E-2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0.14543419999999993</v>
      </c>
      <c r="H79" s="5">
        <f t="shared" si="21"/>
        <v>17.452103999999991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2021-03-31</v>
      </c>
      <c r="M79" s="18">
        <f t="shared" ca="1" si="24"/>
        <v>20400</v>
      </c>
      <c r="N79" s="19">
        <f t="shared" ca="1" si="25"/>
        <v>0.31225578235294105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6.456580000000009E-2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0.15265056666666676</v>
      </c>
      <c r="H80" s="5">
        <f t="shared" si="21"/>
        <v>18.318068000000011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2021-03-31</v>
      </c>
      <c r="M80" s="18">
        <f t="shared" ca="1" si="24"/>
        <v>20280</v>
      </c>
      <c r="N80" s="19">
        <f t="shared" ca="1" si="25"/>
        <v>0.32968909368836308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5.7349433333333255E-2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0.15363461666666681</v>
      </c>
      <c r="H81" s="5">
        <f t="shared" si="21"/>
        <v>18.436154000000016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2021-03-31</v>
      </c>
      <c r="M81" s="18">
        <f t="shared" ca="1" si="24"/>
        <v>20160</v>
      </c>
      <c r="N81" s="19">
        <f t="shared" ca="1" si="25"/>
        <v>0.33378949454365109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5.6365383333333213E-2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0.1552746999999999</v>
      </c>
      <c r="H82" s="5">
        <f t="shared" si="21"/>
        <v>18.632963999999987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2021-03-31</v>
      </c>
      <c r="M82" s="18">
        <f t="shared" ca="1" si="24"/>
        <v>20040</v>
      </c>
      <c r="N82" s="19">
        <f t="shared" ca="1" si="25"/>
        <v>0.33937284730538902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5.4725300000000116E-2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0.1638031333333333</v>
      </c>
      <c r="H83" s="5">
        <f t="shared" si="21"/>
        <v>19.656375999999995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2021-03-31</v>
      </c>
      <c r="M83" s="18">
        <f t="shared" ca="1" si="24"/>
        <v>19680</v>
      </c>
      <c r="N83" s="19">
        <f t="shared" ca="1" si="25"/>
        <v>0.36456185162601618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4.6196866666666725E-2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0.15491023703703702</v>
      </c>
      <c r="H84" s="5">
        <f t="shared" si="21"/>
        <v>20.912881999999996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2021-03-31</v>
      </c>
      <c r="M84" s="18">
        <f t="shared" ca="1" si="24"/>
        <v>22005</v>
      </c>
      <c r="N84" s="19">
        <f t="shared" ca="1" si="25"/>
        <v>0.34688488661667793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6.508976296296301E-2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0.1552746999999999</v>
      </c>
      <c r="H85" s="5">
        <f t="shared" si="21"/>
        <v>18.632963999999987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2021-03-31</v>
      </c>
      <c r="M85" s="18">
        <f t="shared" ca="1" si="24"/>
        <v>19440</v>
      </c>
      <c r="N85" s="19">
        <f t="shared" ca="1" si="25"/>
        <v>0.3498473179012343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5.4725300000000116E-2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0.15855486666666654</v>
      </c>
      <c r="H86" s="5">
        <f t="shared" si="21"/>
        <v>19.026583999999986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2021-03-31</v>
      </c>
      <c r="M86" s="18">
        <f t="shared" ca="1" si="24"/>
        <v>19320</v>
      </c>
      <c r="N86" s="19">
        <f t="shared" ca="1" si="25"/>
        <v>0.3594566853002068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5.1445133333333476E-2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0.17211288888888893</v>
      </c>
      <c r="H87" s="5">
        <f t="shared" si="21"/>
        <v>23.235240000000005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2021-03-31</v>
      </c>
      <c r="M87" s="18">
        <f t="shared" ca="1" si="24"/>
        <v>21600</v>
      </c>
      <c r="N87" s="19">
        <f t="shared" ca="1" si="25"/>
        <v>0.39263252777777785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4.7887111111111103E-2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0.17634065925925912</v>
      </c>
      <c r="H89" s="5">
        <f t="shared" ref="H89:H120" si="40">IF(G89="",$F$1*C89-B89,G89-B89)</f>
        <v>23.805988999999983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2021-03-31</v>
      </c>
      <c r="M89" s="18">
        <f t="shared" ref="M89:M120" ca="1" si="43">(L89-K89+1)*B89</f>
        <v>21060</v>
      </c>
      <c r="N89" s="19">
        <f t="shared" ref="N89:N120" ca="1" si="44">H89/M89*365</f>
        <v>0.41259192711301018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4.3659340740740904E-2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0.16730197777777761</v>
      </c>
      <c r="H90" s="5">
        <f t="shared" si="40"/>
        <v>22.585766999999976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2021-03-31</v>
      </c>
      <c r="M90" s="18">
        <f t="shared" ca="1" si="43"/>
        <v>20925</v>
      </c>
      <c r="N90" s="19">
        <f t="shared" ca="1" si="44"/>
        <v>0.39396917347670207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5.2698022222222418E-2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0.15811751111111116</v>
      </c>
      <c r="H91" s="5">
        <f t="shared" si="40"/>
        <v>21.345864000000006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2021-03-31</v>
      </c>
      <c r="M91" s="18">
        <f t="shared" ca="1" si="43"/>
        <v>20790</v>
      </c>
      <c r="N91" s="19">
        <f t="shared" ca="1" si="44"/>
        <v>0.37475903607503613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6.1882488888888865E-2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0.17619487407407422</v>
      </c>
      <c r="H92" s="5">
        <f t="shared" si="40"/>
        <v>23.78630800000002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2021-03-31</v>
      </c>
      <c r="M92" s="18">
        <f t="shared" ca="1" si="43"/>
        <v>20655</v>
      </c>
      <c r="N92" s="19">
        <f t="shared" ca="1" si="44"/>
        <v>0.42033417671266071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4.3805125925925809E-2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0.17007189629629638</v>
      </c>
      <c r="H93" s="5">
        <f t="shared" si="40"/>
        <v>22.959706000000011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2021-03-31</v>
      </c>
      <c r="M93" s="18">
        <f t="shared" ca="1" si="43"/>
        <v>20250</v>
      </c>
      <c r="N93" s="19">
        <f t="shared" ca="1" si="44"/>
        <v>0.41384161432098787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4.9928103703703652E-2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0.15680544444444444</v>
      </c>
      <c r="H94" s="5">
        <f t="shared" si="40"/>
        <v>21.168734999999998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2021-03-31</v>
      </c>
      <c r="M94" s="18">
        <f t="shared" ca="1" si="43"/>
        <v>20115</v>
      </c>
      <c r="N94" s="19">
        <f t="shared" ca="1" si="44"/>
        <v>0.38412071961222966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6.3194555555555587E-2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0.14864147407407405</v>
      </c>
      <c r="H95" s="5">
        <f t="shared" si="40"/>
        <v>20.066598999999997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2021-03-31</v>
      </c>
      <c r="M95" s="18">
        <f t="shared" ca="1" si="43"/>
        <v>19980</v>
      </c>
      <c r="N95" s="19">
        <f t="shared" ca="1" si="44"/>
        <v>0.36658201376376365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7.1358525925925981E-2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0.13260510370370374</v>
      </c>
      <c r="H96" s="5">
        <f t="shared" si="40"/>
        <v>17.901689000000005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2021-03-31</v>
      </c>
      <c r="M96" s="18">
        <f t="shared" ca="1" si="43"/>
        <v>19845</v>
      </c>
      <c r="N96" s="19">
        <f t="shared" ca="1" si="44"/>
        <v>0.32925757042076098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8.7394896296296293E-2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0.13264155000000008</v>
      </c>
      <c r="H97" s="5">
        <f t="shared" si="40"/>
        <v>15.916986000000009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2021-03-31</v>
      </c>
      <c r="M97" s="18">
        <f t="shared" ca="1" si="43"/>
        <v>17520</v>
      </c>
      <c r="N97" s="19">
        <f t="shared" ca="1" si="44"/>
        <v>0.33160387500000016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7.735844999999994E-2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0.11181249166666683</v>
      </c>
      <c r="H98" s="5">
        <f t="shared" si="40"/>
        <v>13.417499000000021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2021-03-31</v>
      </c>
      <c r="M98" s="18">
        <f t="shared" ca="1" si="43"/>
        <v>17160</v>
      </c>
      <c r="N98" s="19">
        <f t="shared" ca="1" si="44"/>
        <v>0.28539552068764612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9.8187508333333187E-2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0.11771679166666663</v>
      </c>
      <c r="H99" s="5">
        <f t="shared" si="40"/>
        <v>14.126014999999995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2021-03-31</v>
      </c>
      <c r="M99" s="18">
        <f t="shared" ca="1" si="43"/>
        <v>17040</v>
      </c>
      <c r="N99" s="19">
        <f t="shared" ca="1" si="44"/>
        <v>0.30258189407276986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9.2283208333333394E-2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0.12837733333333337</v>
      </c>
      <c r="H100" s="5">
        <f t="shared" si="40"/>
        <v>15.405280000000005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2021-03-31</v>
      </c>
      <c r="M100" s="18">
        <f t="shared" ca="1" si="43"/>
        <v>16920</v>
      </c>
      <c r="N100" s="19">
        <f t="shared" ca="1" si="44"/>
        <v>0.33232430260047291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8.1622666666666649E-2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0.1275572916666666</v>
      </c>
      <c r="H101" s="5">
        <f t="shared" si="40"/>
        <v>15.306874999999991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2021-03-31</v>
      </c>
      <c r="M101" s="18">
        <f t="shared" ca="1" si="43"/>
        <v>16800</v>
      </c>
      <c r="N101" s="19">
        <f t="shared" ca="1" si="44"/>
        <v>0.33256008184523789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8.244270833333342E-2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0.13887386666666662</v>
      </c>
      <c r="H102" s="5">
        <f t="shared" si="40"/>
        <v>16.664863999999994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2021-03-31</v>
      </c>
      <c r="M102" s="18">
        <f t="shared" ca="1" si="43"/>
        <v>16680</v>
      </c>
      <c r="N102" s="19">
        <f t="shared" ca="1" si="44"/>
        <v>0.36466878657074325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7.1126133333333397E-2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0.12852311851851844</v>
      </c>
      <c r="H103" s="5">
        <f t="shared" si="40"/>
        <v>17.35062099999999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2021-03-31</v>
      </c>
      <c r="M103" s="18">
        <f t="shared" ca="1" si="43"/>
        <v>18360</v>
      </c>
      <c r="N103" s="19">
        <f t="shared" ca="1" si="44"/>
        <v>0.34493336955337672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9.1476881481481587E-2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0.13067345</v>
      </c>
      <c r="H104" s="5">
        <f t="shared" si="40"/>
        <v>15.680813999999998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2021-03-31</v>
      </c>
      <c r="M104" s="18">
        <f t="shared" ca="1" si="43"/>
        <v>16200</v>
      </c>
      <c r="N104" s="19">
        <f t="shared" ca="1" si="44"/>
        <v>0.35330229074074071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7.9326550000000023E-2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0.131165475</v>
      </c>
      <c r="H105" s="5">
        <f t="shared" si="40"/>
        <v>15.739857000000001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2021-03-31</v>
      </c>
      <c r="M105" s="18">
        <f t="shared" ca="1" si="43"/>
        <v>16080</v>
      </c>
      <c r="N105" s="19">
        <f t="shared" ca="1" si="44"/>
        <v>0.35727909235074634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7.8834525000000016E-2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0.12329307499999989</v>
      </c>
      <c r="H106" s="5">
        <f t="shared" si="40"/>
        <v>14.795168999999987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2021-03-31</v>
      </c>
      <c r="M106" s="18">
        <f t="shared" ca="1" si="43"/>
        <v>15960</v>
      </c>
      <c r="N106" s="19">
        <f t="shared" ca="1" si="44"/>
        <v>0.33836069454887191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8.6706925000000129E-2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0.12001290833333347</v>
      </c>
      <c r="H107" s="5">
        <f t="shared" si="40"/>
        <v>14.401549000000017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2021-03-31</v>
      </c>
      <c r="M107" s="18">
        <f t="shared" ca="1" si="43"/>
        <v>15840</v>
      </c>
      <c r="N107" s="19">
        <f t="shared" ca="1" si="44"/>
        <v>0.33185387531565697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8.9987091666666547E-2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0.10689224166666662</v>
      </c>
      <c r="H108" s="5">
        <f t="shared" si="40"/>
        <v>12.827068999999995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2021-03-31</v>
      </c>
      <c r="M108" s="18">
        <f t="shared" ca="1" si="43"/>
        <v>15480</v>
      </c>
      <c r="N108" s="19">
        <f t="shared" ca="1" si="44"/>
        <v>0.30244704037467685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0.1031077583333334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0.11328856666666667</v>
      </c>
      <c r="H109" s="5">
        <f t="shared" si="40"/>
        <v>13.594628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2021-03-31</v>
      </c>
      <c r="M109" s="18">
        <f t="shared" ca="1" si="43"/>
        <v>15360</v>
      </c>
      <c r="N109" s="19">
        <f t="shared" ca="1" si="44"/>
        <v>0.32304942838541667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9.6711433333333346E-2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0.12673725000000005</v>
      </c>
      <c r="H110" s="5">
        <f t="shared" si="40"/>
        <v>15.208470000000005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2021-03-31</v>
      </c>
      <c r="M110" s="18">
        <f t="shared" ca="1" si="43"/>
        <v>15240</v>
      </c>
      <c r="N110" s="19">
        <f t="shared" ca="1" si="44"/>
        <v>0.36424485236220489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8.3262749999999969E-2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0.12509716666666648</v>
      </c>
      <c r="H111" s="5">
        <f t="shared" si="40"/>
        <v>15.011659999999978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2021-03-31</v>
      </c>
      <c r="M111" s="18">
        <f t="shared" ca="1" si="43"/>
        <v>15120</v>
      </c>
      <c r="N111" s="19">
        <f t="shared" ca="1" si="44"/>
        <v>0.36238464947089893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8.4902833333333538E-2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0.11181249166666683</v>
      </c>
      <c r="H112" s="5">
        <f t="shared" si="40"/>
        <v>13.417499000000021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2021-03-31</v>
      </c>
      <c r="M112" s="18">
        <f t="shared" ca="1" si="43"/>
        <v>15000</v>
      </c>
      <c r="N112" s="19">
        <f t="shared" ca="1" si="44"/>
        <v>0.32649247566666717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9.8187508333333187E-2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0.11574869166666678</v>
      </c>
      <c r="H113" s="5">
        <f t="shared" si="40"/>
        <v>13.889843000000013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2021-03-31</v>
      </c>
      <c r="M113" s="18">
        <f t="shared" ca="1" si="43"/>
        <v>14640</v>
      </c>
      <c r="N113" s="19">
        <f t="shared" ca="1" si="44"/>
        <v>0.34629731523224078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9.4251308333333242E-2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9.3607566666666739E-2</v>
      </c>
      <c r="H114" s="5">
        <f t="shared" si="40"/>
        <v>11.232908000000009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2021-03-31</v>
      </c>
      <c r="M114" s="18">
        <f t="shared" ca="1" si="43"/>
        <v>14520</v>
      </c>
      <c r="N114" s="19">
        <f t="shared" ca="1" si="44"/>
        <v>0.28236993250688724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0.11639243333333328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9.3443558333333246E-2</v>
      </c>
      <c r="H115" s="5">
        <f t="shared" si="40"/>
        <v>11.213226999999989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2021-03-31</v>
      </c>
      <c r="M115" s="18">
        <f t="shared" ca="1" si="43"/>
        <v>14400</v>
      </c>
      <c r="N115" s="19">
        <f t="shared" ca="1" si="44"/>
        <v>0.28422415659722194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0.11655644166666677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9.541165833333333E-2</v>
      </c>
      <c r="H116" s="5">
        <f t="shared" si="40"/>
        <v>11.449399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2021-03-31</v>
      </c>
      <c r="M116" s="18">
        <f t="shared" ca="1" si="43"/>
        <v>14280</v>
      </c>
      <c r="N116" s="19">
        <f t="shared" ca="1" si="44"/>
        <v>0.29264920413165263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0.11458834166666669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9.377157500000001E-2</v>
      </c>
      <c r="H117" s="5">
        <f t="shared" si="40"/>
        <v>11.252589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2021-03-31</v>
      </c>
      <c r="M117" s="18">
        <f t="shared" ca="1" si="43"/>
        <v>14160</v>
      </c>
      <c r="N117" s="19">
        <f t="shared" ca="1" si="44"/>
        <v>0.2900561430084746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0.11622842500000001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0.10246401666666666</v>
      </c>
      <c r="H118" s="5">
        <f t="shared" si="40"/>
        <v>12.295681999999999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2021-03-31</v>
      </c>
      <c r="M118" s="18">
        <f t="shared" ca="1" si="43"/>
        <v>13800</v>
      </c>
      <c r="N118" s="19">
        <f t="shared" ca="1" si="44"/>
        <v>0.32521187898550724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0.10753598333333336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0.1050881499999998</v>
      </c>
      <c r="H119" s="5">
        <f t="shared" si="40"/>
        <v>12.610577999999975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2021-03-31</v>
      </c>
      <c r="M119" s="18">
        <f t="shared" ca="1" si="43"/>
        <v>13680</v>
      </c>
      <c r="N119" s="19">
        <f t="shared" ca="1" si="44"/>
        <v>0.33646644517543794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0.10491185000000022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0.11919286666666645</v>
      </c>
      <c r="H120" s="5">
        <f t="shared" si="40"/>
        <v>14.303143999999975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2021-03-31</v>
      </c>
      <c r="M120" s="18">
        <f t="shared" ca="1" si="43"/>
        <v>13560</v>
      </c>
      <c r="N120" s="19">
        <f t="shared" ca="1" si="44"/>
        <v>0.38500350737463063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9.0807133333333567E-2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0.11977600740740736</v>
      </c>
      <c r="H121" s="5">
        <f t="shared" ref="H121:H152" si="59">IF(G121="",$F$1*C121-B121,G121-B121)</f>
        <v>16.169760999999994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2021-03-31</v>
      </c>
      <c r="M121" s="18">
        <f t="shared" ref="M121:M152" ca="1" si="62">(L121-K121+1)*B121</f>
        <v>15120</v>
      </c>
      <c r="N121" s="19">
        <f t="shared" ref="N121:N152" ca="1" si="63">H121/M121*365</f>
        <v>0.39034145271164006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0.10022399259259267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0.13129303703703701</v>
      </c>
      <c r="H122" s="5">
        <f t="shared" si="59"/>
        <v>17.724559999999997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2021-03-31</v>
      </c>
      <c r="M122" s="18">
        <f t="shared" ca="1" si="62"/>
        <v>14985</v>
      </c>
      <c r="N122" s="19">
        <f t="shared" ca="1" si="63"/>
        <v>0.43172935602268925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8.8706962962963015E-2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0.12152542962962966</v>
      </c>
      <c r="H123" s="5">
        <f t="shared" si="59"/>
        <v>16.405933000000005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2021-03-31</v>
      </c>
      <c r="M123" s="18">
        <f t="shared" ca="1" si="62"/>
        <v>14580</v>
      </c>
      <c r="N123" s="19">
        <f t="shared" ca="1" si="63"/>
        <v>0.41071094272976694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9.8474570370370371E-2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0.11919286666666666</v>
      </c>
      <c r="H124" s="5">
        <f t="shared" si="59"/>
        <v>16.091037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2021-03-31</v>
      </c>
      <c r="M124" s="18">
        <f t="shared" ca="1" si="62"/>
        <v>14445</v>
      </c>
      <c r="N124" s="19">
        <f t="shared" ca="1" si="63"/>
        <v>0.40659248909657325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0.10080713333333337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0.117006088888889</v>
      </c>
      <c r="H125" s="5">
        <f t="shared" si="59"/>
        <v>15.795822000000015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2021-03-31</v>
      </c>
      <c r="M125" s="18">
        <f t="shared" ca="1" si="62"/>
        <v>14310</v>
      </c>
      <c r="N125" s="19">
        <f t="shared" ca="1" si="63"/>
        <v>0.40289832494758948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0.10299391111111103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0.10359385185185194</v>
      </c>
      <c r="H126" s="5">
        <f t="shared" si="59"/>
        <v>13.985170000000011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2021-03-31</v>
      </c>
      <c r="M126" s="18">
        <f t="shared" ca="1" si="62"/>
        <v>14175</v>
      </c>
      <c r="N126" s="19">
        <f t="shared" ca="1" si="63"/>
        <v>0.36011196119929478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0.11640614814814809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0.10722025833333339</v>
      </c>
      <c r="H127" s="5">
        <f t="shared" si="59"/>
        <v>12.866431000000006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2021-03-31</v>
      </c>
      <c r="M127" s="18">
        <f t="shared" ca="1" si="62"/>
        <v>12480</v>
      </c>
      <c r="N127" s="19">
        <f t="shared" ca="1" si="63"/>
        <v>0.37630186818910272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0.10277974166666663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9.7379758333333177E-2</v>
      </c>
      <c r="H128" s="5">
        <f t="shared" si="59"/>
        <v>11.685570999999982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2021-03-31</v>
      </c>
      <c r="M128" s="18">
        <f t="shared" ca="1" si="62"/>
        <v>12120</v>
      </c>
      <c r="N128" s="19">
        <f t="shared" ca="1" si="63"/>
        <v>0.35191694843234267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0.11262024166666684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0.11443662499999997</v>
      </c>
      <c r="H129" s="5">
        <f t="shared" si="59"/>
        <v>13.732394999999997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2021-03-31</v>
      </c>
      <c r="M129" s="18">
        <f t="shared" ca="1" si="62"/>
        <v>12000</v>
      </c>
      <c r="N129" s="19">
        <f t="shared" ca="1" si="63"/>
        <v>0.41769368124999995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9.5563375000000048E-2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0.10548905925925914</v>
      </c>
      <c r="H130" s="5">
        <f t="shared" si="59"/>
        <v>14.241022999999984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2021-03-31</v>
      </c>
      <c r="M130" s="18">
        <f t="shared" ca="1" si="62"/>
        <v>13365</v>
      </c>
      <c r="N130" s="19">
        <f t="shared" ca="1" si="63"/>
        <v>0.38892430939019784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0.11451094074074089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0.10689224166666662</v>
      </c>
      <c r="H131" s="5">
        <f t="shared" si="59"/>
        <v>12.827068999999995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2021-03-31</v>
      </c>
      <c r="M131" s="18">
        <f t="shared" ca="1" si="62"/>
        <v>11760</v>
      </c>
      <c r="N131" s="19">
        <f t="shared" ca="1" si="63"/>
        <v>0.39811906335033992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0.1031077583333334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9.8199799999999907E-2</v>
      </c>
      <c r="H132" s="5">
        <f t="shared" si="59"/>
        <v>13.256972999999988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2021-03-31</v>
      </c>
      <c r="M132" s="18">
        <f t="shared" ca="1" si="62"/>
        <v>13095</v>
      </c>
      <c r="N132" s="19">
        <f t="shared" ca="1" si="63"/>
        <v>0.36951471134020586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0.12180020000000012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9.3443558333333246E-2</v>
      </c>
      <c r="H133" s="5">
        <f t="shared" si="59"/>
        <v>11.213226999999989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2021-03-31</v>
      </c>
      <c r="M133" s="18">
        <f t="shared" ca="1" si="62"/>
        <v>11280</v>
      </c>
      <c r="N133" s="19">
        <f t="shared" ca="1" si="63"/>
        <v>0.3628393488475174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0.11655644166666677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9.7871783333333198E-2</v>
      </c>
      <c r="H134" s="5">
        <f t="shared" si="59"/>
        <v>11.744613999999984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2021-03-31</v>
      </c>
      <c r="M134" s="18">
        <f t="shared" ca="1" si="62"/>
        <v>11160</v>
      </c>
      <c r="N134" s="19">
        <f t="shared" ca="1" si="63"/>
        <v>0.38412043996415718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0.11212821666666682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8.3439050000000015E-2</v>
      </c>
      <c r="H135" s="5">
        <f t="shared" si="59"/>
        <v>10.012686000000002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2021-03-31</v>
      </c>
      <c r="M135" s="18">
        <f t="shared" ca="1" si="62"/>
        <v>11040</v>
      </c>
      <c r="N135" s="19">
        <f t="shared" ca="1" si="63"/>
        <v>0.33103536141304357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0.12656095000000001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6.4004062500000014E-2</v>
      </c>
      <c r="H136" s="5">
        <f t="shared" si="59"/>
        <v>1.0240650000000002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2021-03-31</v>
      </c>
      <c r="M136" s="18">
        <f t="shared" ca="1" si="62"/>
        <v>1456</v>
      </c>
      <c r="N136" s="19">
        <f t="shared" ca="1" si="63"/>
        <v>0.25671959134615391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7.6662604166666648E-2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5.2933499999999967E-2</v>
      </c>
      <c r="H137" s="5">
        <f t="shared" si="59"/>
        <v>0.52933499999999967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2021-03-31</v>
      </c>
      <c r="M137" s="18">
        <f t="shared" ca="1" si="62"/>
        <v>4530</v>
      </c>
      <c r="N137" s="19">
        <f t="shared" ca="1" si="63"/>
        <v>4.2650612582781432E-2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8.3733166666666692E-2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3.5220599999999894E-2</v>
      </c>
      <c r="H138" s="5">
        <f t="shared" si="59"/>
        <v>0.35220599999999891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2021-03-31</v>
      </c>
      <c r="M138" s="18">
        <f t="shared" ca="1" si="62"/>
        <v>4520</v>
      </c>
      <c r="N138" s="19">
        <f t="shared" ca="1" si="63"/>
        <v>2.8441413716814072E-2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0.10144606666666676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2.5380099999999926E-2</v>
      </c>
      <c r="H139" s="5">
        <f t="shared" si="59"/>
        <v>0.25380099999999928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2021-03-31</v>
      </c>
      <c r="M139" s="18">
        <f t="shared" ca="1" si="62"/>
        <v>4510</v>
      </c>
      <c r="N139" s="19">
        <f t="shared" ca="1" si="63"/>
        <v>2.0540435698447837E-2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0.11128656666666673</v>
      </c>
    </row>
    <row r="140" spans="1:29">
      <c r="A140" s="31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9.6352999999998797E-3</v>
      </c>
      <c r="H140" s="5">
        <f t="shared" si="59"/>
        <v>9.6352999999998801E-2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2021-03-31</v>
      </c>
      <c r="M140" s="18">
        <f t="shared" ca="1" si="62"/>
        <v>4500</v>
      </c>
      <c r="N140" s="19">
        <f t="shared" ca="1" si="63"/>
        <v>7.8152988888887925E-3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0.12703136666666678</v>
      </c>
    </row>
    <row r="141" spans="1:29">
      <c r="A141" s="31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1.1603399999999908E-2</v>
      </c>
      <c r="H141" s="5">
        <f t="shared" si="59"/>
        <v>0.11603399999999908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2021-03-31</v>
      </c>
      <c r="M141" s="18">
        <f t="shared" ca="1" si="62"/>
        <v>4490</v>
      </c>
      <c r="N141" s="19">
        <f t="shared" ca="1" si="63"/>
        <v>9.4326080178172966E-3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0.12506326666666676</v>
      </c>
    </row>
    <row r="142" spans="1:29">
      <c r="A142" s="31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2.144390000000005E-2</v>
      </c>
      <c r="H142" s="5">
        <f t="shared" si="59"/>
        <v>0.21443900000000049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2021-03-31</v>
      </c>
      <c r="M142" s="18">
        <f t="shared" ca="1" si="62"/>
        <v>4460</v>
      </c>
      <c r="N142" s="19">
        <f t="shared" ca="1" si="63"/>
        <v>1.7549380044843091E-2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0.11522276666666662</v>
      </c>
    </row>
    <row r="143" spans="1:29">
      <c r="A143" s="31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-4.1414000000001396E-3</v>
      </c>
      <c r="H143" s="5">
        <f t="shared" si="59"/>
        <v>-4.1414000000001394E-2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2021-03-31</v>
      </c>
      <c r="M143" s="18">
        <f t="shared" ca="1" si="62"/>
        <v>4450</v>
      </c>
      <c r="N143" s="19">
        <f t="shared" ca="1" si="63"/>
        <v>-3.396878651685508E-3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0.14080806666666679</v>
      </c>
    </row>
    <row r="144" spans="1:29">
      <c r="A144" s="31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-2.1732999999999336E-3</v>
      </c>
      <c r="H144" s="5">
        <f t="shared" si="59"/>
        <v>-2.1732999999999336E-2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2021-03-31</v>
      </c>
      <c r="M144" s="18">
        <f t="shared" ca="1" si="62"/>
        <v>4440</v>
      </c>
      <c r="N144" s="19">
        <f t="shared" ca="1" si="63"/>
        <v>-1.7866092342341798E-3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0.13883996666666659</v>
      </c>
    </row>
    <row r="145" spans="1:29">
      <c r="A145" s="31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1.7507699999999994E-2</v>
      </c>
      <c r="H145" s="5">
        <f t="shared" si="59"/>
        <v>0.17507699999999993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2021-03-31</v>
      </c>
      <c r="M145" s="18">
        <f t="shared" ca="1" si="62"/>
        <v>4430</v>
      </c>
      <c r="N145" s="19">
        <f t="shared" ca="1" si="63"/>
        <v>1.4425080135440175E-2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0.11915896666666667</v>
      </c>
    </row>
    <row r="146" spans="1:29">
      <c r="A146" s="31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1.9475799999999842E-2</v>
      </c>
      <c r="H146" s="5">
        <f t="shared" si="59"/>
        <v>0.19475799999999843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2021-03-31</v>
      </c>
      <c r="M146" s="18">
        <f t="shared" ca="1" si="62"/>
        <v>4420</v>
      </c>
      <c r="N146" s="19">
        <f t="shared" ca="1" si="63"/>
        <v>1.6082957013574532E-2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0.11719086666666681</v>
      </c>
    </row>
    <row r="147" spans="1:29">
      <c r="A147" s="31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7.6672000000000294E-3</v>
      </c>
      <c r="H147" s="5">
        <f t="shared" si="59"/>
        <v>7.6672000000000295E-2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2021-03-31</v>
      </c>
      <c r="M147" s="18">
        <f t="shared" ca="1" si="62"/>
        <v>4390</v>
      </c>
      <c r="N147" s="19">
        <f t="shared" ca="1" si="63"/>
        <v>6.3747790432802072E-3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0.12899946666666662</v>
      </c>
    </row>
    <row r="148" spans="1:29">
      <c r="A148" s="31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2.3412000000000079E-2</v>
      </c>
      <c r="H148" s="5">
        <f t="shared" si="59"/>
        <v>0.23412000000000077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2021-03-31</v>
      </c>
      <c r="M148" s="18">
        <f t="shared" ca="1" si="62"/>
        <v>4380</v>
      </c>
      <c r="N148" s="19">
        <f t="shared" ca="1" si="63"/>
        <v>1.9510000000000065E-2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0.11325466666666659</v>
      </c>
    </row>
    <row r="149" spans="1:29">
      <c r="A149" s="31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1.5539599999999964E-2</v>
      </c>
      <c r="H149" s="5">
        <f t="shared" si="59"/>
        <v>0.15539599999999965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2021-03-31</v>
      </c>
      <c r="M149" s="18">
        <f t="shared" ca="1" si="62"/>
        <v>4370</v>
      </c>
      <c r="N149" s="19">
        <f t="shared" ca="1" si="63"/>
        <v>1.2979299771167019E-2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0.1211270666666667</v>
      </c>
    </row>
    <row r="150" spans="1:29">
      <c r="A150" s="31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-2.052000000000831E-4</v>
      </c>
      <c r="H150" s="5">
        <f t="shared" si="59"/>
        <v>-2.0520000000008309E-3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2021-03-31</v>
      </c>
      <c r="M150" s="18">
        <f t="shared" ca="1" si="62"/>
        <v>4360</v>
      </c>
      <c r="N150" s="19">
        <f t="shared" ca="1" si="63"/>
        <v>-1.7178440366979434E-4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0.13687186666666673</v>
      </c>
    </row>
    <row r="151" spans="1:29">
      <c r="A151" s="31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-2.052000000000831E-4</v>
      </c>
      <c r="H151" s="5">
        <f t="shared" si="59"/>
        <v>-2.0520000000008309E-3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2021-03-31</v>
      </c>
      <c r="M151" s="18">
        <f t="shared" ca="1" si="62"/>
        <v>4350</v>
      </c>
      <c r="N151" s="19">
        <f t="shared" ca="1" si="63"/>
        <v>-1.721793103448973E-4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0.13687186666666673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-1.0045700000000046E-2</v>
      </c>
      <c r="H152" s="5">
        <f t="shared" si="59"/>
        <v>-0.10045700000000046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2021-03-31</v>
      </c>
      <c r="M152" s="18">
        <f t="shared" ca="1" si="62"/>
        <v>4320</v>
      </c>
      <c r="N152" s="19">
        <f t="shared" ca="1" si="63"/>
        <v>-8.4876863425926308E-3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0.1467123666666667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9.6352999999998797E-3</v>
      </c>
      <c r="H153" s="5">
        <f t="shared" ref="H153:H178" si="78">IF(G153="",$F$1*C153-B153,G153-B153)</f>
        <v>9.6352999999998801E-2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2021-03-31</v>
      </c>
      <c r="M153" s="18">
        <f t="shared" ref="M153:M178" ca="1" si="81">(L153-K153+1)*B153</f>
        <v>4310</v>
      </c>
      <c r="N153" s="19">
        <f t="shared" ref="N153:N178" ca="1" si="82">H153/M153*365</f>
        <v>8.1598248259859771E-3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0.12703136666666678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5.6991000000000012E-3</v>
      </c>
      <c r="H154" s="5">
        <f t="shared" si="78"/>
        <v>5.6991000000000014E-2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2021-03-31</v>
      </c>
      <c r="M154" s="18">
        <f t="shared" ca="1" si="81"/>
        <v>4300</v>
      </c>
      <c r="N154" s="19">
        <f t="shared" ca="1" si="82"/>
        <v>4.8376081395348847E-3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0.13096756666666665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3.3252500000000039E-2</v>
      </c>
      <c r="H155" s="5">
        <f t="shared" si="78"/>
        <v>0.3325250000000004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2021-03-31</v>
      </c>
      <c r="M155" s="18">
        <f t="shared" ca="1" si="81"/>
        <v>4290</v>
      </c>
      <c r="N155" s="19">
        <f t="shared" ca="1" si="82"/>
        <v>2.8291754079254113E-2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0.10341416666666661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3.7188699999999922E-2</v>
      </c>
      <c r="H156" s="5">
        <f t="shared" si="78"/>
        <v>0.37188699999999919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2021-03-31</v>
      </c>
      <c r="M156" s="18">
        <f t="shared" ca="1" si="81"/>
        <v>4280</v>
      </c>
      <c r="N156" s="19">
        <f t="shared" ca="1" si="82"/>
        <v>3.1714662383177501E-2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9.9477966666666737E-2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2.5380099999999926E-2</v>
      </c>
      <c r="H157" s="5">
        <f t="shared" si="78"/>
        <v>0.25380099999999928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2021-03-31</v>
      </c>
      <c r="M157" s="18">
        <f t="shared" ca="1" si="81"/>
        <v>4250</v>
      </c>
      <c r="N157" s="19">
        <f t="shared" ca="1" si="82"/>
        <v>2.1797027058823467E-2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0.11128656666666673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1.1603399999999908E-2</v>
      </c>
      <c r="H158" s="5">
        <f t="shared" si="78"/>
        <v>0.11603399999999908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2021-03-31</v>
      </c>
      <c r="M158" s="18">
        <f t="shared" ca="1" si="81"/>
        <v>4240</v>
      </c>
      <c r="N158" s="19">
        <f t="shared" ca="1" si="82"/>
        <v>9.9887759433961477E-3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0.12506326666666676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1.3571500000000115E-2</v>
      </c>
      <c r="H159" s="5">
        <f t="shared" si="78"/>
        <v>0.13571500000000114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2021-03-31</v>
      </c>
      <c r="M159" s="18">
        <f t="shared" ca="1" si="81"/>
        <v>4230</v>
      </c>
      <c r="N159" s="19">
        <f t="shared" ca="1" si="82"/>
        <v>1.1710632387706955E-2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0.12309516666666655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1.5539599999999964E-2</v>
      </c>
      <c r="H160" s="5">
        <f t="shared" si="78"/>
        <v>0.15539599999999965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2021-03-31</v>
      </c>
      <c r="M160" s="18">
        <f t="shared" ca="1" si="81"/>
        <v>4220</v>
      </c>
      <c r="N160" s="19">
        <f t="shared" ca="1" si="82"/>
        <v>1.3440649289099497E-2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0.1211270666666667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1.3571500000000115E-2</v>
      </c>
      <c r="H161" s="5">
        <f t="shared" si="78"/>
        <v>0.13571500000000114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2021-03-31</v>
      </c>
      <c r="M161" s="18">
        <f t="shared" ca="1" si="81"/>
        <v>4210</v>
      </c>
      <c r="N161" s="19">
        <f t="shared" ca="1" si="82"/>
        <v>1.1766264845605801E-2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0.12309516666666655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-2.052000000000831E-4</v>
      </c>
      <c r="H162" s="5">
        <f t="shared" si="78"/>
        <v>-2.0520000000008309E-3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2021-03-31</v>
      </c>
      <c r="M162" s="18">
        <f t="shared" ca="1" si="81"/>
        <v>4180</v>
      </c>
      <c r="N162" s="19">
        <f t="shared" ca="1" si="82"/>
        <v>-1.7918181818189075E-4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0.13687186666666673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-1.988620000000001E-2</v>
      </c>
      <c r="H163" s="5">
        <f t="shared" si="78"/>
        <v>-0.19886200000000009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2021-03-31</v>
      </c>
      <c r="M163" s="18">
        <f t="shared" ca="1" si="81"/>
        <v>4170</v>
      </c>
      <c r="N163" s="19">
        <f t="shared" ca="1" si="82"/>
        <v>-1.7406386091127109E-2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0.15655286666666668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-3.9567200000000115E-2</v>
      </c>
      <c r="H164" s="5">
        <f t="shared" si="78"/>
        <v>-0.39567200000000113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2021-03-31</v>
      </c>
      <c r="M164" s="18">
        <f t="shared" ca="1" si="81"/>
        <v>4160</v>
      </c>
      <c r="N164" s="19">
        <f t="shared" ca="1" si="82"/>
        <v>-3.4716413461538559E-2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0.17623386666666677</v>
      </c>
    </row>
    <row r="165" spans="1:29">
      <c r="A165" s="229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-3.366290000000003E-2</v>
      </c>
      <c r="H165" s="5">
        <f t="shared" si="78"/>
        <v>-0.33662900000000029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2021-03-31</v>
      </c>
      <c r="M165" s="18">
        <f t="shared" ca="1" si="81"/>
        <v>4080</v>
      </c>
      <c r="N165" s="19">
        <f t="shared" ca="1" si="82"/>
        <v>-3.0115094362745121E-2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0.17032956666666668</v>
      </c>
    </row>
    <row r="166" spans="1:29">
      <c r="A166" s="229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-3.5630999999999878E-2</v>
      </c>
      <c r="H166" s="5">
        <f t="shared" si="78"/>
        <v>-0.35630999999999879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2021-03-31</v>
      </c>
      <c r="M166" s="18">
        <f t="shared" ca="1" si="81"/>
        <v>4070</v>
      </c>
      <c r="N166" s="19">
        <f t="shared" ca="1" si="82"/>
        <v>-3.19540909090908E-2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0.17229766666666654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-6.1094999999999899E-3</v>
      </c>
      <c r="H167" s="5">
        <f t="shared" si="78"/>
        <v>-6.1094999999999899E-2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2021-03-31</v>
      </c>
      <c r="M167" s="18">
        <f t="shared" ca="1" si="81"/>
        <v>4040</v>
      </c>
      <c r="N167" s="19">
        <f t="shared" ca="1" si="82"/>
        <v>-5.5197215346534561E-3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0.14277616666666665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-2.1732999999999336E-3</v>
      </c>
      <c r="H168" s="5">
        <f t="shared" si="78"/>
        <v>-2.1732999999999336E-2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2021-03-31</v>
      </c>
      <c r="M168" s="18">
        <f t="shared" ca="1" si="81"/>
        <v>4030</v>
      </c>
      <c r="N168" s="19">
        <f t="shared" ca="1" si="82"/>
        <v>-1.9683734491314536E-3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0.13883996666666659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2.144390000000005E-2</v>
      </c>
      <c r="H169" s="5">
        <f t="shared" si="78"/>
        <v>0.21443900000000049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2021-03-31</v>
      </c>
      <c r="M169" s="18">
        <f t="shared" ca="1" si="81"/>
        <v>4020</v>
      </c>
      <c r="N169" s="19">
        <f t="shared" ca="1" si="82"/>
        <v>1.9470207711442832E-2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0.11522276666666662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1.5539599999999964E-2</v>
      </c>
      <c r="H170" s="5">
        <f t="shared" si="78"/>
        <v>0.15539599999999965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2021-03-31</v>
      </c>
      <c r="M170" s="18">
        <f t="shared" ca="1" si="81"/>
        <v>4010</v>
      </c>
      <c r="N170" s="19">
        <f t="shared" ca="1" si="82"/>
        <v>1.4144523690773035E-2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0.1211270666666667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4.1124899999999978E-2</v>
      </c>
      <c r="H171" s="5">
        <f t="shared" si="78"/>
        <v>0.41124899999999975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2021-03-31</v>
      </c>
      <c r="M171" s="18">
        <f t="shared" ca="1" si="81"/>
        <v>4000</v>
      </c>
      <c r="N171" s="19">
        <f t="shared" ca="1" si="82"/>
        <v>3.7526471249999978E-2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9.554176666666668E-2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2.5380099999999926E-2</v>
      </c>
      <c r="H172" s="5">
        <f t="shared" si="78"/>
        <v>0.25380099999999928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2021-03-31</v>
      </c>
      <c r="M172" s="18">
        <f t="shared" ca="1" si="81"/>
        <v>3960</v>
      </c>
      <c r="N172" s="19">
        <f t="shared" ca="1" si="82"/>
        <v>2.3393273989898922E-2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0.11128656666666673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3.7188699999999922E-2</v>
      </c>
      <c r="H173" s="5">
        <f t="shared" si="78"/>
        <v>0.37188699999999919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2021-03-31</v>
      </c>
      <c r="M173" s="18">
        <f t="shared" ca="1" si="81"/>
        <v>3950</v>
      </c>
      <c r="N173" s="19">
        <f t="shared" ca="1" si="82"/>
        <v>3.4364241772151825E-2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9.9477966666666737E-2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1.9475799999999842E-2</v>
      </c>
      <c r="H174" s="5">
        <f t="shared" si="78"/>
        <v>0.19475799999999843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2021-03-31</v>
      </c>
      <c r="M174" s="18">
        <f t="shared" ca="1" si="81"/>
        <v>3940</v>
      </c>
      <c r="N174" s="19">
        <f t="shared" ca="1" si="82"/>
        <v>1.804230203045671E-2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0.11719086666666681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5.0965399999999939E-2</v>
      </c>
      <c r="H175" s="5">
        <f t="shared" si="78"/>
        <v>0.50965399999999939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2021-03-31</v>
      </c>
      <c r="M175" s="18">
        <f t="shared" ca="1" si="81"/>
        <v>3930</v>
      </c>
      <c r="N175" s="19">
        <f t="shared" ca="1" si="82"/>
        <v>4.7334277353689516E-2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8.570126666666672E-2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5.4901599999999995E-2</v>
      </c>
      <c r="H176" s="5">
        <f t="shared" si="78"/>
        <v>0.54901599999999995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2021-03-31</v>
      </c>
      <c r="M176" s="18">
        <f t="shared" ca="1" si="81"/>
        <v>3920</v>
      </c>
      <c r="N176" s="19">
        <f t="shared" ca="1" si="82"/>
        <v>5.1120112244897958E-2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8.1765066666666664E-2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9.0327399999999974E-2</v>
      </c>
      <c r="H177" s="5">
        <f t="shared" si="78"/>
        <v>0.90327399999999969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2021-03-31</v>
      </c>
      <c r="M177" s="18">
        <f t="shared" ca="1" si="81"/>
        <v>3890</v>
      </c>
      <c r="N177" s="19">
        <f t="shared" ca="1" si="82"/>
        <v>8.475450128534702E-2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4.6339266666666684E-2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0.1119765000000001</v>
      </c>
      <c r="H178" s="5">
        <f t="shared" si="78"/>
        <v>1.119765000000001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2021-03-31</v>
      </c>
      <c r="M178" s="18">
        <f t="shared" ca="1" si="81"/>
        <v>3880</v>
      </c>
      <c r="N178" s="19">
        <f t="shared" ca="1" si="82"/>
        <v>0.10533871778350526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2.4690166666666555E-2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0.10607220000000002</v>
      </c>
      <c r="H179" s="5">
        <f t="shared" ref="H179:H187" si="104">IF(G179="",$F$1*C179-B179,G179-B179)</f>
        <v>1.0607220000000002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2021-03-31</v>
      </c>
      <c r="M179" s="18">
        <f t="shared" ref="M179:M187" ca="1" si="106">(L179-K179+1)*B179</f>
        <v>3870</v>
      </c>
      <c r="N179" s="19">
        <f t="shared" ref="N179:N187" ca="1" si="107">H179/M179*365</f>
        <v>0.1000422558139535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3.0594466666666639E-2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8.04869E-2</v>
      </c>
      <c r="H180" s="5">
        <f t="shared" si="104"/>
        <v>0.80486900000000006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2021-03-31</v>
      </c>
      <c r="M180" s="18">
        <f t="shared" ca="1" si="106"/>
        <v>3860</v>
      </c>
      <c r="N180" s="19">
        <f t="shared" ca="1" si="107"/>
        <v>7.6108079015544047E-2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5.6179766666666658E-2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7.6550699999999944E-2</v>
      </c>
      <c r="H181" s="5">
        <f t="shared" si="104"/>
        <v>0.76550699999999949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2021-03-31</v>
      </c>
      <c r="M181" s="18">
        <f t="shared" ca="1" si="106"/>
        <v>3850</v>
      </c>
      <c r="N181" s="19">
        <f t="shared" ca="1" si="107"/>
        <v>7.2574040259740208E-2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6.0115966666666715E-2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0.10016789999999993</v>
      </c>
      <c r="H182" s="5">
        <f t="shared" si="104"/>
        <v>1.0016789999999993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2021-03-31</v>
      </c>
      <c r="M182" s="18">
        <f t="shared" ca="1" si="106"/>
        <v>3820</v>
      </c>
      <c r="N182" s="19">
        <f t="shared" ca="1" si="107"/>
        <v>9.571016623036642E-2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3.6498766666666724E-2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9.0327399999999974E-2</v>
      </c>
      <c r="H183" s="5">
        <f t="shared" si="104"/>
        <v>0.90327399999999969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2021-03-31</v>
      </c>
      <c r="M183" s="18">
        <f t="shared" ca="1" si="106"/>
        <v>3810</v>
      </c>
      <c r="N183" s="19">
        <f t="shared" ca="1" si="107"/>
        <v>8.6534123359580023E-2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4.6339266666666684E-2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8.6391199999999918E-2</v>
      </c>
      <c r="H184" s="5">
        <f t="shared" si="104"/>
        <v>0.86391199999999913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2021-03-31</v>
      </c>
      <c r="M184" s="18">
        <f t="shared" ca="1" si="106"/>
        <v>3800</v>
      </c>
      <c r="N184" s="19">
        <f t="shared" ca="1" si="107"/>
        <v>8.2981021052631498E-2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5.027546666666674E-2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7.8518799999999972E-2</v>
      </c>
      <c r="H185" s="5">
        <f t="shared" si="104"/>
        <v>0.78518799999999978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2021-03-31</v>
      </c>
      <c r="M185" s="18">
        <f t="shared" ca="1" si="106"/>
        <v>3790</v>
      </c>
      <c r="N185" s="19">
        <f t="shared" ca="1" si="107"/>
        <v>7.5618369393139817E-2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5.8147866666666687E-2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0.10607220000000002</v>
      </c>
      <c r="H186" s="5">
        <f t="shared" si="104"/>
        <v>1.0607220000000002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2021-03-31</v>
      </c>
      <c r="M186" s="18">
        <f t="shared" ca="1" si="106"/>
        <v>3780</v>
      </c>
      <c r="N186" s="19">
        <f t="shared" ca="1" si="107"/>
        <v>0.10242421428571431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3.0594466666666639E-2</v>
      </c>
    </row>
    <row r="187" spans="1:29">
      <c r="A187" s="227" t="s">
        <v>2203</v>
      </c>
      <c r="B187" s="2">
        <v>10</v>
      </c>
      <c r="C187" s="175">
        <v>4.9000000000000004</v>
      </c>
      <c r="D187" s="176">
        <v>2.0373000000000001</v>
      </c>
      <c r="E187" s="32">
        <f t="shared" si="102"/>
        <v>0.13666666666666666</v>
      </c>
      <c r="F187" s="13">
        <f t="shared" si="103"/>
        <v>-3.5630999999999878E-2</v>
      </c>
      <c r="H187" s="5">
        <f t="shared" si="104"/>
        <v>-0.35630999999999879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2021-03-31</v>
      </c>
      <c r="M187" s="18">
        <f t="shared" ca="1" si="106"/>
        <v>3750</v>
      </c>
      <c r="N187" s="19">
        <f t="shared" ca="1" si="107"/>
        <v>-3.468083999999988E-2</v>
      </c>
      <c r="O187" s="35">
        <f t="shared" si="108"/>
        <v>9.9827700000000021</v>
      </c>
      <c r="P187" s="35">
        <f t="shared" si="109"/>
        <v>1.7229999999997858E-2</v>
      </c>
      <c r="Q187" s="36">
        <f t="shared" si="110"/>
        <v>6.6666666666666666E-2</v>
      </c>
      <c r="R187" s="37">
        <f t="shared" si="120"/>
        <v>5577.0500000000138</v>
      </c>
      <c r="S187" s="38">
        <f t="shared" si="121"/>
        <v>11362.123965000028</v>
      </c>
      <c r="T187" s="38"/>
      <c r="U187" s="38"/>
      <c r="V187" s="39">
        <f t="shared" si="122"/>
        <v>69985.367899999997</v>
      </c>
      <c r="W187" s="39">
        <f t="shared" si="123"/>
        <v>81347.491865000018</v>
      </c>
      <c r="X187" s="1">
        <f t="shared" si="124"/>
        <v>66721</v>
      </c>
      <c r="Y187" s="37">
        <f t="shared" si="125"/>
        <v>14626.491865000018</v>
      </c>
      <c r="Z187" s="183">
        <f t="shared" si="126"/>
        <v>0.21921871472250154</v>
      </c>
      <c r="AA187" s="183">
        <f>SUM($C$2:C187)*D187/SUM($B$2:B187)-1</f>
        <v>0.21307668873449748</v>
      </c>
      <c r="AB187" s="183">
        <f t="shared" si="127"/>
        <v>6.1420259880040629E-3</v>
      </c>
      <c r="AC187" s="40">
        <f t="shared" si="128"/>
        <v>0.17229766666666654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187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187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7"/>
  <sheetViews>
    <sheetView zoomScale="80" zoomScaleNormal="80" workbookViewId="0">
      <pane xSplit="1" ySplit="1" topLeftCell="B176" activePane="bottomRight" state="frozen"/>
      <selection activeCell="G436" sqref="G436"/>
      <selection pane="topRight" activeCell="G436" sqref="G436"/>
      <selection pane="bottomLeft" activeCell="G436" sqref="G436"/>
      <selection pane="bottomRight" activeCell="A188" sqref="A188:XFD189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1.391</v>
      </c>
      <c r="G1" s="134" t="s">
        <v>317</v>
      </c>
      <c r="H1" s="135" t="str">
        <f>ROUND(SUM(H2:H19469),2)&amp;"盈利"</f>
        <v>1287.93盈利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TEXT(ROUND(SUM(H2:H19466)/SUM(M2:M19466)*365,4),"0.00%" &amp;  " 
年化")</f>
        <v>13.06%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63" t="s">
        <v>949</v>
      </c>
      <c r="B3" s="2">
        <v>135</v>
      </c>
      <c r="C3" s="56">
        <v>117.14</v>
      </c>
      <c r="D3" s="57">
        <v>1.1518999999999999</v>
      </c>
      <c r="E3" s="32">
        <f t="shared" ref="E3:E18" si="0">10%*Q3+13%</f>
        <v>0.22000000000000003</v>
      </c>
      <c r="F3" s="26">
        <f t="shared" ref="F3:F18" si="1">IF(G3="",($F$1*C3-B3)/B3,H3/B3)</f>
        <v>0.20697585185185194</v>
      </c>
      <c r="H3" s="58">
        <f t="shared" ref="H3:H18" si="2">IF(G3="",$F$1*C3-B3,G3-B3)</f>
        <v>27.94174000000001</v>
      </c>
      <c r="I3" s="2" t="s">
        <v>65</v>
      </c>
      <c r="J3" s="33" t="s">
        <v>942</v>
      </c>
      <c r="K3" s="59">
        <f t="shared" ref="K3:K18" si="3">DATE(MID(J3,1,4),MID(J3,5,2),MID(J3,7,2))</f>
        <v>43999</v>
      </c>
      <c r="L3" s="60" t="str">
        <f t="shared" ref="L3:L34" ca="1" si="4">IF(LEN(J3) &gt; 15,DATE(MID(J3,12,4),MID(J3,16,2),MID(J3,18,2)),TEXT(TODAY(),"yyyy/m/d"))</f>
        <v>2021/3/31</v>
      </c>
      <c r="M3" s="44">
        <f t="shared" ref="M3:M34" ca="1" si="5">(L3-K3+1)*B3</f>
        <v>38880</v>
      </c>
      <c r="N3" s="61">
        <f t="shared" ref="N3:N34" ca="1" si="6">H3/M3*365</f>
        <v>0.26231314557613178</v>
      </c>
      <c r="O3" s="35">
        <f t="shared" ref="O3:O18" si="7">D3*C3</f>
        <v>134.93356599999998</v>
      </c>
      <c r="P3" s="35">
        <f t="shared" ref="P3:P18" si="8">O3-B3</f>
        <v>-6.6434000000015203E-2</v>
      </c>
      <c r="Q3" s="36">
        <f t="shared" ref="Q3:Q18" si="9">B3/150</f>
        <v>0.9</v>
      </c>
      <c r="R3" s="37">
        <f t="shared" ref="R3:R18" si="10">R2+C3-T3</f>
        <v>41747.939999999973</v>
      </c>
      <c r="S3" s="38">
        <f t="shared" ref="S3:S18" si="11">R3*D3</f>
        <v>48089.452085999968</v>
      </c>
      <c r="T3" s="38"/>
      <c r="U3" s="62"/>
      <c r="V3" s="39">
        <f t="shared" ref="V3:V18" si="12">U3+V2</f>
        <v>12581.689999999999</v>
      </c>
      <c r="W3" s="39">
        <f t="shared" ref="W3:W18" si="13">S3+V3</f>
        <v>60671.142085999963</v>
      </c>
      <c r="X3" s="1">
        <f t="shared" ref="X3:X18" si="14">X2+B3</f>
        <v>52700</v>
      </c>
      <c r="Y3" s="37">
        <f t="shared" ref="Y3:Y18" si="15">W3-X3</f>
        <v>7971.1420859999635</v>
      </c>
      <c r="Z3" s="183">
        <f t="shared" ref="Z3:Z18" si="16">W3/X3-1</f>
        <v>0.15125506804554001</v>
      </c>
      <c r="AA3" s="183">
        <f>SUM($C$2:C3)*D3/SUM($B$2:B3)-1</f>
        <v>2.6222925925925011E-3</v>
      </c>
      <c r="AB3" s="183">
        <f t="shared" ref="AB3:AB34" si="17">Z3-AA3</f>
        <v>0.14863277545294751</v>
      </c>
      <c r="AC3" s="40">
        <f t="shared" ref="AC3:AC34" si="18">IF(E3-F3&lt;0,"达成",E3-F3)</f>
        <v>1.302414814814809E-2</v>
      </c>
    </row>
    <row r="4" spans="1:1024">
      <c r="A4" s="63" t="s">
        <v>950</v>
      </c>
      <c r="B4" s="2">
        <v>135</v>
      </c>
      <c r="C4" s="56">
        <v>117.09</v>
      </c>
      <c r="D4" s="57">
        <v>1.1524000000000001</v>
      </c>
      <c r="E4" s="32">
        <f t="shared" si="0"/>
        <v>0.22000000000000003</v>
      </c>
      <c r="F4" s="26">
        <f t="shared" si="1"/>
        <v>0.20646066666666679</v>
      </c>
      <c r="H4" s="58">
        <f t="shared" si="2"/>
        <v>27.872190000000018</v>
      </c>
      <c r="I4" s="2" t="s">
        <v>65</v>
      </c>
      <c r="J4" s="33" t="s">
        <v>944</v>
      </c>
      <c r="K4" s="59">
        <f t="shared" si="3"/>
        <v>44000</v>
      </c>
      <c r="L4" s="60" t="str">
        <f t="shared" ca="1" si="4"/>
        <v>2021/3/31</v>
      </c>
      <c r="M4" s="44">
        <f t="shared" ca="1" si="5"/>
        <v>38745</v>
      </c>
      <c r="N4" s="61">
        <f t="shared" ca="1" si="6"/>
        <v>0.26257192799070866</v>
      </c>
      <c r="O4" s="35">
        <f t="shared" si="7"/>
        <v>134.934516</v>
      </c>
      <c r="P4" s="35">
        <f t="shared" si="8"/>
        <v>-6.5483999999997877E-2</v>
      </c>
      <c r="Q4" s="36">
        <f t="shared" si="9"/>
        <v>0.9</v>
      </c>
      <c r="R4" s="37">
        <f t="shared" si="10"/>
        <v>41865.02999999997</v>
      </c>
      <c r="S4" s="38">
        <f t="shared" si="11"/>
        <v>48245.26057199997</v>
      </c>
      <c r="T4" s="38"/>
      <c r="U4" s="62"/>
      <c r="V4" s="39">
        <f t="shared" si="12"/>
        <v>12581.689999999999</v>
      </c>
      <c r="W4" s="39">
        <f t="shared" si="13"/>
        <v>60826.950571999972</v>
      </c>
      <c r="X4" s="1">
        <f t="shared" si="14"/>
        <v>52835</v>
      </c>
      <c r="Y4" s="37">
        <f t="shared" si="15"/>
        <v>7991.9505719999725</v>
      </c>
      <c r="Z4" s="183">
        <f t="shared" si="16"/>
        <v>0.15126243156998154</v>
      </c>
      <c r="AA4" s="183">
        <f>SUM($C$2:C4)*D4/SUM($B$2:B4)-1</f>
        <v>1.8766419753089014E-3</v>
      </c>
      <c r="AB4" s="183">
        <f t="shared" si="17"/>
        <v>0.14938578959467264</v>
      </c>
      <c r="AC4" s="40">
        <f t="shared" si="18"/>
        <v>1.3539333333333237E-2</v>
      </c>
    </row>
    <row r="5" spans="1:1024">
      <c r="A5" s="63" t="s">
        <v>951</v>
      </c>
      <c r="B5" s="2">
        <v>135</v>
      </c>
      <c r="C5" s="56">
        <v>115.84</v>
      </c>
      <c r="D5" s="57">
        <v>1.1648000000000001</v>
      </c>
      <c r="E5" s="32">
        <f t="shared" si="0"/>
        <v>0.22000000000000003</v>
      </c>
      <c r="F5" s="26">
        <f t="shared" si="1"/>
        <v>0.19358103703703708</v>
      </c>
      <c r="H5" s="58">
        <f t="shared" si="2"/>
        <v>26.133440000000007</v>
      </c>
      <c r="I5" s="2" t="s">
        <v>65</v>
      </c>
      <c r="J5" s="33" t="s">
        <v>946</v>
      </c>
      <c r="K5" s="59">
        <f t="shared" si="3"/>
        <v>44001</v>
      </c>
      <c r="L5" s="60" t="str">
        <f t="shared" ca="1" si="4"/>
        <v>2021/3/31</v>
      </c>
      <c r="M5" s="44">
        <f t="shared" ca="1" si="5"/>
        <v>38610</v>
      </c>
      <c r="N5" s="61">
        <f t="shared" ca="1" si="6"/>
        <v>0.24705272209272217</v>
      </c>
      <c r="O5" s="35">
        <f t="shared" si="7"/>
        <v>134.93043200000002</v>
      </c>
      <c r="P5" s="35">
        <f t="shared" si="8"/>
        <v>-6.9567999999975427E-2</v>
      </c>
      <c r="Q5" s="36">
        <f t="shared" si="9"/>
        <v>0.9</v>
      </c>
      <c r="R5" s="37">
        <f t="shared" si="10"/>
        <v>41980.869999999966</v>
      </c>
      <c r="S5" s="38">
        <f t="shared" si="11"/>
        <v>48899.317375999963</v>
      </c>
      <c r="T5" s="38"/>
      <c r="U5" s="62"/>
      <c r="V5" s="39">
        <f t="shared" si="12"/>
        <v>12581.689999999999</v>
      </c>
      <c r="W5" s="39">
        <f t="shared" si="13"/>
        <v>61481.007375999965</v>
      </c>
      <c r="X5" s="1">
        <f t="shared" si="14"/>
        <v>52970</v>
      </c>
      <c r="Y5" s="37">
        <f t="shared" si="15"/>
        <v>8511.007375999965</v>
      </c>
      <c r="Z5" s="183">
        <f t="shared" si="16"/>
        <v>0.16067599350575734</v>
      </c>
      <c r="AA5" s="183">
        <f>SUM($C$2:C5)*D5/SUM($B$2:B5)-1</f>
        <v>9.3639111111112339E-3</v>
      </c>
      <c r="AB5" s="183">
        <f t="shared" si="17"/>
        <v>0.15131208239464611</v>
      </c>
      <c r="AC5" s="40">
        <f t="shared" si="18"/>
        <v>2.641896296296295E-2</v>
      </c>
    </row>
    <row r="6" spans="1:1024">
      <c r="A6" s="63" t="s">
        <v>963</v>
      </c>
      <c r="B6" s="2">
        <v>135</v>
      </c>
      <c r="C6" s="56">
        <v>115.72</v>
      </c>
      <c r="D6" s="57">
        <v>1.1659999999999999</v>
      </c>
      <c r="E6" s="32">
        <f t="shared" si="0"/>
        <v>0.22000000000000003</v>
      </c>
      <c r="F6" s="26">
        <f t="shared" si="1"/>
        <v>0.19234459259259262</v>
      </c>
      <c r="H6" s="58">
        <f t="shared" si="2"/>
        <v>25.966520000000003</v>
      </c>
      <c r="I6" s="2" t="s">
        <v>65</v>
      </c>
      <c r="J6" s="33" t="s">
        <v>964</v>
      </c>
      <c r="K6" s="59">
        <f t="shared" si="3"/>
        <v>44004</v>
      </c>
      <c r="L6" s="60" t="str">
        <f t="shared" ca="1" si="4"/>
        <v>2021/3/31</v>
      </c>
      <c r="M6" s="44">
        <f t="shared" ca="1" si="5"/>
        <v>38205</v>
      </c>
      <c r="N6" s="61">
        <f t="shared" ca="1" si="6"/>
        <v>0.24807694804344982</v>
      </c>
      <c r="O6" s="35">
        <f t="shared" si="7"/>
        <v>134.92952</v>
      </c>
      <c r="P6" s="35">
        <f t="shared" si="8"/>
        <v>-7.0480000000003429E-2</v>
      </c>
      <c r="Q6" s="36">
        <f t="shared" si="9"/>
        <v>0.9</v>
      </c>
      <c r="R6" s="37">
        <f t="shared" si="10"/>
        <v>42096.589999999967</v>
      </c>
      <c r="S6" s="38">
        <f t="shared" si="11"/>
        <v>49084.623939999961</v>
      </c>
      <c r="T6" s="38"/>
      <c r="U6" s="62"/>
      <c r="V6" s="39">
        <f t="shared" si="12"/>
        <v>12581.689999999999</v>
      </c>
      <c r="W6" s="39">
        <f t="shared" si="13"/>
        <v>61666.313939999964</v>
      </c>
      <c r="X6" s="1">
        <f t="shared" si="14"/>
        <v>53105</v>
      </c>
      <c r="Y6" s="37">
        <f t="shared" si="15"/>
        <v>8561.3139399999636</v>
      </c>
      <c r="Z6" s="183">
        <f t="shared" si="16"/>
        <v>0.16121483739760789</v>
      </c>
      <c r="AA6" s="183">
        <f>SUM($C$2:C6)*D6/SUM($B$2:B6)-1</f>
        <v>8.218607407407541E-3</v>
      </c>
      <c r="AB6" s="183">
        <f t="shared" si="17"/>
        <v>0.15299622999020035</v>
      </c>
      <c r="AC6" s="40">
        <f t="shared" si="18"/>
        <v>2.7655407407407406E-2</v>
      </c>
    </row>
    <row r="7" spans="1:1024">
      <c r="A7" s="63" t="s">
        <v>965</v>
      </c>
      <c r="B7" s="2">
        <v>135</v>
      </c>
      <c r="C7" s="56">
        <v>115.31</v>
      </c>
      <c r="D7" s="57">
        <v>1.1700999999999999</v>
      </c>
      <c r="E7" s="32">
        <f t="shared" si="0"/>
        <v>0.22000000000000003</v>
      </c>
      <c r="F7" s="26">
        <f t="shared" si="1"/>
        <v>0.18812007407407405</v>
      </c>
      <c r="H7" s="58">
        <f t="shared" si="2"/>
        <v>25.396209999999996</v>
      </c>
      <c r="I7" s="2" t="s">
        <v>65</v>
      </c>
      <c r="J7" s="33" t="s">
        <v>966</v>
      </c>
      <c r="K7" s="59">
        <f t="shared" si="3"/>
        <v>44005</v>
      </c>
      <c r="L7" s="60" t="str">
        <f t="shared" ca="1" si="4"/>
        <v>2021/3/31</v>
      </c>
      <c r="M7" s="44">
        <f t="shared" ca="1" si="5"/>
        <v>38070</v>
      </c>
      <c r="N7" s="61">
        <f t="shared" ca="1" si="6"/>
        <v>0.24348874835828732</v>
      </c>
      <c r="O7" s="35">
        <f t="shared" si="7"/>
        <v>134.92423099999999</v>
      </c>
      <c r="P7" s="35">
        <f t="shared" si="8"/>
        <v>-7.5769000000008191E-2</v>
      </c>
      <c r="Q7" s="36">
        <f t="shared" si="9"/>
        <v>0.9</v>
      </c>
      <c r="R7" s="37">
        <f t="shared" si="10"/>
        <v>40803.259999999966</v>
      </c>
      <c r="S7" s="38">
        <f t="shared" si="11"/>
        <v>47743.89452599996</v>
      </c>
      <c r="T7" s="38">
        <v>1408.64</v>
      </c>
      <c r="U7" s="62">
        <v>1648.25</v>
      </c>
      <c r="V7" s="39">
        <f t="shared" si="12"/>
        <v>14229.939999999999</v>
      </c>
      <c r="W7" s="39">
        <f t="shared" si="13"/>
        <v>61973.834525999962</v>
      </c>
      <c r="X7" s="1">
        <f t="shared" si="14"/>
        <v>53240</v>
      </c>
      <c r="Y7" s="37">
        <f t="shared" si="15"/>
        <v>8733.8345259999624</v>
      </c>
      <c r="Z7" s="183">
        <f t="shared" si="16"/>
        <v>0.16404647870022471</v>
      </c>
      <c r="AA7" s="183">
        <f>SUM($C$2:C7)*D7/SUM($B$2:B7)-1</f>
        <v>9.7096259259259465E-3</v>
      </c>
      <c r="AB7" s="183">
        <f t="shared" si="17"/>
        <v>0.15433685277429876</v>
      </c>
      <c r="AC7" s="40">
        <f t="shared" si="18"/>
        <v>3.1879925925925978E-2</v>
      </c>
    </row>
    <row r="8" spans="1:1024">
      <c r="A8" s="63" t="s">
        <v>967</v>
      </c>
      <c r="B8" s="2">
        <v>135</v>
      </c>
      <c r="C8" s="56">
        <v>115.52</v>
      </c>
      <c r="D8" s="57">
        <v>1.1679999999999999</v>
      </c>
      <c r="E8" s="32">
        <f t="shared" si="0"/>
        <v>0.22000000000000003</v>
      </c>
      <c r="F8" s="26">
        <f t="shared" si="1"/>
        <v>0.1902838518518519</v>
      </c>
      <c r="H8" s="58">
        <f t="shared" si="2"/>
        <v>25.688320000000004</v>
      </c>
      <c r="I8" s="2" t="s">
        <v>65</v>
      </c>
      <c r="J8" s="33" t="s">
        <v>968</v>
      </c>
      <c r="K8" s="59">
        <f t="shared" si="3"/>
        <v>44006</v>
      </c>
      <c r="L8" s="60" t="str">
        <f t="shared" ca="1" si="4"/>
        <v>2021/3/31</v>
      </c>
      <c r="M8" s="44">
        <f t="shared" ca="1" si="5"/>
        <v>37935</v>
      </c>
      <c r="N8" s="61">
        <f t="shared" ca="1" si="6"/>
        <v>0.2471658573876368</v>
      </c>
      <c r="O8" s="35">
        <f t="shared" si="7"/>
        <v>134.92735999999999</v>
      </c>
      <c r="P8" s="35">
        <f t="shared" si="8"/>
        <v>-7.2640000000006921E-2</v>
      </c>
      <c r="Q8" s="36">
        <f t="shared" si="9"/>
        <v>0.9</v>
      </c>
      <c r="R8" s="37">
        <f t="shared" si="10"/>
        <v>40918.779999999962</v>
      </c>
      <c r="S8" s="38">
        <f t="shared" si="11"/>
        <v>47793.13503999995</v>
      </c>
      <c r="T8" s="38"/>
      <c r="U8" s="62"/>
      <c r="V8" s="39">
        <f t="shared" si="12"/>
        <v>14229.939999999999</v>
      </c>
      <c r="W8" s="39">
        <f t="shared" si="13"/>
        <v>62023.075039999952</v>
      </c>
      <c r="X8" s="1">
        <f t="shared" si="14"/>
        <v>53375</v>
      </c>
      <c r="Y8" s="37">
        <f t="shared" si="15"/>
        <v>8648.0750399999524</v>
      </c>
      <c r="Z8" s="183">
        <f t="shared" si="16"/>
        <v>0.16202482510538552</v>
      </c>
      <c r="AA8" s="183">
        <f>SUM($C$2:C8)*D8/SUM($B$2:B8)-1</f>
        <v>6.6924021164020964E-3</v>
      </c>
      <c r="AB8" s="183">
        <f t="shared" si="17"/>
        <v>0.15533242298898342</v>
      </c>
      <c r="AC8" s="40">
        <f t="shared" si="18"/>
        <v>2.971614814814813E-2</v>
      </c>
    </row>
    <row r="9" spans="1:1024">
      <c r="A9" s="63" t="s">
        <v>1086</v>
      </c>
      <c r="B9" s="2">
        <v>135</v>
      </c>
      <c r="C9" s="56">
        <v>116.02</v>
      </c>
      <c r="D9" s="57">
        <v>1.163</v>
      </c>
      <c r="E9" s="32">
        <f t="shared" si="0"/>
        <v>0.22000000000000003</v>
      </c>
      <c r="F9" s="26">
        <f t="shared" si="1"/>
        <v>0.19543570370370361</v>
      </c>
      <c r="H9" s="58">
        <f t="shared" si="2"/>
        <v>26.383819999999986</v>
      </c>
      <c r="I9" s="2" t="s">
        <v>65</v>
      </c>
      <c r="J9" s="33" t="s">
        <v>1091</v>
      </c>
      <c r="K9" s="59">
        <f t="shared" si="3"/>
        <v>44011</v>
      </c>
      <c r="L9" s="60" t="str">
        <f t="shared" ca="1" si="4"/>
        <v>2021/3/31</v>
      </c>
      <c r="M9" s="44">
        <f t="shared" ca="1" si="5"/>
        <v>37260</v>
      </c>
      <c r="N9" s="61">
        <f t="shared" ca="1" si="6"/>
        <v>0.2584566371443906</v>
      </c>
      <c r="O9" s="35">
        <f t="shared" si="7"/>
        <v>134.93126000000001</v>
      </c>
      <c r="P9" s="35">
        <f t="shared" si="8"/>
        <v>-6.8739999999991142E-2</v>
      </c>
      <c r="Q9" s="36">
        <f t="shared" si="9"/>
        <v>0.9</v>
      </c>
      <c r="R9" s="37">
        <f t="shared" si="10"/>
        <v>41034.799999999959</v>
      </c>
      <c r="S9" s="38">
        <f t="shared" si="11"/>
        <v>47723.472399999955</v>
      </c>
      <c r="T9" s="38"/>
      <c r="U9" s="62"/>
      <c r="V9" s="39">
        <f t="shared" si="12"/>
        <v>14229.939999999999</v>
      </c>
      <c r="W9" s="39">
        <f t="shared" si="13"/>
        <v>61953.412399999957</v>
      </c>
      <c r="X9" s="1">
        <f t="shared" si="14"/>
        <v>53510</v>
      </c>
      <c r="Y9" s="37">
        <f t="shared" si="15"/>
        <v>8443.4123999999574</v>
      </c>
      <c r="Z9" s="183">
        <f t="shared" si="16"/>
        <v>0.15779129882264908</v>
      </c>
      <c r="AA9" s="183">
        <f>SUM($C$2:C9)*D9/SUM($B$2:B9)-1</f>
        <v>2.0214166666667754E-3</v>
      </c>
      <c r="AB9" s="183">
        <f t="shared" si="17"/>
        <v>0.15576988215598231</v>
      </c>
      <c r="AC9" s="40">
        <f t="shared" si="18"/>
        <v>2.4564296296296417E-2</v>
      </c>
    </row>
    <row r="10" spans="1:1024">
      <c r="A10" s="63" t="s">
        <v>1087</v>
      </c>
      <c r="B10" s="2">
        <v>135</v>
      </c>
      <c r="C10" s="56">
        <v>114.09</v>
      </c>
      <c r="D10" s="57">
        <v>1.1827000000000001</v>
      </c>
      <c r="E10" s="32">
        <f t="shared" si="0"/>
        <v>0.22000000000000003</v>
      </c>
      <c r="F10" s="26">
        <f t="shared" si="1"/>
        <v>0.17554955555555568</v>
      </c>
      <c r="H10" s="58">
        <f t="shared" si="2"/>
        <v>23.699190000000016</v>
      </c>
      <c r="I10" s="2" t="s">
        <v>65</v>
      </c>
      <c r="J10" s="33" t="s">
        <v>1092</v>
      </c>
      <c r="K10" s="59">
        <f t="shared" si="3"/>
        <v>44012</v>
      </c>
      <c r="L10" s="60" t="str">
        <f t="shared" ca="1" si="4"/>
        <v>2021/3/31</v>
      </c>
      <c r="M10" s="44">
        <f t="shared" ca="1" si="5"/>
        <v>37125</v>
      </c>
      <c r="N10" s="61">
        <f t="shared" ca="1" si="6"/>
        <v>0.23300213737373754</v>
      </c>
      <c r="O10" s="35">
        <f t="shared" si="7"/>
        <v>134.93424300000001</v>
      </c>
      <c r="P10" s="35">
        <f t="shared" si="8"/>
        <v>-6.575699999999074E-2</v>
      </c>
      <c r="Q10" s="36">
        <f t="shared" si="9"/>
        <v>0.9</v>
      </c>
      <c r="R10" s="37">
        <f t="shared" si="10"/>
        <v>37453.519999999953</v>
      </c>
      <c r="S10" s="38">
        <f t="shared" si="11"/>
        <v>44296.278103999946</v>
      </c>
      <c r="T10" s="38">
        <v>3695.37</v>
      </c>
      <c r="U10" s="62">
        <v>4370.51</v>
      </c>
      <c r="V10" s="39">
        <f t="shared" si="12"/>
        <v>18600.449999999997</v>
      </c>
      <c r="W10" s="39">
        <f t="shared" si="13"/>
        <v>62896.728103999943</v>
      </c>
      <c r="X10" s="1">
        <f t="shared" si="14"/>
        <v>53645</v>
      </c>
      <c r="Y10" s="37">
        <f t="shared" si="15"/>
        <v>9251.7281039999434</v>
      </c>
      <c r="Z10" s="183">
        <f t="shared" si="16"/>
        <v>0.17246207668934566</v>
      </c>
      <c r="AA10" s="183">
        <f>SUM($C$2:C10)*D10/SUM($B$2:B10)-1</f>
        <v>1.6829975308641831E-2</v>
      </c>
      <c r="AB10" s="183">
        <f t="shared" si="17"/>
        <v>0.15563210138070382</v>
      </c>
      <c r="AC10" s="40">
        <f t="shared" si="18"/>
        <v>4.4450444444444348E-2</v>
      </c>
    </row>
    <row r="11" spans="1:1024">
      <c r="A11" s="63" t="s">
        <v>1088</v>
      </c>
      <c r="B11" s="2">
        <v>135</v>
      </c>
      <c r="C11" s="56">
        <v>113.75</v>
      </c>
      <c r="D11" s="57">
        <v>1.1861999999999999</v>
      </c>
      <c r="E11" s="32">
        <f t="shared" si="0"/>
        <v>0.22000000000000003</v>
      </c>
      <c r="F11" s="26">
        <f t="shared" si="1"/>
        <v>0.17204629629629625</v>
      </c>
      <c r="H11" s="58">
        <f t="shared" si="2"/>
        <v>23.226249999999993</v>
      </c>
      <c r="I11" s="2" t="s">
        <v>65</v>
      </c>
      <c r="J11" s="33" t="s">
        <v>1093</v>
      </c>
      <c r="K11" s="59">
        <f t="shared" si="3"/>
        <v>44013</v>
      </c>
      <c r="L11" s="60" t="str">
        <f t="shared" ca="1" si="4"/>
        <v>2021/3/31</v>
      </c>
      <c r="M11" s="44">
        <f t="shared" ca="1" si="5"/>
        <v>36990</v>
      </c>
      <c r="N11" s="61">
        <f t="shared" ca="1" si="6"/>
        <v>0.2291857596647742</v>
      </c>
      <c r="O11" s="35">
        <f t="shared" si="7"/>
        <v>134.93025</v>
      </c>
      <c r="P11" s="35">
        <f t="shared" si="8"/>
        <v>-6.9749999999999091E-2</v>
      </c>
      <c r="Q11" s="36">
        <f t="shared" si="9"/>
        <v>0.9</v>
      </c>
      <c r="R11" s="37">
        <f t="shared" si="10"/>
        <v>36241.96999999995</v>
      </c>
      <c r="S11" s="38">
        <f t="shared" si="11"/>
        <v>42990.224813999936</v>
      </c>
      <c r="T11" s="38">
        <v>1325.3</v>
      </c>
      <c r="U11" s="62">
        <v>1572.07</v>
      </c>
      <c r="V11" s="39">
        <f t="shared" si="12"/>
        <v>20172.519999999997</v>
      </c>
      <c r="W11" s="39">
        <f t="shared" si="13"/>
        <v>63162.744813999932</v>
      </c>
      <c r="X11" s="1">
        <f t="shared" si="14"/>
        <v>53780</v>
      </c>
      <c r="Y11" s="37">
        <f t="shared" si="15"/>
        <v>9382.7448139999324</v>
      </c>
      <c r="Z11" s="183">
        <f t="shared" si="16"/>
        <v>0.17446531822238631</v>
      </c>
      <c r="AA11" s="183">
        <f>SUM($C$2:C11)*D11/SUM($B$2:B11)-1</f>
        <v>1.7803533333333066E-2</v>
      </c>
      <c r="AB11" s="183">
        <f t="shared" si="17"/>
        <v>0.15666178488905325</v>
      </c>
      <c r="AC11" s="40">
        <f t="shared" si="18"/>
        <v>4.7953703703703776E-2</v>
      </c>
    </row>
    <row r="12" spans="1:1024">
      <c r="A12" s="63" t="s">
        <v>1089</v>
      </c>
      <c r="B12" s="2">
        <v>135</v>
      </c>
      <c r="C12" s="56">
        <v>111.98</v>
      </c>
      <c r="D12" s="57">
        <v>1.2049000000000001</v>
      </c>
      <c r="E12" s="32">
        <f t="shared" si="0"/>
        <v>0.22000000000000003</v>
      </c>
      <c r="F12" s="26">
        <f t="shared" si="1"/>
        <v>0.15380874074074083</v>
      </c>
      <c r="H12" s="58">
        <f t="shared" si="2"/>
        <v>20.76418000000001</v>
      </c>
      <c r="I12" s="2" t="s">
        <v>65</v>
      </c>
      <c r="J12" s="33" t="s">
        <v>1094</v>
      </c>
      <c r="K12" s="59">
        <f t="shared" si="3"/>
        <v>44014</v>
      </c>
      <c r="L12" s="60" t="str">
        <f t="shared" ca="1" si="4"/>
        <v>2021/3/31</v>
      </c>
      <c r="M12" s="44">
        <f t="shared" ca="1" si="5"/>
        <v>36855</v>
      </c>
      <c r="N12" s="61">
        <f t="shared" ca="1" si="6"/>
        <v>0.20564172296838973</v>
      </c>
      <c r="O12" s="35">
        <f t="shared" si="7"/>
        <v>134.92470200000002</v>
      </c>
      <c r="P12" s="35">
        <f t="shared" si="8"/>
        <v>-7.5297999999975218E-2</v>
      </c>
      <c r="Q12" s="36">
        <f t="shared" si="9"/>
        <v>0.9</v>
      </c>
      <c r="R12" s="37">
        <f t="shared" si="10"/>
        <v>30548.999999999953</v>
      </c>
      <c r="S12" s="38">
        <f t="shared" si="11"/>
        <v>36808.490099999945</v>
      </c>
      <c r="T12" s="38">
        <v>5804.95</v>
      </c>
      <c r="U12" s="62">
        <v>6994.38</v>
      </c>
      <c r="V12" s="39">
        <f t="shared" si="12"/>
        <v>27166.899999999998</v>
      </c>
      <c r="W12" s="39">
        <f t="shared" si="13"/>
        <v>63975.390099999946</v>
      </c>
      <c r="X12" s="1">
        <f t="shared" si="14"/>
        <v>53915</v>
      </c>
      <c r="Y12" s="37">
        <f t="shared" si="15"/>
        <v>10060.390099999946</v>
      </c>
      <c r="Z12" s="183">
        <f t="shared" si="16"/>
        <v>0.18659723824538532</v>
      </c>
      <c r="AA12" s="183">
        <f>SUM($C$2:C12)*D12/SUM($B$2:B12)-1</f>
        <v>3.0720954208754314E-2</v>
      </c>
      <c r="AB12" s="183">
        <f t="shared" si="17"/>
        <v>0.15587628403663101</v>
      </c>
      <c r="AC12" s="40">
        <f t="shared" si="18"/>
        <v>6.61912592592592E-2</v>
      </c>
    </row>
    <row r="13" spans="1:1024">
      <c r="A13" s="63" t="s">
        <v>1090</v>
      </c>
      <c r="B13" s="2">
        <v>135</v>
      </c>
      <c r="C13" s="177">
        <v>110.61</v>
      </c>
      <c r="D13" s="178">
        <v>1.2199</v>
      </c>
      <c r="E13" s="32">
        <f t="shared" si="0"/>
        <v>0.22000000000000003</v>
      </c>
      <c r="F13" s="26">
        <f t="shared" si="1"/>
        <v>0.13969266666666663</v>
      </c>
      <c r="H13" s="58">
        <f t="shared" si="2"/>
        <v>18.858509999999995</v>
      </c>
      <c r="I13" s="2" t="s">
        <v>65</v>
      </c>
      <c r="J13" s="33" t="s">
        <v>1095</v>
      </c>
      <c r="K13" s="59">
        <f t="shared" si="3"/>
        <v>44015</v>
      </c>
      <c r="L13" s="60" t="str">
        <f t="shared" ca="1" si="4"/>
        <v>2021/3/31</v>
      </c>
      <c r="M13" s="44">
        <f t="shared" ca="1" si="5"/>
        <v>36720</v>
      </c>
      <c r="N13" s="61">
        <f t="shared" ca="1" si="6"/>
        <v>0.1874552328431372</v>
      </c>
      <c r="O13" s="35">
        <f t="shared" si="7"/>
        <v>134.93313900000001</v>
      </c>
      <c r="P13" s="35">
        <f t="shared" si="8"/>
        <v>-6.6860999999988735E-2</v>
      </c>
      <c r="Q13" s="36">
        <f t="shared" si="9"/>
        <v>0.9</v>
      </c>
      <c r="R13" s="37">
        <f t="shared" si="10"/>
        <v>25992.829999999954</v>
      </c>
      <c r="S13" s="38">
        <f t="shared" si="11"/>
        <v>31708.653316999946</v>
      </c>
      <c r="T13" s="38">
        <v>4666.78</v>
      </c>
      <c r="U13" s="62">
        <v>5693</v>
      </c>
      <c r="V13" s="39">
        <f t="shared" si="12"/>
        <v>32859.899999999994</v>
      </c>
      <c r="W13" s="39">
        <f t="shared" si="13"/>
        <v>64568.55331699994</v>
      </c>
      <c r="X13" s="1">
        <f t="shared" si="14"/>
        <v>54050</v>
      </c>
      <c r="Y13" s="37">
        <f t="shared" si="15"/>
        <v>10518.55331699994</v>
      </c>
      <c r="Z13" s="183">
        <f t="shared" si="16"/>
        <v>0.19460783195189535</v>
      </c>
      <c r="AA13" s="183">
        <f>SUM($C$2:C13)*D13/SUM($B$2:B13)-1</f>
        <v>3.9881917283950408E-2</v>
      </c>
      <c r="AB13" s="183">
        <f t="shared" si="17"/>
        <v>0.15472591466794494</v>
      </c>
      <c r="AC13" s="40">
        <f t="shared" si="18"/>
        <v>8.0307333333333397E-2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si="0"/>
        <v>0.21000000000000002</v>
      </c>
      <c r="F14" s="26">
        <f t="shared" si="1"/>
        <v>9.5876166666666762E-2</v>
      </c>
      <c r="H14" s="58">
        <f t="shared" si="2"/>
        <v>11.505140000000011</v>
      </c>
      <c r="I14" s="2" t="s">
        <v>65</v>
      </c>
      <c r="J14" s="33" t="s">
        <v>1431</v>
      </c>
      <c r="K14" s="59">
        <f t="shared" si="3"/>
        <v>44018</v>
      </c>
      <c r="L14" s="60" t="str">
        <f t="shared" ca="1" si="4"/>
        <v>2021/3/31</v>
      </c>
      <c r="M14" s="44">
        <f t="shared" ca="1" si="5"/>
        <v>32280</v>
      </c>
      <c r="N14" s="61">
        <f t="shared" ca="1" si="6"/>
        <v>0.13009219640644373</v>
      </c>
      <c r="O14" s="35">
        <f t="shared" si="7"/>
        <v>119.942898</v>
      </c>
      <c r="P14" s="35">
        <f t="shared" si="8"/>
        <v>-5.710200000000043E-2</v>
      </c>
      <c r="Q14" s="36">
        <f t="shared" si="9"/>
        <v>0.8</v>
      </c>
      <c r="R14" s="37">
        <f t="shared" si="10"/>
        <v>17414.209999999955</v>
      </c>
      <c r="S14" s="38">
        <f t="shared" si="11"/>
        <v>22093.408226999942</v>
      </c>
      <c r="T14" s="38">
        <v>8673.16</v>
      </c>
      <c r="U14" s="62">
        <v>11003.64</v>
      </c>
      <c r="V14" s="39">
        <f t="shared" si="12"/>
        <v>43863.539999999994</v>
      </c>
      <c r="W14" s="39">
        <f t="shared" si="13"/>
        <v>65956.948226999928</v>
      </c>
      <c r="X14" s="1">
        <f t="shared" si="14"/>
        <v>54170</v>
      </c>
      <c r="Y14" s="37">
        <f t="shared" si="15"/>
        <v>11786.948226999928</v>
      </c>
      <c r="Z14" s="183">
        <f t="shared" si="16"/>
        <v>0.21759180777182818</v>
      </c>
      <c r="AA14" s="183">
        <f>SUM($C$2:C14)*D14/SUM($B$2:B14)-1</f>
        <v>7.5828434482758444E-2</v>
      </c>
      <c r="AB14" s="183">
        <f t="shared" si="17"/>
        <v>0.14176337328906974</v>
      </c>
      <c r="AC14" s="40">
        <f t="shared" si="18"/>
        <v>0.11412383333333326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8.1734333333333353E-2</v>
      </c>
      <c r="H15" s="58">
        <f t="shared" si="2"/>
        <v>9.8081200000000024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2021/3/31</v>
      </c>
      <c r="M15" s="44">
        <f t="shared" ca="1" si="5"/>
        <v>32160</v>
      </c>
      <c r="N15" s="61">
        <f t="shared" ca="1" si="6"/>
        <v>0.1113172823383085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0.12826566666666667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5.7855500000000032E-2</v>
      </c>
      <c r="H16" s="58">
        <f t="shared" si="2"/>
        <v>6.9426600000000036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2021/3/31</v>
      </c>
      <c r="M16" s="44">
        <f t="shared" ca="1" si="5"/>
        <v>32040</v>
      </c>
      <c r="N16" s="61">
        <f t="shared" ca="1" si="6"/>
        <v>7.9090852059925137E-2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0.15214449999999999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3.386074999999996E-2</v>
      </c>
      <c r="H17" s="58">
        <f t="shared" si="2"/>
        <v>4.063289999999995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2021/3/31</v>
      </c>
      <c r="M17" s="44">
        <f t="shared" ca="1" si="5"/>
        <v>31920</v>
      </c>
      <c r="N17" s="61">
        <f t="shared" ca="1" si="6"/>
        <v>4.6463059210526257E-2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0.17613925000000005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3.5251749999999998E-2</v>
      </c>
      <c r="H18" s="58">
        <f t="shared" si="2"/>
        <v>4.2302099999999996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2021/3/31</v>
      </c>
      <c r="M18" s="44">
        <f t="shared" ca="1" si="5"/>
        <v>31800</v>
      </c>
      <c r="N18" s="61">
        <f t="shared" ca="1" si="6"/>
        <v>4.8554297169811321E-2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0.17474825000000002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4.1860833333333385E-3</v>
      </c>
      <c r="H19" s="58">
        <f t="shared" ref="H19:H23" si="21">IF(G19="",$F$1*C19-B19,G19-B19)</f>
        <v>0.50233000000000061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2021/3/31</v>
      </c>
      <c r="M19" s="44">
        <f t="shared" ca="1" si="5"/>
        <v>31440</v>
      </c>
      <c r="N19" s="61">
        <f t="shared" ca="1" si="6"/>
        <v>5.8317573155216356E-3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0.20581391666666668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1.6820999999999961E-2</v>
      </c>
      <c r="H20" s="58">
        <f t="shared" si="21"/>
        <v>2.0185199999999952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2021/3/31</v>
      </c>
      <c r="M20" s="44">
        <f t="shared" ca="1" si="5"/>
        <v>31320</v>
      </c>
      <c r="N20" s="61">
        <f t="shared" ca="1" si="6"/>
        <v>2.3523620689655116E-2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0.19317900000000005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3.6758666666666669E-2</v>
      </c>
      <c r="H21" s="58">
        <f t="shared" si="21"/>
        <v>4.4110399999999998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2021/3/31</v>
      </c>
      <c r="M21" s="44">
        <f t="shared" ca="1" si="5"/>
        <v>31200</v>
      </c>
      <c r="N21" s="61">
        <f t="shared" ca="1" si="6"/>
        <v>5.1603512820512815E-2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0.17324133333333336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8.6023249999999982E-2</v>
      </c>
      <c r="H22" s="58">
        <f t="shared" si="21"/>
        <v>10.322789999999998</v>
      </c>
      <c r="I22" s="2" t="s">
        <v>65</v>
      </c>
      <c r="J22" s="33" t="s">
        <v>1503</v>
      </c>
      <c r="K22" s="59">
        <f t="shared" si="22"/>
        <v>44028</v>
      </c>
      <c r="L22" s="60" t="str">
        <f t="shared" ca="1" si="4"/>
        <v>2021/3/31</v>
      </c>
      <c r="M22" s="44">
        <f t="shared" ca="1" si="5"/>
        <v>31080</v>
      </c>
      <c r="N22" s="61">
        <f t="shared" ca="1" si="6"/>
        <v>0.12122967664092663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0.12397675000000004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8.1270666666666588E-2</v>
      </c>
      <c r="H23" s="58">
        <f t="shared" si="21"/>
        <v>9.7524799999999914</v>
      </c>
      <c r="I23" s="2" t="s">
        <v>65</v>
      </c>
      <c r="J23" s="33" t="s">
        <v>1505</v>
      </c>
      <c r="K23" s="59">
        <f t="shared" si="22"/>
        <v>44029</v>
      </c>
      <c r="L23" s="60" t="str">
        <f t="shared" ca="1" si="4"/>
        <v>2021/3/31</v>
      </c>
      <c r="M23" s="44">
        <f t="shared" ca="1" si="5"/>
        <v>30960</v>
      </c>
      <c r="N23" s="61">
        <f t="shared" ca="1" si="6"/>
        <v>0.11497594315245467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0.12872933333333342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5.1943749999999983E-2</v>
      </c>
      <c r="H24" s="58">
        <f t="shared" ref="H24:H28" si="35">IF(G24="",$F$1*C24-B24,G24-B24)</f>
        <v>6.2332499999999982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2021/3/31</v>
      </c>
      <c r="M24" s="44">
        <f t="shared" ca="1" si="5"/>
        <v>30600</v>
      </c>
      <c r="N24" s="61">
        <f t="shared" ca="1" si="6"/>
        <v>7.4350857843137233E-2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0.15805625000000004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4.5916083333333427E-2</v>
      </c>
      <c r="H25" s="58">
        <f t="shared" si="35"/>
        <v>5.5099300000000113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2021/3/31</v>
      </c>
      <c r="M25" s="44">
        <f t="shared" ca="1" si="5"/>
        <v>30480</v>
      </c>
      <c r="N25" s="61">
        <f t="shared" ca="1" si="6"/>
        <v>6.5981773293963389E-2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0.16408391666666661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3.5367666666666624E-2</v>
      </c>
      <c r="H26" s="58">
        <f t="shared" si="35"/>
        <v>4.2441199999999952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2021/3/31</v>
      </c>
      <c r="M26" s="44">
        <f t="shared" ca="1" si="5"/>
        <v>30360</v>
      </c>
      <c r="N26" s="61">
        <f t="shared" ca="1" si="6"/>
        <v>5.1024499341238413E-2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0.17463233333333339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3.5251749999999998E-2</v>
      </c>
      <c r="H27" s="58">
        <f t="shared" si="35"/>
        <v>4.2302099999999996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2021/3/31</v>
      </c>
      <c r="M27" s="44">
        <f t="shared" ca="1" si="5"/>
        <v>30240</v>
      </c>
      <c r="N27" s="61">
        <f t="shared" ca="1" si="6"/>
        <v>5.1059082341269837E-2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0.17474825000000002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8.729833333333327E-2</v>
      </c>
      <c r="H28" s="58">
        <f t="shared" si="35"/>
        <v>10.475799999999992</v>
      </c>
      <c r="I28" s="2" t="s">
        <v>65</v>
      </c>
      <c r="J28" s="33" t="s">
        <v>1520</v>
      </c>
      <c r="K28" s="59">
        <f t="shared" si="36"/>
        <v>44036</v>
      </c>
      <c r="L28" s="60" t="str">
        <f t="shared" ca="1" si="4"/>
        <v>2021/3/31</v>
      </c>
      <c r="M28" s="44">
        <f t="shared" ca="1" si="5"/>
        <v>30120</v>
      </c>
      <c r="N28" s="61">
        <f t="shared" ca="1" si="6"/>
        <v>0.12694777556440895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0.12270166666666675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8.5327749999999966E-2</v>
      </c>
      <c r="H29" s="58">
        <f t="shared" ref="H29:H33" si="49">IF(G29="",$F$1*C29-B29,G29-B29)</f>
        <v>10.239329999999995</v>
      </c>
      <c r="I29" s="2" t="s">
        <v>65</v>
      </c>
      <c r="J29" s="33" t="s">
        <v>1528</v>
      </c>
      <c r="K29" s="59">
        <f t="shared" ref="K29:K33" si="50">DATE(MID(J29,1,4),MID(J29,5,2),MID(J29,7,2))</f>
        <v>44039</v>
      </c>
      <c r="L29" s="60" t="str">
        <f t="shared" ca="1" si="4"/>
        <v>2021/3/31</v>
      </c>
      <c r="M29" s="44">
        <f t="shared" ca="1" si="5"/>
        <v>29760</v>
      </c>
      <c r="N29" s="61">
        <f t="shared" ca="1" si="6"/>
        <v>0.12558318044354833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0.12467225000000005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7.5822583333333429E-2</v>
      </c>
      <c r="H30" s="58">
        <f t="shared" si="49"/>
        <v>9.0987100000000112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2021/3/31</v>
      </c>
      <c r="M30" s="44">
        <f t="shared" ca="1" si="5"/>
        <v>29640</v>
      </c>
      <c r="N30" s="61">
        <f t="shared" ca="1" si="6"/>
        <v>0.1120455178812417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0.1341774166666666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4.7654833333333237E-2</v>
      </c>
      <c r="H31" s="58">
        <f t="shared" si="49"/>
        <v>5.7185799999999887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2021/3/31</v>
      </c>
      <c r="M31" s="44">
        <f t="shared" ca="1" si="5"/>
        <v>29520</v>
      </c>
      <c r="N31" s="61">
        <f t="shared" ca="1" si="6"/>
        <v>7.0707374661246464E-2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0.16234516666666679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5.0436833333333438E-2</v>
      </c>
      <c r="H32" s="58">
        <f t="shared" si="49"/>
        <v>6.0524200000000121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2021/3/31</v>
      </c>
      <c r="M32" s="44">
        <f t="shared" ca="1" si="5"/>
        <v>29400</v>
      </c>
      <c r="N32" s="61">
        <f t="shared" ca="1" si="6"/>
        <v>7.51405884353743E-2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0.15956316666666659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3.8961083333333237E-2</v>
      </c>
      <c r="H33" s="58">
        <f t="shared" si="49"/>
        <v>4.6753299999999882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2021/3/31</v>
      </c>
      <c r="M33" s="44">
        <f t="shared" ca="1" si="5"/>
        <v>29280</v>
      </c>
      <c r="N33" s="61">
        <f t="shared" ca="1" si="6"/>
        <v>5.8281948428961595E-2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0.17103891666666679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1.554591666666667E-2</v>
      </c>
      <c r="H34" s="58">
        <f t="shared" ref="H34" si="63">IF(G34="",$F$1*C34-B34,G34-B34)</f>
        <v>1.8655100000000004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2021/3/31</v>
      </c>
      <c r="M34" s="44">
        <f t="shared" ca="1" si="5"/>
        <v>28920</v>
      </c>
      <c r="N34" s="61">
        <f t="shared" ca="1" si="6"/>
        <v>2.3544645573997242E-2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0.19445408333333336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2.1341749999999968E-2</v>
      </c>
      <c r="H35" s="58">
        <f t="shared" ref="H35:H38" si="77">IF(G35="",$F$1*C35-B35,G35-B35)</f>
        <v>2.561009999999996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2021/3/31</v>
      </c>
      <c r="M35" s="44">
        <f t="shared" ref="M35:M66" ca="1" si="80">(L35-K35+1)*B35</f>
        <v>28800</v>
      </c>
      <c r="N35" s="61">
        <f t="shared" ref="N35:N66" ca="1" si="81">H35/M35*365</f>
        <v>3.2457244791666617E-2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0.18865825000000006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1.1025166666666664E-2</v>
      </c>
      <c r="H36" s="58">
        <f t="shared" si="77"/>
        <v>1.3230199999999996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2021/3/31</v>
      </c>
      <c r="M36" s="44">
        <f t="shared" ca="1" si="80"/>
        <v>28680</v>
      </c>
      <c r="N36" s="61">
        <f t="shared" ca="1" si="81"/>
        <v>1.6837597629009757E-2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0.19897483333333335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1.1025166666666664E-2</v>
      </c>
      <c r="H37" s="58">
        <f t="shared" si="77"/>
        <v>1.3230199999999996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2021/3/31</v>
      </c>
      <c r="M37" s="44">
        <f t="shared" ca="1" si="80"/>
        <v>28560</v>
      </c>
      <c r="N37" s="61">
        <f t="shared" ca="1" si="81"/>
        <v>1.6908343837535009E-2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0.19897483333333335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2.2269083333333366E-2</v>
      </c>
      <c r="H38" s="58">
        <f t="shared" si="77"/>
        <v>2.6722900000000038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2021/3/31</v>
      </c>
      <c r="M38" s="44">
        <f t="shared" ca="1" si="80"/>
        <v>28440</v>
      </c>
      <c r="N38" s="61">
        <f t="shared" ca="1" si="81"/>
        <v>3.4296267580872064E-2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0.18773091666666666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1.6125499999999942E-2</v>
      </c>
      <c r="H39" s="58">
        <f t="shared" ref="H39:H43" si="96">IF(G39="",$F$1*C39-B39,G39-B39)</f>
        <v>1.9350599999999929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2021/3/31</v>
      </c>
      <c r="M39" s="44">
        <f t="shared" ca="1" si="80"/>
        <v>28080</v>
      </c>
      <c r="N39" s="61">
        <f t="shared" ca="1" si="81"/>
        <v>2.5153023504273411E-2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0.19387450000000009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3.3976666666666704E-2</v>
      </c>
      <c r="H40" s="58">
        <f t="shared" si="96"/>
        <v>4.0772000000000048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2021/3/31</v>
      </c>
      <c r="M40" s="44">
        <f t="shared" ca="1" si="80"/>
        <v>27960</v>
      </c>
      <c r="N40" s="61">
        <f t="shared" ca="1" si="81"/>
        <v>5.322525035765386E-2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0.17602333333333331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4.5220583333333411E-2</v>
      </c>
      <c r="H41" s="58">
        <f t="shared" si="96"/>
        <v>5.426470000000009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2021/3/31</v>
      </c>
      <c r="M41" s="44">
        <f t="shared" ca="1" si="80"/>
        <v>27840</v>
      </c>
      <c r="N41" s="61">
        <f t="shared" ca="1" si="81"/>
        <v>7.1144452227011601E-2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0.16477941666666662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4.1163499999999922E-2</v>
      </c>
      <c r="H42" s="58">
        <f t="shared" si="96"/>
        <v>4.9396199999999908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2021/3/31</v>
      </c>
      <c r="M42" s="44">
        <f t="shared" ca="1" si="80"/>
        <v>27720</v>
      </c>
      <c r="N42" s="61">
        <f t="shared" ca="1" si="81"/>
        <v>6.5041893939393816E-2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0.16883650000000011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3.0267333333333351E-2</v>
      </c>
      <c r="H43" s="58">
        <f t="shared" si="96"/>
        <v>3.632080000000002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2021/3/31</v>
      </c>
      <c r="M43" s="44">
        <f t="shared" ca="1" si="80"/>
        <v>27600</v>
      </c>
      <c r="N43" s="61">
        <f t="shared" ca="1" si="81"/>
        <v>4.8032942028985538E-2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0.17973266666666668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1.2532083333333333E-2</v>
      </c>
      <c r="H44" s="58">
        <f t="shared" ref="H44:H54" si="110">IF(G44="",$F$1*C44-B44,G44-B44)</f>
        <v>1.5038499999999999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2021/3/31</v>
      </c>
      <c r="M44" s="44">
        <f t="shared" ca="1" si="80"/>
        <v>27240</v>
      </c>
      <c r="N44" s="61">
        <f t="shared" ca="1" si="81"/>
        <v>2.0150706681350952E-2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0.19746791666666669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6.2725833333333965E-3</v>
      </c>
      <c r="H45" s="58">
        <f t="shared" si="110"/>
        <v>0.75271000000000754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2021/3/31</v>
      </c>
      <c r="M45" s="44">
        <f t="shared" ca="1" si="80"/>
        <v>27120</v>
      </c>
      <c r="N45" s="61">
        <f t="shared" ca="1" si="81"/>
        <v>1.0130499631268539E-2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0.20372741666666663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2.3544166666666654E-2</v>
      </c>
      <c r="H46" s="58">
        <f t="shared" si="110"/>
        <v>2.8252999999999986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2021/3/31</v>
      </c>
      <c r="M46" s="44">
        <f t="shared" ca="1" si="80"/>
        <v>27000</v>
      </c>
      <c r="N46" s="61">
        <f t="shared" ca="1" si="81"/>
        <v>3.819387037037035E-2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0.18645583333333338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3.3628916666666696E-2</v>
      </c>
      <c r="H47" s="58">
        <f t="shared" si="110"/>
        <v>4.0354700000000037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2021/3/31</v>
      </c>
      <c r="M47" s="44">
        <f t="shared" ca="1" si="80"/>
        <v>26880</v>
      </c>
      <c r="N47" s="61">
        <f t="shared" ca="1" si="81"/>
        <v>5.4797118675595287E-2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0.17637108333333332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2.678983333333337E-2</v>
      </c>
      <c r="H48" s="58">
        <f t="shared" si="110"/>
        <v>3.2147800000000046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2021/3/31</v>
      </c>
      <c r="M48" s="44">
        <f t="shared" ca="1" si="80"/>
        <v>26760</v>
      </c>
      <c r="N48" s="61">
        <f t="shared" ca="1" si="81"/>
        <v>4.3848830343796774E-2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0.18321016666666665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1.6705083333333329E-2</v>
      </c>
      <c r="H49" s="58">
        <f t="shared" si="110"/>
        <v>2.0046099999999996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2021/3/31</v>
      </c>
      <c r="M49" s="44">
        <f t="shared" ca="1" si="80"/>
        <v>26400</v>
      </c>
      <c r="N49" s="61">
        <f t="shared" ca="1" si="81"/>
        <v>2.7715251893939391E-2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0.19329491666666671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2.1689499999999976E-2</v>
      </c>
      <c r="H50" s="58">
        <f t="shared" si="110"/>
        <v>2.6027399999999972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2021/3/31</v>
      </c>
      <c r="M50" s="44">
        <f t="shared" ca="1" si="80"/>
        <v>26280</v>
      </c>
      <c r="N50" s="61">
        <f t="shared" ca="1" si="81"/>
        <v>3.6149166666666628E-2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0.18831050000000005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3.2469749999999922E-2</v>
      </c>
      <c r="H51" s="58">
        <f t="shared" si="110"/>
        <v>3.8963699999999903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2021/3/31</v>
      </c>
      <c r="M51" s="44">
        <f t="shared" ca="1" si="80"/>
        <v>26160</v>
      </c>
      <c r="N51" s="61">
        <f t="shared" ca="1" si="81"/>
        <v>5.4364489678898946E-2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0.17753025000000011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3.9888416666666635E-2</v>
      </c>
      <c r="H52" s="58">
        <f t="shared" si="110"/>
        <v>4.786609999999996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2021/3/31</v>
      </c>
      <c r="M52" s="44">
        <f t="shared" ca="1" si="80"/>
        <v>26040</v>
      </c>
      <c r="N52" s="61">
        <f t="shared" ca="1" si="81"/>
        <v>6.7093419738863236E-2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0.17011158333333337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1.4850416666666651E-2</v>
      </c>
      <c r="H53" s="58">
        <f t="shared" si="110"/>
        <v>1.7820499999999981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2021/3/31</v>
      </c>
      <c r="M53" s="44">
        <f t="shared" ca="1" si="80"/>
        <v>25920</v>
      </c>
      <c r="N53" s="61">
        <f t="shared" ca="1" si="81"/>
        <v>2.5094454089506144E-2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0.19514958333333338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1.798016666666662E-2</v>
      </c>
      <c r="H54" s="58">
        <f t="shared" si="110"/>
        <v>2.1576199999999943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2021/3/31</v>
      </c>
      <c r="M54" s="44">
        <f t="shared" ca="1" si="80"/>
        <v>25560</v>
      </c>
      <c r="N54" s="61">
        <f t="shared" ca="1" si="81"/>
        <v>3.0811083724569557E-2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0.19201983333333339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1.1720666666666683E-2</v>
      </c>
      <c r="H55" s="58">
        <f t="shared" ref="H55" si="124">IF(G55="",$F$1*C55-B55,G55-B55)</f>
        <v>1.406480000000002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2021/3/31</v>
      </c>
      <c r="M55" s="44">
        <f t="shared" ca="1" si="80"/>
        <v>25440</v>
      </c>
      <c r="N55" s="61">
        <f t="shared" ca="1" si="81"/>
        <v>2.0179449685534617E-2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0.19827933333333334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1.0561500000000142E-2</v>
      </c>
      <c r="H56" s="58">
        <f t="shared" ref="H56:H63" si="138">IF(G56="",$F$1*C56-B56,G56-B56)</f>
        <v>1.267380000000017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2021/3/31</v>
      </c>
      <c r="M56" s="44">
        <f t="shared" ca="1" si="80"/>
        <v>25320</v>
      </c>
      <c r="N56" s="61">
        <f t="shared" ca="1" si="81"/>
        <v>1.8269893364929155E-2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0.19943849999999988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1.8443833333333378E-2</v>
      </c>
      <c r="H57" s="58">
        <f t="shared" si="138"/>
        <v>2.2132600000000053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2021/3/31</v>
      </c>
      <c r="M57" s="44">
        <f t="shared" ca="1" si="80"/>
        <v>25200</v>
      </c>
      <c r="N57" s="61">
        <f t="shared" ca="1" si="81"/>
        <v>3.2057138888888961E-2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0.19155616666666664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2.4355583333333423E-2</v>
      </c>
      <c r="H58" s="58">
        <f t="shared" si="138"/>
        <v>2.9226700000000108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2021/3/31</v>
      </c>
      <c r="M58" s="44">
        <f t="shared" ca="1" si="80"/>
        <v>25080</v>
      </c>
      <c r="N58" s="61">
        <f t="shared" ca="1" si="81"/>
        <v>4.2534870414673201E-2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0.18564441666666659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4.4988750000000029E-2</v>
      </c>
      <c r="H59" s="58">
        <f t="shared" si="138"/>
        <v>5.3986500000000035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2021/3/31</v>
      </c>
      <c r="M59" s="44">
        <f t="shared" ca="1" si="80"/>
        <v>24720</v>
      </c>
      <c r="N59" s="61">
        <f t="shared" ca="1" si="81"/>
        <v>7.9713076456310733E-2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0.16501125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3.8265583333333214E-2</v>
      </c>
      <c r="H60" s="58">
        <f t="shared" si="138"/>
        <v>4.5918699999999859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2021/3/31</v>
      </c>
      <c r="M60" s="44">
        <f t="shared" ca="1" si="80"/>
        <v>24600</v>
      </c>
      <c r="N60" s="61">
        <f t="shared" ca="1" si="81"/>
        <v>6.8131404471544504E-2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0.17173441666666681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6.4926416666666736E-2</v>
      </c>
      <c r="H61" s="58">
        <f t="shared" si="138"/>
        <v>7.7911700000000081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2021/3/31</v>
      </c>
      <c r="M61" s="44">
        <f t="shared" ca="1" si="80"/>
        <v>24480</v>
      </c>
      <c r="N61" s="61">
        <f t="shared" ca="1" si="81"/>
        <v>0.1161673631535949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0.14507358333333328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8.2301037037037172E-2</v>
      </c>
      <c r="H62" s="58">
        <f t="shared" si="138"/>
        <v>11.110640000000018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2021/3/31</v>
      </c>
      <c r="M62" s="44">
        <f t="shared" ca="1" si="80"/>
        <v>27405</v>
      </c>
      <c r="N62" s="61">
        <f t="shared" ca="1" si="81"/>
        <v>0.14797969713555945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0.13769896296296286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7.0554814814814834E-2</v>
      </c>
      <c r="H63" s="58">
        <f t="shared" si="138"/>
        <v>9.5249000000000024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2021/3/31</v>
      </c>
      <c r="M63" s="44">
        <f t="shared" ca="1" si="80"/>
        <v>27270</v>
      </c>
      <c r="N63" s="61">
        <f t="shared" ca="1" si="81"/>
        <v>0.12748766043270995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0.14944518518518518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6.499081481481489E-2</v>
      </c>
      <c r="H64" s="58">
        <f t="shared" ref="H64:H73" si="159">IF(G64="",$F$1*C64-B64,G64-B64)</f>
        <v>8.77376000000001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2021/3/31</v>
      </c>
      <c r="M64" s="44">
        <f t="shared" ca="1" si="80"/>
        <v>26865</v>
      </c>
      <c r="N64" s="61">
        <f t="shared" ca="1" si="81"/>
        <v>0.11920425832868058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0.15500918518518514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5.8911629629629605E-2</v>
      </c>
      <c r="H65" s="58">
        <f t="shared" si="159"/>
        <v>7.9530699999999968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2021/3/31</v>
      </c>
      <c r="M65" s="44">
        <f t="shared" ca="1" si="80"/>
        <v>26730</v>
      </c>
      <c r="N65" s="61">
        <f t="shared" ca="1" si="81"/>
        <v>0.10859972128694347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0.16108837037037044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6.3754370370370406E-2</v>
      </c>
      <c r="H66" s="58">
        <f t="shared" si="159"/>
        <v>8.6068400000000054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2021/3/31</v>
      </c>
      <c r="M66" s="44">
        <f t="shared" ca="1" si="80"/>
        <v>26595</v>
      </c>
      <c r="N66" s="61">
        <f t="shared" ca="1" si="81"/>
        <v>0.11812357962022944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0.15624562962962962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6.0045037037036973E-2</v>
      </c>
      <c r="H67" s="58">
        <f t="shared" si="159"/>
        <v>8.1060799999999915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2021/3/31</v>
      </c>
      <c r="M67" s="44">
        <f t="shared" ref="M67:M98" ca="1" si="172">(L67-K67+1)*B67</f>
        <v>26460</v>
      </c>
      <c r="N67" s="61">
        <f t="shared" ref="N67:N98" ca="1" si="173">H67/M67*365</f>
        <v>0.11181856386999234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0.15995496296296305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4.4177333333333395E-2</v>
      </c>
      <c r="H68" s="58">
        <f t="shared" si="159"/>
        <v>5.963940000000008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2021/3/31</v>
      </c>
      <c r="M68" s="44">
        <f t="shared" ca="1" si="172"/>
        <v>26325</v>
      </c>
      <c r="N68" s="61">
        <f t="shared" ca="1" si="173"/>
        <v>8.2690905982906085E-2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0.17582266666666663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4.7654833333333237E-2</v>
      </c>
      <c r="H69" s="58">
        <f t="shared" si="159"/>
        <v>5.7185799999999887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2021/3/31</v>
      </c>
      <c r="M69" s="44">
        <f t="shared" ca="1" si="172"/>
        <v>23040</v>
      </c>
      <c r="N69" s="61">
        <f t="shared" ca="1" si="173"/>
        <v>9.0593823784722041E-2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0.16234516666666679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6.052158333333324E-2</v>
      </c>
      <c r="H70" s="58">
        <f t="shared" si="159"/>
        <v>7.2625899999999888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2021/3/31</v>
      </c>
      <c r="M70" s="44">
        <f t="shared" ca="1" si="172"/>
        <v>22920</v>
      </c>
      <c r="N70" s="61">
        <f t="shared" ca="1" si="173"/>
        <v>0.11565642888307137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0.14947841666666678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5.4893185185185052E-2</v>
      </c>
      <c r="H71" s="58">
        <f t="shared" si="159"/>
        <v>7.4105799999999817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2021/3/31</v>
      </c>
      <c r="M71" s="44">
        <f t="shared" ca="1" si="172"/>
        <v>25650</v>
      </c>
      <c r="N71" s="61">
        <f t="shared" ca="1" si="173"/>
        <v>0.10545269785575023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0.16510681481481498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7.756133333333326E-2</v>
      </c>
      <c r="H72" s="58">
        <f t="shared" si="159"/>
        <v>10.470779999999991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2021/3/31</v>
      </c>
      <c r="M72" s="44">
        <f t="shared" ca="1" si="172"/>
        <v>25515</v>
      </c>
      <c r="N72" s="61">
        <f t="shared" ca="1" si="173"/>
        <v>0.14978776014109335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0.14243866666666677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7.8591703703703733E-2</v>
      </c>
      <c r="H73" s="58">
        <f t="shared" si="159"/>
        <v>10.609880000000004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2021/3/31</v>
      </c>
      <c r="M73" s="44">
        <f t="shared" ca="1" si="172"/>
        <v>25380</v>
      </c>
      <c r="N73" s="61">
        <f t="shared" ca="1" si="173"/>
        <v>0.15258495665878649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0.14140829629629631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8.6628592592592632E-2</v>
      </c>
      <c r="H74" s="58">
        <f t="shared" ref="H74:H77" si="178">IF(G74="",$F$1*C74-B74,G74-B74)</f>
        <v>11.694860000000006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2021/3/31</v>
      </c>
      <c r="M74" s="44">
        <f t="shared" ca="1" si="172"/>
        <v>24975</v>
      </c>
      <c r="N74" s="61">
        <f t="shared" ca="1" si="173"/>
        <v>0.17091587187187196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0.13337140740740738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7.8282592592592612E-2</v>
      </c>
      <c r="H75" s="58">
        <f t="shared" si="178"/>
        <v>10.568150000000003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2021/3/31</v>
      </c>
      <c r="M75" s="44">
        <f t="shared" ca="1" si="172"/>
        <v>24840</v>
      </c>
      <c r="N75" s="61">
        <f t="shared" ca="1" si="173"/>
        <v>0.15528883856682774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0.1417174074074074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8.4670888888888809E-2</v>
      </c>
      <c r="H76" s="58">
        <f t="shared" si="178"/>
        <v>11.430569999999989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2021/3/31</v>
      </c>
      <c r="M76" s="44">
        <f t="shared" ca="1" si="172"/>
        <v>24705</v>
      </c>
      <c r="N76" s="61">
        <f t="shared" ca="1" si="173"/>
        <v>0.16887909532483286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0.13532911111111123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5.8087333333333359E-2</v>
      </c>
      <c r="H77" s="58">
        <f t="shared" si="178"/>
        <v>7.8417900000000031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2021/3/31</v>
      </c>
      <c r="M77" s="44">
        <f t="shared" ca="1" si="172"/>
        <v>23490</v>
      </c>
      <c r="N77" s="61">
        <f t="shared" ca="1" si="173"/>
        <v>0.12184986590038319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0.16191266666666668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3.0267333333333219E-2</v>
      </c>
      <c r="H78" s="58">
        <f t="shared" ref="H78:H79" si="192">IF(G78="",$F$1*C78-B78,G78-B78)</f>
        <v>4.0860899999999845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2021/3/31</v>
      </c>
      <c r="M78" s="44">
        <f t="shared" ca="1" si="172"/>
        <v>23085</v>
      </c>
      <c r="N78" s="61">
        <f t="shared" ca="1" si="173"/>
        <v>6.4605711500974411E-2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0.1897326666666668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2.8760416666666681E-2</v>
      </c>
      <c r="H79" s="58">
        <f t="shared" si="192"/>
        <v>3.4512500000000017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2021/3/31</v>
      </c>
      <c r="M79" s="44">
        <f t="shared" ca="1" si="172"/>
        <v>20400</v>
      </c>
      <c r="N79" s="61">
        <f t="shared" ca="1" si="173"/>
        <v>6.1750306372549052E-2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0.18123958333333334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3.4788083333333358E-2</v>
      </c>
      <c r="H80" s="58">
        <f t="shared" ref="H80:H92" si="199">IF(G80="",$F$1*C80-B80,G80-B80)</f>
        <v>4.1745700000000028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2021/3/31</v>
      </c>
      <c r="M80" s="44">
        <f t="shared" ca="1" si="172"/>
        <v>20280</v>
      </c>
      <c r="N80" s="61">
        <f t="shared" ca="1" si="173"/>
        <v>7.5134026134122345E-2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0.17521191666666666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4.058391666666665E-2</v>
      </c>
      <c r="H81" s="58">
        <f t="shared" si="199"/>
        <v>4.8700699999999983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2021/3/31</v>
      </c>
      <c r="M81" s="44">
        <f t="shared" ca="1" si="172"/>
        <v>20160</v>
      </c>
      <c r="N81" s="61">
        <f t="shared" ca="1" si="173"/>
        <v>8.8173390376984101E-2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0.16941608333333336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4.5310740740740763E-2</v>
      </c>
      <c r="H82" s="58">
        <f t="shared" si="199"/>
        <v>6.1169500000000028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2021/3/31</v>
      </c>
      <c r="M82" s="44">
        <f t="shared" ca="1" si="172"/>
        <v>22545</v>
      </c>
      <c r="N82" s="61">
        <f t="shared" ca="1" si="173"/>
        <v>9.9032457307607055E-2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0.17468925925925927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5.6232666666666639E-2</v>
      </c>
      <c r="H83" s="58">
        <f t="shared" si="199"/>
        <v>7.5914099999999962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2021/3/31</v>
      </c>
      <c r="M83" s="44">
        <f t="shared" ca="1" si="172"/>
        <v>22140</v>
      </c>
      <c r="N83" s="61">
        <f t="shared" ca="1" si="173"/>
        <v>0.12515197154471538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0.16376733333333338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4.6238074074074119E-2</v>
      </c>
      <c r="H84" s="58">
        <f t="shared" si="199"/>
        <v>6.2421400000000062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2021/3/31</v>
      </c>
      <c r="M84" s="44">
        <f t="shared" ca="1" si="172"/>
        <v>22005</v>
      </c>
      <c r="N84" s="61">
        <f t="shared" ca="1" si="173"/>
        <v>0.1035392456259942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0.1737619259259259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5.7056962962963101E-2</v>
      </c>
      <c r="H85" s="58">
        <f t="shared" si="199"/>
        <v>7.7026900000000182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2021/3/31</v>
      </c>
      <c r="M85" s="44">
        <f t="shared" ca="1" si="172"/>
        <v>21870</v>
      </c>
      <c r="N85" s="61">
        <f t="shared" ca="1" si="173"/>
        <v>0.128554268404207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0.16294303703703694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6.2208814814814814E-2</v>
      </c>
      <c r="H86" s="58">
        <f t="shared" si="199"/>
        <v>8.3981899999999996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2021/3/31</v>
      </c>
      <c r="M86" s="44">
        <f t="shared" ca="1" si="172"/>
        <v>21735</v>
      </c>
      <c r="N86" s="61">
        <f t="shared" ca="1" si="173"/>
        <v>0.14103240625718885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0.1577911851851852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7.8591703703703733E-2</v>
      </c>
      <c r="H87" s="58">
        <f t="shared" si="199"/>
        <v>10.609880000000004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2021/3/31</v>
      </c>
      <c r="M87" s="44">
        <f t="shared" ca="1" si="172"/>
        <v>21600</v>
      </c>
      <c r="N87" s="61">
        <f t="shared" ca="1" si="173"/>
        <v>0.17928732407407416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0.14140829629629631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7.8282592592592612E-2</v>
      </c>
      <c r="H88" s="58">
        <f t="shared" si="199"/>
        <v>10.568150000000003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2021/3/31</v>
      </c>
      <c r="M88" s="44">
        <f t="shared" ca="1" si="172"/>
        <v>21195</v>
      </c>
      <c r="N88" s="61">
        <f t="shared" ca="1" si="173"/>
        <v>0.18199456239679174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0.1417174074074074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7.7046148148148141E-2</v>
      </c>
      <c r="H89" s="58">
        <f t="shared" si="199"/>
        <v>10.401229999999998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2021/3/31</v>
      </c>
      <c r="M89" s="44">
        <f t="shared" ca="1" si="172"/>
        <v>21060</v>
      </c>
      <c r="N89" s="61">
        <f t="shared" ca="1" si="173"/>
        <v>0.18026823124406458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0.14295385185185189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7.2718592592592668E-2</v>
      </c>
      <c r="H90" s="58">
        <f t="shared" si="199"/>
        <v>9.8170100000000105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2021/3/31</v>
      </c>
      <c r="M90" s="44">
        <f t="shared" ca="1" si="172"/>
        <v>20925</v>
      </c>
      <c r="N90" s="61">
        <f t="shared" ca="1" si="173"/>
        <v>0.17124055675029887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0.14728140740740736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6.7978888888888978E-2</v>
      </c>
      <c r="H91" s="58">
        <f t="shared" si="199"/>
        <v>9.1771500000000117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2021/3/31</v>
      </c>
      <c r="M91" s="44">
        <f t="shared" ca="1" si="172"/>
        <v>20790</v>
      </c>
      <c r="N91" s="61">
        <f t="shared" ca="1" si="173"/>
        <v>0.16111879509379531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0.15202111111111105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9.1471333333333432E-2</v>
      </c>
      <c r="H92" s="58">
        <f t="shared" si="199"/>
        <v>12.348630000000014</v>
      </c>
      <c r="I92" s="2" t="s">
        <v>65</v>
      </c>
      <c r="J92" s="33" t="s">
        <v>1744</v>
      </c>
      <c r="K92" s="59">
        <f t="shared" si="200"/>
        <v>44134</v>
      </c>
      <c r="L92" s="60" t="str">
        <f t="shared" ca="1" si="171"/>
        <v>2021/3/31</v>
      </c>
      <c r="M92" s="44">
        <f t="shared" ca="1" si="172"/>
        <v>20655</v>
      </c>
      <c r="N92" s="61">
        <f t="shared" ca="1" si="173"/>
        <v>0.21821592592592617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0.1285286666666666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8.601037037037039E-2</v>
      </c>
      <c r="H93" s="58">
        <f t="shared" ref="H93:H107" si="213">IF(G93="",$F$1*C93-B93,G93-B93)</f>
        <v>11.611400000000003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2021/3/31</v>
      </c>
      <c r="M93" s="44">
        <f t="shared" ca="1" si="172"/>
        <v>20250</v>
      </c>
      <c r="N93" s="61">
        <f t="shared" ca="1" si="173"/>
        <v>0.20929190123456798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0.13398962962962963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7.0039629629629493E-2</v>
      </c>
      <c r="H94" s="58">
        <f t="shared" si="213"/>
        <v>9.4553499999999815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2021/3/31</v>
      </c>
      <c r="M94" s="44">
        <f t="shared" ca="1" si="172"/>
        <v>20115</v>
      </c>
      <c r="N94" s="61">
        <f t="shared" ca="1" si="173"/>
        <v>0.17157358936117292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0.14996037037037052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7.1173037037037076E-2</v>
      </c>
      <c r="H95" s="58">
        <f t="shared" si="213"/>
        <v>9.6083600000000047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2021/3/31</v>
      </c>
      <c r="M95" s="44">
        <f t="shared" ca="1" si="172"/>
        <v>19980</v>
      </c>
      <c r="N95" s="61">
        <f t="shared" ca="1" si="173"/>
        <v>0.17552809809809816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0.14882696296296294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5.2008148148148074E-2</v>
      </c>
      <c r="H96" s="58">
        <f t="shared" si="213"/>
        <v>7.0210999999999899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2021/3/31</v>
      </c>
      <c r="M96" s="44">
        <f t="shared" ca="1" si="172"/>
        <v>19845</v>
      </c>
      <c r="N96" s="61">
        <f t="shared" ca="1" si="173"/>
        <v>0.12913587805492549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0.16799185185185195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5.9942000000000072E-2</v>
      </c>
      <c r="H97" s="58">
        <f t="shared" si="213"/>
        <v>8.0921700000000101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2021/3/31</v>
      </c>
      <c r="M97" s="44">
        <f t="shared" ca="1" si="172"/>
        <v>19710</v>
      </c>
      <c r="N97" s="61">
        <f t="shared" ca="1" si="173"/>
        <v>0.14985500000000018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0.16005799999999995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4.0983185185185296E-2</v>
      </c>
      <c r="H98" s="58">
        <f t="shared" si="213"/>
        <v>5.532730000000015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2021/3/31</v>
      </c>
      <c r="M98" s="44">
        <f t="shared" ca="1" si="172"/>
        <v>19305</v>
      </c>
      <c r="N98" s="61">
        <f t="shared" ca="1" si="173"/>
        <v>0.10460743071743099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0.17901681481481474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4.8504888888888854E-2</v>
      </c>
      <c r="H99" s="58">
        <f t="shared" si="213"/>
        <v>6.5481599999999958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2021/3/31</v>
      </c>
      <c r="M99" s="44">
        <f t="shared" ref="M99:M130" ca="1" si="226">(L99-K99+1)*B99</f>
        <v>19170</v>
      </c>
      <c r="N99" s="61">
        <f t="shared" ref="N99:N130" ca="1" si="227">H99/M99*365</f>
        <v>0.12467805946791854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0.17149511111111118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6.0560222222222314E-2</v>
      </c>
      <c r="H100" s="58">
        <f t="shared" si="213"/>
        <v>8.1756300000000124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2021/3/31</v>
      </c>
      <c r="M100" s="44">
        <f t="shared" ca="1" si="226"/>
        <v>19035</v>
      </c>
      <c r="N100" s="61">
        <f t="shared" ca="1" si="227"/>
        <v>0.15676936958234855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0.15943977777777771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5.7366074074074215E-2</v>
      </c>
      <c r="H101" s="58">
        <f t="shared" si="213"/>
        <v>7.7444200000000194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2021/3/31</v>
      </c>
      <c r="M101" s="44">
        <f t="shared" ca="1" si="226"/>
        <v>18900</v>
      </c>
      <c r="N101" s="61">
        <f t="shared" ca="1" si="227"/>
        <v>0.14956155026455065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0.16263392592592582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5.8602518518518484E-2</v>
      </c>
      <c r="H102" s="58">
        <f t="shared" si="213"/>
        <v>7.9113399999999956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2021/3/31</v>
      </c>
      <c r="M102" s="44">
        <f t="shared" ca="1" si="226"/>
        <v>18765</v>
      </c>
      <c r="N102" s="61">
        <f t="shared" ca="1" si="227"/>
        <v>0.15388431121769242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0.16139748148148153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4.6031999999999899E-2</v>
      </c>
      <c r="H103" s="58">
        <f t="shared" si="213"/>
        <v>6.2143199999999865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2021/3/31</v>
      </c>
      <c r="M103" s="44">
        <f t="shared" ca="1" si="226"/>
        <v>18360</v>
      </c>
      <c r="N103" s="61">
        <f t="shared" ca="1" si="227"/>
        <v>0.12354176470588209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0.17396800000000012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5.3759777777777684E-2</v>
      </c>
      <c r="H104" s="58">
        <f t="shared" si="213"/>
        <v>7.257569999999987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2021/3/31</v>
      </c>
      <c r="M104" s="44">
        <f t="shared" ca="1" si="226"/>
        <v>18225</v>
      </c>
      <c r="N104" s="61">
        <f t="shared" ca="1" si="227"/>
        <v>0.14535051028806559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0.16624022222222234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5.262637037037031E-2</v>
      </c>
      <c r="H105" s="58">
        <f t="shared" si="213"/>
        <v>7.1045599999999922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2021/3/31</v>
      </c>
      <c r="M105" s="44">
        <f t="shared" ca="1" si="226"/>
        <v>18090</v>
      </c>
      <c r="N105" s="61">
        <f t="shared" ca="1" si="227"/>
        <v>0.14334794914317286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0.16737362962962971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4.9535259259259327E-2</v>
      </c>
      <c r="H106" s="58">
        <f t="shared" si="213"/>
        <v>6.6872600000000091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2021/3/31</v>
      </c>
      <c r="M106" s="44">
        <f t="shared" ca="1" si="226"/>
        <v>17955</v>
      </c>
      <c r="N106" s="61">
        <f t="shared" ca="1" si="227"/>
        <v>0.13594262879420793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0.17046474074074069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3.9643703703703709E-2</v>
      </c>
      <c r="H107" s="58">
        <f t="shared" si="213"/>
        <v>5.3519000000000005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2021/3/31</v>
      </c>
      <c r="M107" s="44">
        <f t="shared" ca="1" si="226"/>
        <v>17820</v>
      </c>
      <c r="N107" s="61">
        <f t="shared" ca="1" si="227"/>
        <v>0.10962084736251404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0.18035629629629632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3.1400740740740798E-2</v>
      </c>
      <c r="H108" s="58">
        <f t="shared" ref="H108:H114" si="232">IF(G108="",$F$1*C108-B108,G108-B108)</f>
        <v>4.2391000000000076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2021/3/31</v>
      </c>
      <c r="M108" s="44">
        <f t="shared" ca="1" si="226"/>
        <v>17415</v>
      </c>
      <c r="N108" s="61">
        <f t="shared" ca="1" si="227"/>
        <v>8.8847057134654198E-2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0.18859925925925924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3.1297703703703689E-2</v>
      </c>
      <c r="H109" s="58">
        <f t="shared" si="232"/>
        <v>4.2251899999999978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2021/3/31</v>
      </c>
      <c r="M109" s="44">
        <f t="shared" ca="1" si="226"/>
        <v>17280</v>
      </c>
      <c r="N109" s="61">
        <f t="shared" ca="1" si="227"/>
        <v>8.9247358217592554E-2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0.18870229629629634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5.0153481481481563E-2</v>
      </c>
      <c r="H110" s="58">
        <f t="shared" si="232"/>
        <v>6.7707200000000114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2021/3/31</v>
      </c>
      <c r="M110" s="44">
        <f t="shared" ca="1" si="226"/>
        <v>17145</v>
      </c>
      <c r="N110" s="61">
        <f t="shared" ca="1" si="227"/>
        <v>0.14414189559638402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0.16984651851851845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5.2729407407407426E-2</v>
      </c>
      <c r="H111" s="58">
        <f t="shared" si="232"/>
        <v>7.1184700000000021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2021/3/31</v>
      </c>
      <c r="M111" s="44">
        <f t="shared" ca="1" si="226"/>
        <v>17010</v>
      </c>
      <c r="N111" s="61">
        <f t="shared" ca="1" si="227"/>
        <v>0.15274788653733104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0.16727059259259261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4.9638296296296437E-2</v>
      </c>
      <c r="H112" s="58">
        <f t="shared" si="232"/>
        <v>6.7011700000000189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2021/3/31</v>
      </c>
      <c r="M112" s="44">
        <f t="shared" ca="1" si="226"/>
        <v>16875</v>
      </c>
      <c r="N112" s="61">
        <f t="shared" ca="1" si="227"/>
        <v>0.14494382518518562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0.1703617037037036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5.427496296296281E-2</v>
      </c>
      <c r="H113" s="58">
        <f t="shared" si="232"/>
        <v>7.3271199999999794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2021/3/31</v>
      </c>
      <c r="M113" s="44">
        <f t="shared" ca="1" si="226"/>
        <v>16470</v>
      </c>
      <c r="N113" s="61">
        <f t="shared" ca="1" si="227"/>
        <v>0.16238001214329037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0.16572503703703723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3.7892074074074099E-2</v>
      </c>
      <c r="H114" s="58">
        <f t="shared" si="232"/>
        <v>5.1154300000000035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2021/3/31</v>
      </c>
      <c r="M114" s="44">
        <f t="shared" ca="1" si="226"/>
        <v>16335</v>
      </c>
      <c r="N114" s="61">
        <f t="shared" ca="1" si="227"/>
        <v>0.11430253749617393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0.18210792592592592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3.6552592592592512E-2</v>
      </c>
      <c r="H115" s="58">
        <f t="shared" ref="H115:H122" si="246">IF(G115="",$F$1*C115-B115,G115-B115)</f>
        <v>4.934599999999989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2021/3/31</v>
      </c>
      <c r="M115" s="44">
        <f t="shared" ca="1" si="226"/>
        <v>16200</v>
      </c>
      <c r="N115" s="61">
        <f t="shared" ca="1" si="227"/>
        <v>0.11118080246913556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0.1834474074074075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3.5625259259259363E-2</v>
      </c>
      <c r="H116" s="58">
        <f t="shared" si="246"/>
        <v>4.809410000000014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2021/3/31</v>
      </c>
      <c r="M116" s="44">
        <f t="shared" ca="1" si="226"/>
        <v>16065</v>
      </c>
      <c r="N116" s="61">
        <f t="shared" ca="1" si="227"/>
        <v>0.10927075319016527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0.18437474074074067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3.1812888888888814E-2</v>
      </c>
      <c r="H117" s="58">
        <f t="shared" si="246"/>
        <v>4.2947399999999902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2021/3/31</v>
      </c>
      <c r="M117" s="44">
        <f t="shared" ca="1" si="226"/>
        <v>15930</v>
      </c>
      <c r="N117" s="61">
        <f t="shared" ca="1" si="227"/>
        <v>9.8404274952918785E-2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0.18818711111111122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3.7789037037036989E-2</v>
      </c>
      <c r="H118" s="58">
        <f t="shared" si="246"/>
        <v>5.1015199999999936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2021/3/31</v>
      </c>
      <c r="M118" s="44">
        <f t="shared" ca="1" si="226"/>
        <v>15525</v>
      </c>
      <c r="N118" s="61">
        <f t="shared" ca="1" si="227"/>
        <v>0.11993911755233479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0.18221096296296305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3.7789037037036989E-2</v>
      </c>
      <c r="H119" s="58">
        <f t="shared" si="246"/>
        <v>5.1015199999999936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2021/3/31</v>
      </c>
      <c r="M119" s="44">
        <f t="shared" ca="1" si="226"/>
        <v>15390</v>
      </c>
      <c r="N119" s="61">
        <f t="shared" ca="1" si="227"/>
        <v>0.12099121507472368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0.18221096296296305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5.5511407407407502E-2</v>
      </c>
      <c r="H120" s="58">
        <f t="shared" si="246"/>
        <v>7.4940400000000125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2021/3/31</v>
      </c>
      <c r="M120" s="44">
        <f t="shared" ca="1" si="226"/>
        <v>15255</v>
      </c>
      <c r="N120" s="61">
        <f t="shared" ca="1" si="227"/>
        <v>0.17930675843985611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0.16448859259259252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5.3450666666666563E-2</v>
      </c>
      <c r="H121" s="58">
        <f t="shared" si="246"/>
        <v>7.2158399999999858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2021/3/31</v>
      </c>
      <c r="M121" s="44">
        <f t="shared" ca="1" si="226"/>
        <v>15120</v>
      </c>
      <c r="N121" s="61">
        <f t="shared" ca="1" si="227"/>
        <v>0.17419190476190444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0.16654933333333347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6.9936592592592592E-2</v>
      </c>
      <c r="H122" s="58">
        <f t="shared" si="246"/>
        <v>9.4414400000000001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2021/3/31</v>
      </c>
      <c r="M122" s="44">
        <f t="shared" ca="1" si="226"/>
        <v>14985</v>
      </c>
      <c r="N122" s="61">
        <f t="shared" ca="1" si="227"/>
        <v>0.2299716783450117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0.15006340740740742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6.1899703703703693E-2</v>
      </c>
      <c r="H123" s="58">
        <f t="shared" ref="H123:H136" si="253">IF(G123="",$F$1*C123-B123,G123-B123)</f>
        <v>8.3564599999999984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2021/3/31</v>
      </c>
      <c r="M123" s="44">
        <f t="shared" ca="1" si="226"/>
        <v>14580</v>
      </c>
      <c r="N123" s="61">
        <f t="shared" ca="1" si="227"/>
        <v>0.20919807270233193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0.15810029629629635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6.0663259259259215E-2</v>
      </c>
      <c r="H124" s="58">
        <f t="shared" si="253"/>
        <v>8.1895399999999938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2021/3/31</v>
      </c>
      <c r="M124" s="44">
        <f t="shared" ca="1" si="226"/>
        <v>14445</v>
      </c>
      <c r="N124" s="61">
        <f t="shared" ca="1" si="227"/>
        <v>0.20693541709934218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0.15933674074074081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6.4372592592592648E-2</v>
      </c>
      <c r="H125" s="58">
        <f t="shared" si="253"/>
        <v>8.6903000000000077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2021/3/31</v>
      </c>
      <c r="M125" s="44">
        <f t="shared" ca="1" si="226"/>
        <v>14310</v>
      </c>
      <c r="N125" s="61">
        <f t="shared" ca="1" si="227"/>
        <v>0.22166034241788979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0.15562740740740738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5.2317259259259195E-2</v>
      </c>
      <c r="H126" s="58">
        <f t="shared" si="253"/>
        <v>7.0628299999999911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2021/3/31</v>
      </c>
      <c r="M126" s="44">
        <f t="shared" ca="1" si="226"/>
        <v>14175</v>
      </c>
      <c r="N126" s="61">
        <f t="shared" ca="1" si="227"/>
        <v>0.18186475837742483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0.16768274074074083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5.4893185185185052E-2</v>
      </c>
      <c r="H127" s="58">
        <f t="shared" si="253"/>
        <v>7.4105799999999817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2021/3/31</v>
      </c>
      <c r="M127" s="44">
        <f t="shared" ca="1" si="226"/>
        <v>14040</v>
      </c>
      <c r="N127" s="61">
        <f t="shared" ca="1" si="227"/>
        <v>0.19265396723646674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0.16510681481481498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3.809814814814811E-2</v>
      </c>
      <c r="H128" s="58">
        <f t="shared" si="253"/>
        <v>5.1432499999999948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2021/3/31</v>
      </c>
      <c r="M128" s="44">
        <f t="shared" ca="1" si="226"/>
        <v>13635</v>
      </c>
      <c r="N128" s="61">
        <f t="shared" ca="1" si="227"/>
        <v>0.13768142647598078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0.18190185185185193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6.0663259259259215E-2</v>
      </c>
      <c r="H129" s="58">
        <f t="shared" si="253"/>
        <v>8.1895399999999938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2021/3/31</v>
      </c>
      <c r="M129" s="44">
        <f t="shared" ca="1" si="226"/>
        <v>13500</v>
      </c>
      <c r="N129" s="61">
        <f t="shared" ca="1" si="227"/>
        <v>0.22142089629629613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0.15933674074074081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5.1389925925926047E-2</v>
      </c>
      <c r="H130" s="58">
        <f t="shared" si="253"/>
        <v>6.937640000000016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2021/3/31</v>
      </c>
      <c r="M130" s="44">
        <f t="shared" ca="1" si="226"/>
        <v>13365</v>
      </c>
      <c r="N130" s="61">
        <f t="shared" ca="1" si="227"/>
        <v>0.18946790871679806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0.16861007407407397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6.7463703703703637E-2</v>
      </c>
      <c r="H131" s="58">
        <f t="shared" si="253"/>
        <v>9.1075999999999908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2021/3/31</v>
      </c>
      <c r="M131" s="44">
        <f t="shared" ref="M131:M162" ca="1" si="266">(L131-K131+1)*B131</f>
        <v>13230</v>
      </c>
      <c r="N131" s="61">
        <f t="shared" ref="N131:N162" ca="1" si="267">H131/M131*365</f>
        <v>0.25126787603930434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0.15253629629629639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5.5614444444444397E-2</v>
      </c>
      <c r="H132" s="58">
        <f t="shared" si="253"/>
        <v>7.5079499999999939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2021/3/31</v>
      </c>
      <c r="M132" s="44">
        <f t="shared" ca="1" si="266"/>
        <v>13095</v>
      </c>
      <c r="N132" s="61">
        <f t="shared" ca="1" si="267"/>
        <v>0.20927084765177531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0.16438555555555562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6.1178444444444341E-2</v>
      </c>
      <c r="H133" s="58">
        <f t="shared" si="253"/>
        <v>8.2590899999999863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2021/3/31</v>
      </c>
      <c r="M133" s="44">
        <f t="shared" ca="1" si="266"/>
        <v>12690</v>
      </c>
      <c r="N133" s="61">
        <f t="shared" ca="1" si="267"/>
        <v>0.23755459810874666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0.15882155555555569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6.8288000000000099E-2</v>
      </c>
      <c r="H134" s="58">
        <f t="shared" si="253"/>
        <v>9.2188800000000128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2021/3/31</v>
      </c>
      <c r="M134" s="44">
        <f t="shared" ca="1" si="266"/>
        <v>12555</v>
      </c>
      <c r="N134" s="61">
        <f t="shared" ca="1" si="267"/>
        <v>0.26801204301075304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0.15171199999999993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5.6953925925925991E-2</v>
      </c>
      <c r="H135" s="58">
        <f t="shared" si="253"/>
        <v>7.6887800000000084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2021/3/31</v>
      </c>
      <c r="M135" s="44">
        <f t="shared" ca="1" si="266"/>
        <v>12420</v>
      </c>
      <c r="N135" s="61">
        <f t="shared" ca="1" si="267"/>
        <v>0.22595851046698898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0.16304607407407404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4.1601407407407538E-2</v>
      </c>
      <c r="H136" s="58">
        <f t="shared" si="253"/>
        <v>5.6161900000000173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2021/3/31</v>
      </c>
      <c r="M136" s="44">
        <f t="shared" ca="1" si="266"/>
        <v>12285</v>
      </c>
      <c r="N136" s="61">
        <f t="shared" ca="1" si="267"/>
        <v>0.16686278795278847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0.1783985925925925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2.4085111111111036E-2</v>
      </c>
      <c r="H137" s="58">
        <f t="shared" ref="H137" si="272">IF(G137="",$F$1*C137-B137,G137-B137)</f>
        <v>3.2514899999999898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2021/3/31</v>
      </c>
      <c r="M137" s="44">
        <f t="shared" ca="1" si="266"/>
        <v>11745</v>
      </c>
      <c r="N137" s="61">
        <f t="shared" ca="1" si="267"/>
        <v>0.10104673052362677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0.195914888888889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1.6254296296296353E-2</v>
      </c>
      <c r="H138" s="58">
        <f t="shared" ref="H138:H151" si="286">IF(G138="",$F$1*C138-B138,G138-B138)</f>
        <v>2.1943300000000079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2021/3/31</v>
      </c>
      <c r="M138" s="44">
        <f t="shared" ca="1" si="266"/>
        <v>11610</v>
      </c>
      <c r="N138" s="61">
        <f t="shared" ca="1" si="267"/>
        <v>6.8986257536606616E-2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0.20374570370370368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1.7902888888889062E-2</v>
      </c>
      <c r="H139" s="58">
        <f t="shared" si="286"/>
        <v>2.4168900000000235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2021/3/31</v>
      </c>
      <c r="M139" s="44">
        <f t="shared" ca="1" si="266"/>
        <v>11475</v>
      </c>
      <c r="N139" s="61">
        <f t="shared" ca="1" si="267"/>
        <v>7.6877111111111868E-2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0.20209711111111098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1.6048222222222134E-2</v>
      </c>
      <c r="H140" s="58">
        <f t="shared" si="286"/>
        <v>2.1665099999999882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2021/3/31</v>
      </c>
      <c r="M140" s="44">
        <f t="shared" ca="1" si="266"/>
        <v>11340</v>
      </c>
      <c r="N140" s="61">
        <f t="shared" ca="1" si="267"/>
        <v>6.9733346560846177E-2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0.2039517777777779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1.3369259259259168E-2</v>
      </c>
      <c r="H141" s="58">
        <f t="shared" si="286"/>
        <v>1.8048499999999876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2021/3/31</v>
      </c>
      <c r="M141" s="44">
        <f t="shared" ca="1" si="266"/>
        <v>11205</v>
      </c>
      <c r="N141" s="61">
        <f t="shared" ca="1" si="267"/>
        <v>5.8792525658187905E-2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0.20663074074074086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2.903088888888895E-2</v>
      </c>
      <c r="H142" s="58">
        <f t="shared" si="286"/>
        <v>3.9191700000000083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2021/3/31</v>
      </c>
      <c r="M142" s="44">
        <f t="shared" ca="1" si="266"/>
        <v>10800</v>
      </c>
      <c r="N142" s="61">
        <f t="shared" ca="1" si="267"/>
        <v>0.13245343055555583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0.19096911111111109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1.6151259259259244E-2</v>
      </c>
      <c r="H143" s="58">
        <f t="shared" si="286"/>
        <v>2.180419999999998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2021/3/31</v>
      </c>
      <c r="M143" s="44">
        <f t="shared" ca="1" si="266"/>
        <v>10665</v>
      </c>
      <c r="N143" s="61">
        <f t="shared" ca="1" si="267"/>
        <v>7.4622906704172459E-2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0.20384874074074077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2.2951703703703665E-2</v>
      </c>
      <c r="H144" s="58">
        <f t="shared" si="286"/>
        <v>3.098479999999995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2021/3/31</v>
      </c>
      <c r="M144" s="44">
        <f t="shared" ca="1" si="266"/>
        <v>10530</v>
      </c>
      <c r="N144" s="61">
        <f t="shared" ca="1" si="267"/>
        <v>0.10740220322886972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0.19704829629629636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3.1091629629629466E-2</v>
      </c>
      <c r="H145" s="58">
        <f t="shared" si="286"/>
        <v>4.1973699999999781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2021/3/31</v>
      </c>
      <c r="M145" s="44">
        <f t="shared" ca="1" si="266"/>
        <v>10395</v>
      </c>
      <c r="N145" s="61">
        <f t="shared" ca="1" si="267"/>
        <v>0.14738240019239943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0.18890837037037056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3.4285777777777776E-2</v>
      </c>
      <c r="H146" s="58">
        <f t="shared" si="286"/>
        <v>4.6285799999999995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2021/3/31</v>
      </c>
      <c r="M146" s="44">
        <f t="shared" ca="1" si="266"/>
        <v>10260</v>
      </c>
      <c r="N146" s="61">
        <f t="shared" ca="1" si="267"/>
        <v>0.16466195906432746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0.18571422222222225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1.9242370370370441E-2</v>
      </c>
      <c r="H147" s="58">
        <f t="shared" si="286"/>
        <v>2.5977200000000096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2021/3/31</v>
      </c>
      <c r="M147" s="44">
        <f t="shared" ca="1" si="266"/>
        <v>9855</v>
      </c>
      <c r="N147" s="61">
        <f t="shared" ca="1" si="267"/>
        <v>9.6211851851852215E-2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0.20075762962962959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2.4909407407407495E-2</v>
      </c>
      <c r="H148" s="58">
        <f t="shared" si="286"/>
        <v>3.3627700000000118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2021/3/31</v>
      </c>
      <c r="M148" s="44">
        <f t="shared" ca="1" si="266"/>
        <v>9720</v>
      </c>
      <c r="N148" s="61">
        <f t="shared" ca="1" si="267"/>
        <v>0.12627685699588523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0.19509059259259254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1.5739111111111016E-2</v>
      </c>
      <c r="H149" s="58">
        <f t="shared" si="286"/>
        <v>2.124779999999987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2021/3/31</v>
      </c>
      <c r="M149" s="44">
        <f t="shared" ca="1" si="266"/>
        <v>9585</v>
      </c>
      <c r="N149" s="61">
        <f t="shared" ca="1" si="267"/>
        <v>8.0912331768387608E-2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0.20426088888888902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2.7564444444444099E-3</v>
      </c>
      <c r="H150" s="58">
        <f t="shared" si="286"/>
        <v>0.37211999999999534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2021/3/31</v>
      </c>
      <c r="M150" s="44">
        <f t="shared" ca="1" si="266"/>
        <v>9450</v>
      </c>
      <c r="N150" s="61">
        <f t="shared" ca="1" si="267"/>
        <v>1.4372888888888708E-2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0.21724355555555561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5.9266666666657225E-4</v>
      </c>
      <c r="H151" s="58">
        <f t="shared" si="286"/>
        <v>8.0009999999987258E-2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2021/3/31</v>
      </c>
      <c r="M151" s="44">
        <f t="shared" ca="1" si="266"/>
        <v>9315</v>
      </c>
      <c r="N151" s="61">
        <f t="shared" ca="1" si="267"/>
        <v>3.1351207729463605E-3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0.21940733333333345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-7.4681481481480595E-4</v>
      </c>
      <c r="H152" s="58">
        <f t="shared" ref="H152" si="293">IF(G152="",$F$1*C152-B152,G152-B152)</f>
        <v>-0.1008199999999988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2021/3/31</v>
      </c>
      <c r="M152" s="44">
        <f t="shared" ca="1" si="266"/>
        <v>8910</v>
      </c>
      <c r="N152" s="61">
        <f t="shared" ca="1" si="267"/>
        <v>-4.1301122334455181E-3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0.22074681481481484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1.5429999999999895E-2</v>
      </c>
      <c r="H153" s="58">
        <f t="shared" ref="H153:H157" si="307">IF(G153="",$F$1*C153-B153,G153-B153)</f>
        <v>2.0830499999999859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2021/3/31</v>
      </c>
      <c r="M153" s="44">
        <f t="shared" ca="1" si="266"/>
        <v>8775</v>
      </c>
      <c r="N153" s="61">
        <f t="shared" ca="1" si="267"/>
        <v>8.6645384615384027E-2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0.20457000000000014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1.22358518518518E-2</v>
      </c>
      <c r="H154" s="58">
        <f t="shared" si="307"/>
        <v>1.6518399999999929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2021/3/31</v>
      </c>
      <c r="M154" s="44">
        <f t="shared" ca="1" si="266"/>
        <v>8640</v>
      </c>
      <c r="N154" s="61">
        <f t="shared" ca="1" si="267"/>
        <v>6.9782592592592299E-2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0.20776414814814823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3.2946296296296397E-2</v>
      </c>
      <c r="H155" s="58">
        <f t="shared" si="307"/>
        <v>4.4477500000000134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2021/3/31</v>
      </c>
      <c r="M155" s="44">
        <f t="shared" ca="1" si="266"/>
        <v>8505</v>
      </c>
      <c r="N155" s="61">
        <f t="shared" ca="1" si="267"/>
        <v>0.19087933568489182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0.18705370370370364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4.3662148148148262E-2</v>
      </c>
      <c r="H156" s="58">
        <f t="shared" si="307"/>
        <v>5.8943900000000156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2021/3/31</v>
      </c>
      <c r="M156" s="44">
        <f t="shared" ca="1" si="266"/>
        <v>8370</v>
      </c>
      <c r="N156" s="61">
        <f t="shared" ca="1" si="267"/>
        <v>0.25704329151732447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0.17633785185185177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3.5831333333333375E-2</v>
      </c>
      <c r="H157" s="58">
        <f t="shared" si="307"/>
        <v>4.8372300000000052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2021/3/31</v>
      </c>
      <c r="M157" s="44">
        <f t="shared" ca="1" si="266"/>
        <v>7965</v>
      </c>
      <c r="N157" s="61">
        <f t="shared" ca="1" si="267"/>
        <v>0.22166841807909629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0.18416866666666665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2.6661037037037101E-2</v>
      </c>
      <c r="H158" s="58">
        <f t="shared" ref="H158:H161" si="328">IF(G158="",$F$1*C158-B158,G158-B158)</f>
        <v>3.5992400000000089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2021/3/31</v>
      </c>
      <c r="M158" s="44">
        <f t="shared" ca="1" si="266"/>
        <v>7830</v>
      </c>
      <c r="N158" s="61">
        <f t="shared" ca="1" si="267"/>
        <v>0.16778066411238868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0.19333896296296293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3.4697925925926007E-2</v>
      </c>
      <c r="H159" s="58">
        <f t="shared" si="328"/>
        <v>4.6842200000000105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2021/3/31</v>
      </c>
      <c r="M159" s="44">
        <f t="shared" ca="1" si="266"/>
        <v>7695</v>
      </c>
      <c r="N159" s="61">
        <f t="shared" ca="1" si="267"/>
        <v>0.22218847303443845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0.18530207407407401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4.5516814814814774E-2</v>
      </c>
      <c r="H160" s="58">
        <f t="shared" si="328"/>
        <v>6.1447699999999941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2021/3/31</v>
      </c>
      <c r="M160" s="44">
        <f t="shared" ca="1" si="266"/>
        <v>7560</v>
      </c>
      <c r="N160" s="61">
        <f t="shared" ca="1" si="267"/>
        <v>0.29667209656084625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0.17448318518518524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5.9220740740740727E-2</v>
      </c>
      <c r="H161" s="58">
        <f t="shared" si="328"/>
        <v>7.9947999999999979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2021/3/31</v>
      </c>
      <c r="M161" s="44">
        <f t="shared" ca="1" si="266"/>
        <v>7425</v>
      </c>
      <c r="N161" s="61">
        <f t="shared" ca="1" si="267"/>
        <v>0.39301037037037029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0.16077925925925929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4.5722888888888778E-2</v>
      </c>
      <c r="H162" s="58">
        <f t="shared" ref="H162:H164" si="335">IF(G162="",$F$1*C162-B162,G162-B162)</f>
        <v>6.1725899999999854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2021/3/31</v>
      </c>
      <c r="M162" s="44">
        <f t="shared" ca="1" si="266"/>
        <v>7020</v>
      </c>
      <c r="N162" s="61">
        <f t="shared" ca="1" si="267"/>
        <v>0.32093950854700776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0.17427711111111124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2.4909407407407495E-2</v>
      </c>
      <c r="H163" s="58">
        <f t="shared" si="335"/>
        <v>3.3627700000000118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2021/3/31</v>
      </c>
      <c r="M163" s="44">
        <f t="shared" ref="M163:M167" ca="1" si="347">(L163-K163+1)*B163</f>
        <v>6885</v>
      </c>
      <c r="N163" s="61">
        <f t="shared" ref="N163:N167" ca="1" si="348">H163/M163*365</f>
        <v>0.17827320987654385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0.19509059259259254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1.4502666666666537E-2</v>
      </c>
      <c r="H164" s="58">
        <f t="shared" si="335"/>
        <v>1.9578599999999824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2021/3/31</v>
      </c>
      <c r="M164" s="44">
        <f t="shared" ca="1" si="347"/>
        <v>6750</v>
      </c>
      <c r="N164" s="61">
        <f t="shared" ca="1" si="348"/>
        <v>0.10586946666666572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0.2054973333333335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1.7260740740741515E-3</v>
      </c>
      <c r="H165" s="58">
        <f t="shared" ref="H165:H166" si="352">IF(G165="",$F$1*C165-B165,G165-B165)</f>
        <v>0.23302000000001044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2021/3/31</v>
      </c>
      <c r="M165" s="44">
        <f t="shared" ca="1" si="347"/>
        <v>5670</v>
      </c>
      <c r="N165" s="61">
        <f t="shared" ca="1" si="348"/>
        <v>1.500040564373965E-2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0.21827392592592587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-1.0638370370370425E-2</v>
      </c>
      <c r="H166" s="58">
        <f t="shared" si="352"/>
        <v>-1.4361800000000073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2021/3/31</v>
      </c>
      <c r="M166" s="44">
        <f t="shared" ca="1" si="347"/>
        <v>5535</v>
      </c>
      <c r="N166" s="61">
        <f t="shared" ca="1" si="348"/>
        <v>-9.4707443541102568E-2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0.23063837037037047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-4.2500740740740216E-3</v>
      </c>
      <c r="H167" s="58">
        <f t="shared" ref="H167" si="359">IF(G167="",$F$1*C167-B167,G167-B167)</f>
        <v>-0.57375999999999294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2021/3/31</v>
      </c>
      <c r="M167" s="44">
        <f t="shared" ca="1" si="347"/>
        <v>5130</v>
      </c>
      <c r="N167" s="61">
        <f t="shared" ca="1" si="348"/>
        <v>-4.0823079922026786E-2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0.22425007407407405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-6.4377777777790642E-4</v>
      </c>
      <c r="H168" s="58">
        <f t="shared" ref="H168:H172" si="374">IF(G168="",$F$1*C168-B168,G168-B168)</f>
        <v>-8.6910000000017362E-2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2021/3/31</v>
      </c>
      <c r="M168" s="44">
        <f t="shared" ref="M168:M172" ca="1" si="377">(L168-K168+1)*B168</f>
        <v>4995</v>
      </c>
      <c r="N168" s="61">
        <f t="shared" ref="N168:N172" ca="1" si="378">H168/M168*365</f>
        <v>-6.3507807807820487E-3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0.22064377777777794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1.3060148148148048E-2</v>
      </c>
      <c r="H169" s="58">
        <f t="shared" si="374"/>
        <v>1.7631199999999865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2021/3/31</v>
      </c>
      <c r="M169" s="44">
        <f t="shared" ca="1" si="377"/>
        <v>4860</v>
      </c>
      <c r="N169" s="61">
        <f t="shared" ca="1" si="378"/>
        <v>0.13241539094650104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0.20693985185185199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1.8315037037037081E-2</v>
      </c>
      <c r="H170" s="58">
        <f t="shared" si="374"/>
        <v>2.4725300000000061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2021/3/31</v>
      </c>
      <c r="M170" s="44">
        <f t="shared" ca="1" si="377"/>
        <v>4725</v>
      </c>
      <c r="N170" s="61">
        <f t="shared" ca="1" si="378"/>
        <v>0.19099967195767242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0.20168496296296295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3.8304222222222122E-2</v>
      </c>
      <c r="H171" s="58">
        <f t="shared" si="374"/>
        <v>5.1710699999999861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2021/3/31</v>
      </c>
      <c r="M171" s="44">
        <f t="shared" ca="1" si="377"/>
        <v>4590</v>
      </c>
      <c r="N171" s="61">
        <f t="shared" ca="1" si="378"/>
        <v>0.41120709150326684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0.1816957777777779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1.9963629629629581E-2</v>
      </c>
      <c r="H172" s="58">
        <f t="shared" si="374"/>
        <v>2.6950899999999933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2021/3/31</v>
      </c>
      <c r="M172" s="44">
        <f t="shared" ca="1" si="377"/>
        <v>4185</v>
      </c>
      <c r="N172" s="61">
        <f t="shared" ca="1" si="378"/>
        <v>0.23505563918757408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0.20003637037037045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2.82065925925927E-2</v>
      </c>
      <c r="H173" s="58">
        <f t="shared" ref="H173:H178" si="392">IF(G173="",$F$1*C173-B173,G173-B173)</f>
        <v>3.8078900000000147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2021/3/31</v>
      </c>
      <c r="M173" s="44">
        <f t="shared" ref="M173:M178" ca="1" si="395">(L173-K173+1)*B173</f>
        <v>4050</v>
      </c>
      <c r="N173" s="61">
        <f t="shared" ref="N173:N178" ca="1" si="396">H173/M173*365</f>
        <v>0.34318020987654452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0.19179340740740733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1.4605703703703647E-2</v>
      </c>
      <c r="H174" s="58">
        <f t="shared" si="392"/>
        <v>1.9717699999999923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2021/3/31</v>
      </c>
      <c r="M174" s="44">
        <f t="shared" ca="1" si="395"/>
        <v>3915</v>
      </c>
      <c r="N174" s="61">
        <f t="shared" ca="1" si="396"/>
        <v>0.18383040868454589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0.20539429629629638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3.2637185185185276E-2</v>
      </c>
      <c r="H175" s="58">
        <f t="shared" si="392"/>
        <v>4.4060200000000123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2021/3/31</v>
      </c>
      <c r="M175" s="44">
        <f t="shared" ca="1" si="395"/>
        <v>3780</v>
      </c>
      <c r="N175" s="61">
        <f t="shared" ca="1" si="396"/>
        <v>0.42544902116402239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0.18736281481481476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3.2121999999999935E-2</v>
      </c>
      <c r="H176" s="58">
        <f t="shared" si="392"/>
        <v>4.3364699999999914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2021/3/31</v>
      </c>
      <c r="M176" s="44">
        <f t="shared" ca="1" si="395"/>
        <v>3645</v>
      </c>
      <c r="N176" s="61">
        <f t="shared" ca="1" si="396"/>
        <v>0.43424185185185099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0.1878780000000001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5.479014814814815E-2</v>
      </c>
      <c r="H177" s="58">
        <f t="shared" si="392"/>
        <v>7.3966700000000003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2021/3/31</v>
      </c>
      <c r="M177" s="44">
        <f t="shared" ca="1" si="395"/>
        <v>3240</v>
      </c>
      <c r="N177" s="61">
        <f t="shared" ca="1" si="396"/>
        <v>0.83326683641975319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0.16520985185185189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7.8282592592592612E-2</v>
      </c>
      <c r="H178" s="58">
        <f t="shared" si="392"/>
        <v>10.568150000000003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2021/3/31</v>
      </c>
      <c r="M178" s="44">
        <f t="shared" ca="1" si="395"/>
        <v>3105</v>
      </c>
      <c r="N178" s="61">
        <f t="shared" ca="1" si="396"/>
        <v>1.2423107085346219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0.1417174074074074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8.6422518518518412E-2</v>
      </c>
      <c r="H179" s="58">
        <f t="shared" ref="H179:H187" si="417">IF(G179="",$F$1*C179-B179,G179-B179)</f>
        <v>11.667039999999986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2021/3/31</v>
      </c>
      <c r="M179" s="44">
        <f t="shared" ref="M179:M187" ca="1" si="420">(L179-K179+1)*B179</f>
        <v>2970</v>
      </c>
      <c r="N179" s="61">
        <f t="shared" ref="N179:N187" ca="1" si="421">H179/M179*365</f>
        <v>1.4338281481481465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0.13357748148148163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6.148755555555567E-2</v>
      </c>
      <c r="H180" s="58">
        <f t="shared" si="417"/>
        <v>5.5338800000000106</v>
      </c>
      <c r="I180" s="2" t="s">
        <v>65</v>
      </c>
      <c r="J180" s="33" t="s">
        <v>2208</v>
      </c>
      <c r="K180" s="59">
        <f t="shared" si="418"/>
        <v>44266</v>
      </c>
      <c r="L180" s="60" t="str">
        <f t="shared" ca="1" si="419"/>
        <v>2021/3/31</v>
      </c>
      <c r="M180" s="44">
        <f t="shared" ca="1" si="420"/>
        <v>1890</v>
      </c>
      <c r="N180" s="61">
        <f t="shared" ca="1" si="421"/>
        <v>1.0687122751322773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0.12851244444444432</v>
      </c>
    </row>
    <row r="181" spans="1:29">
      <c r="A181" s="181" t="s">
        <v>2209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5.9735925925925852E-2</v>
      </c>
      <c r="H181" s="58">
        <f t="shared" si="417"/>
        <v>8.0643499999999904</v>
      </c>
      <c r="I181" s="2" t="s">
        <v>65</v>
      </c>
      <c r="J181" s="33" t="s">
        <v>2210</v>
      </c>
      <c r="K181" s="59">
        <f t="shared" si="418"/>
        <v>44267</v>
      </c>
      <c r="L181" s="60" t="str">
        <f t="shared" ca="1" si="419"/>
        <v>2021/3/31</v>
      </c>
      <c r="M181" s="44">
        <f t="shared" ca="1" si="420"/>
        <v>2700</v>
      </c>
      <c r="N181" s="61">
        <f t="shared" ca="1" si="421"/>
        <v>1.0901806481481469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0.16026407407407417</v>
      </c>
    </row>
    <row r="182" spans="1:29">
      <c r="A182" s="181" t="s">
        <v>2211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6.7669777777777856E-2</v>
      </c>
      <c r="H182" s="58">
        <f t="shared" si="417"/>
        <v>9.1354200000000105</v>
      </c>
      <c r="I182" s="2" t="s">
        <v>65</v>
      </c>
      <c r="J182" s="33" t="s">
        <v>2212</v>
      </c>
      <c r="K182" s="59">
        <f t="shared" si="418"/>
        <v>44270</v>
      </c>
      <c r="L182" s="60" t="str">
        <f t="shared" ca="1" si="419"/>
        <v>2021/3/31</v>
      </c>
      <c r="M182" s="44">
        <f t="shared" ca="1" si="420"/>
        <v>2295</v>
      </c>
      <c r="N182" s="61">
        <f t="shared" ca="1" si="421"/>
        <v>1.4529099346405245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0.15233022222222217</v>
      </c>
    </row>
    <row r="183" spans="1:29">
      <c r="A183" s="181" t="s">
        <v>2213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6.4166518518518637E-2</v>
      </c>
      <c r="H183" s="58">
        <f t="shared" si="417"/>
        <v>8.6624800000000164</v>
      </c>
      <c r="I183" s="2" t="s">
        <v>65</v>
      </c>
      <c r="J183" s="33" t="s">
        <v>2214</v>
      </c>
      <c r="K183" s="59">
        <f t="shared" si="418"/>
        <v>44271</v>
      </c>
      <c r="L183" s="60" t="str">
        <f t="shared" ca="1" si="419"/>
        <v>2021/3/31</v>
      </c>
      <c r="M183" s="44">
        <f t="shared" ca="1" si="420"/>
        <v>2160</v>
      </c>
      <c r="N183" s="61">
        <f t="shared" ca="1" si="421"/>
        <v>1.4637987037037063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0.15583348148148141</v>
      </c>
    </row>
    <row r="184" spans="1:29">
      <c r="A184" s="181" t="s">
        <v>2215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5.9220740740740727E-2</v>
      </c>
      <c r="H184" s="58">
        <f t="shared" si="417"/>
        <v>7.9947999999999979</v>
      </c>
      <c r="I184" s="2" t="s">
        <v>65</v>
      </c>
      <c r="J184" s="33" t="s">
        <v>2216</v>
      </c>
      <c r="K184" s="59">
        <f t="shared" si="418"/>
        <v>44272</v>
      </c>
      <c r="L184" s="60" t="str">
        <f t="shared" ca="1" si="419"/>
        <v>2021/3/31</v>
      </c>
      <c r="M184" s="44">
        <f t="shared" ca="1" si="420"/>
        <v>2025</v>
      </c>
      <c r="N184" s="61">
        <f t="shared" ca="1" si="421"/>
        <v>1.4410380246913577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0.16077925925925929</v>
      </c>
    </row>
    <row r="185" spans="1:29">
      <c r="A185" s="181" t="s">
        <v>2217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5.1286888888888937E-2</v>
      </c>
      <c r="H185" s="58">
        <f t="shared" si="417"/>
        <v>6.9237300000000062</v>
      </c>
      <c r="I185" s="2" t="s">
        <v>65</v>
      </c>
      <c r="J185" s="33" t="s">
        <v>2218</v>
      </c>
      <c r="K185" s="59">
        <f t="shared" si="418"/>
        <v>44273</v>
      </c>
      <c r="L185" s="60" t="str">
        <f t="shared" ca="1" si="419"/>
        <v>2021/3/31</v>
      </c>
      <c r="M185" s="44">
        <f t="shared" ca="1" si="420"/>
        <v>1890</v>
      </c>
      <c r="N185" s="61">
        <f t="shared" ca="1" si="421"/>
        <v>1.3371224603174614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0.16871311111111109</v>
      </c>
    </row>
    <row r="186" spans="1:29">
      <c r="A186" s="181" t="s">
        <v>2219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6.1693629629629682E-2</v>
      </c>
      <c r="H186" s="58">
        <f t="shared" si="417"/>
        <v>8.3286400000000071</v>
      </c>
      <c r="I186" s="2" t="s">
        <v>65</v>
      </c>
      <c r="J186" s="33" t="s">
        <v>2220</v>
      </c>
      <c r="K186" s="59">
        <f t="shared" si="418"/>
        <v>44274</v>
      </c>
      <c r="L186" s="60" t="str">
        <f t="shared" ca="1" si="419"/>
        <v>2021/3/31</v>
      </c>
      <c r="M186" s="44">
        <f t="shared" ca="1" si="420"/>
        <v>1755</v>
      </c>
      <c r="N186" s="61">
        <f t="shared" ca="1" si="421"/>
        <v>1.7321672934472949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0.15830637037037035</v>
      </c>
    </row>
    <row r="187" spans="1:29">
      <c r="A187" s="226" t="s">
        <v>2221</v>
      </c>
      <c r="B187" s="2">
        <v>135</v>
      </c>
      <c r="C187" s="177">
        <v>97.11</v>
      </c>
      <c r="D187" s="178">
        <v>1.3895</v>
      </c>
      <c r="E187" s="32">
        <f t="shared" si="415"/>
        <v>0.22000000000000003</v>
      </c>
      <c r="F187" s="26">
        <f t="shared" si="416"/>
        <v>5.9266666666657225E-4</v>
      </c>
      <c r="H187" s="58">
        <f t="shared" si="417"/>
        <v>8.0009999999987258E-2</v>
      </c>
      <c r="I187" s="2" t="s">
        <v>65</v>
      </c>
      <c r="J187" s="33" t="s">
        <v>2222</v>
      </c>
      <c r="K187" s="59">
        <f t="shared" si="418"/>
        <v>44277</v>
      </c>
      <c r="L187" s="60" t="str">
        <f t="shared" ca="1" si="419"/>
        <v>2021/3/31</v>
      </c>
      <c r="M187" s="44">
        <f t="shared" ca="1" si="420"/>
        <v>1350</v>
      </c>
      <c r="N187" s="61">
        <f t="shared" ca="1" si="421"/>
        <v>2.1632333333329888E-2</v>
      </c>
      <c r="O187" s="35">
        <f t="shared" si="422"/>
        <v>134.93434500000001</v>
      </c>
      <c r="P187" s="35">
        <f t="shared" si="423"/>
        <v>-6.5654999999992469E-2</v>
      </c>
      <c r="Q187" s="36">
        <f t="shared" si="424"/>
        <v>0.9</v>
      </c>
      <c r="R187" s="37">
        <f t="shared" si="434"/>
        <v>18254.709999999966</v>
      </c>
      <c r="S187" s="38">
        <f t="shared" si="435"/>
        <v>25364.919544999953</v>
      </c>
      <c r="T187" s="38"/>
      <c r="U187" s="62"/>
      <c r="V187" s="39">
        <f t="shared" si="436"/>
        <v>65388.489999999991</v>
      </c>
      <c r="W187" s="39">
        <f t="shared" si="437"/>
        <v>90753.409544999944</v>
      </c>
      <c r="X187" s="1">
        <f t="shared" si="438"/>
        <v>76700</v>
      </c>
      <c r="Y187" s="37">
        <f t="shared" si="439"/>
        <v>14053.409544999944</v>
      </c>
      <c r="Z187" s="183">
        <f t="shared" si="440"/>
        <v>0.18322567855280236</v>
      </c>
      <c r="AA187" s="183">
        <f>SUM($C$2:C187)*D187/SUM($B$2:B187)-1</f>
        <v>5.1862377832715634E-2</v>
      </c>
      <c r="AB187" s="183">
        <f t="shared" si="441"/>
        <v>0.13136330072008673</v>
      </c>
      <c r="AC187" s="40">
        <f t="shared" si="442"/>
        <v>0.21940733333333345</v>
      </c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187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187">
    <cfRule type="dataBar" priority="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Z2:Z187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365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8" width="6.625" style="185" customWidth="1"/>
    <col min="29" max="29" width="6.625" style="9" customWidth="1"/>
    <col min="30" max="1024" width="8.875" style="2" customWidth="1"/>
  </cols>
  <sheetData>
    <row r="1" spans="1:1024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28.00%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2021-03-31</v>
      </c>
      <c r="M366" s="18">
        <f t="shared" ref="M366:M429" ca="1" si="6">(L366-K366+1)*B366</f>
        <v>36315</v>
      </c>
      <c r="N366" s="19">
        <f t="shared" ref="N366:N429" ca="1" si="7">H366/M366*365</f>
        <v>8.9150498692000618E-2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2021-03-31</v>
      </c>
      <c r="M367" s="18">
        <f t="shared" ca="1" si="6"/>
        <v>32160</v>
      </c>
      <c r="N367" s="19">
        <f t="shared" ca="1" si="7"/>
        <v>8.1058453202736303E-2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2021-03-31</v>
      </c>
      <c r="M368" s="18">
        <f t="shared" ca="1" si="6"/>
        <v>32040</v>
      </c>
      <c r="N368" s="19">
        <f t="shared" ca="1" si="7"/>
        <v>5.9503851591760325E-2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2021-03-31</v>
      </c>
      <c r="M369" s="18">
        <f t="shared" ca="1" si="6"/>
        <v>31920</v>
      </c>
      <c r="N369" s="19">
        <f t="shared" ca="1" si="7"/>
        <v>4.0779053258145445E-2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2021-03-31</v>
      </c>
      <c r="M370" s="18">
        <f t="shared" ca="1" si="6"/>
        <v>31800</v>
      </c>
      <c r="N370" s="19">
        <f t="shared" ca="1" si="7"/>
        <v>6.2755884748427707E-2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2021-03-31</v>
      </c>
      <c r="M371" s="18">
        <f t="shared" ca="1" si="6"/>
        <v>31440</v>
      </c>
      <c r="N371" s="19">
        <f t="shared" ca="1" si="7"/>
        <v>3.4111525445292668E-2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2021-03-31</v>
      </c>
      <c r="M372" s="18">
        <f t="shared" ca="1" si="6"/>
        <v>31320</v>
      </c>
      <c r="N372" s="19">
        <f t="shared" ca="1" si="7"/>
        <v>4.6845512452107059E-2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2021-03-31</v>
      </c>
      <c r="M373" s="18">
        <f t="shared" ca="1" si="6"/>
        <v>31200</v>
      </c>
      <c r="N373" s="19">
        <f t="shared" ca="1" si="7"/>
        <v>6.1105878365384642E-2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2021-03-31</v>
      </c>
      <c r="M376" s="18">
        <f t="shared" ca="1" si="6"/>
        <v>30600</v>
      </c>
      <c r="N376" s="19">
        <f t="shared" ca="1" si="7"/>
        <v>7.9573172875817111E-2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2021-03-31</v>
      </c>
      <c r="M377" s="18">
        <f t="shared" ca="1" si="6"/>
        <v>30480</v>
      </c>
      <c r="N377" s="19">
        <f t="shared" ca="1" si="7"/>
        <v>7.6335474901574912E-2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2021-03-31</v>
      </c>
      <c r="M378" s="18">
        <f t="shared" ca="1" si="6"/>
        <v>30360</v>
      </c>
      <c r="N378" s="19">
        <f t="shared" ca="1" si="7"/>
        <v>6.8039222002635097E-2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2021-03-31</v>
      </c>
      <c r="M379" s="18">
        <f t="shared" ca="1" si="6"/>
        <v>30240</v>
      </c>
      <c r="N379" s="19">
        <f t="shared" ca="1" si="7"/>
        <v>6.8098680059523867E-2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2021-03-31</v>
      </c>
      <c r="M383" s="18">
        <f t="shared" ca="1" si="6"/>
        <v>29520</v>
      </c>
      <c r="N383" s="19">
        <f t="shared" ca="1" si="7"/>
        <v>8.0111973069105807E-2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2021-03-31</v>
      </c>
      <c r="M384" s="18">
        <f t="shared" ca="1" si="6"/>
        <v>29400</v>
      </c>
      <c r="N384" s="19">
        <f t="shared" ca="1" si="7"/>
        <v>8.7801805272108652E-2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2021-03-31</v>
      </c>
      <c r="M385" s="18">
        <f t="shared" ca="1" si="6"/>
        <v>29280</v>
      </c>
      <c r="N385" s="19">
        <f t="shared" ca="1" si="7"/>
        <v>7.5332584357923588E-2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2021-03-31</v>
      </c>
      <c r="M386" s="18">
        <f t="shared" ca="1" si="6"/>
        <v>28920</v>
      </c>
      <c r="N386" s="19">
        <f t="shared" ca="1" si="7"/>
        <v>5.2494294951590727E-2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2021-03-31</v>
      </c>
      <c r="M387" s="18">
        <f t="shared" ca="1" si="6"/>
        <v>28800</v>
      </c>
      <c r="N387" s="19">
        <f t="shared" ca="1" si="7"/>
        <v>5.1165560590277721E-2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2021-03-31</v>
      </c>
      <c r="M388" s="18">
        <f t="shared" ca="1" si="6"/>
        <v>28680</v>
      </c>
      <c r="N388" s="19">
        <f t="shared" ca="1" si="7"/>
        <v>5.1157651673639927E-2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2021-03-31</v>
      </c>
      <c r="M389" s="18">
        <f t="shared" ca="1" si="6"/>
        <v>28560</v>
      </c>
      <c r="N389" s="19">
        <f t="shared" ca="1" si="7"/>
        <v>5.6276916666666461E-2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2021-03-31</v>
      </c>
      <c r="M390" s="18">
        <f t="shared" ca="1" si="6"/>
        <v>28440</v>
      </c>
      <c r="N390" s="19">
        <f t="shared" ca="1" si="7"/>
        <v>7.3528043600562476E-2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2021-03-31</v>
      </c>
      <c r="M391" s="18">
        <f t="shared" ca="1" si="6"/>
        <v>28080</v>
      </c>
      <c r="N391" s="19">
        <f t="shared" ca="1" si="7"/>
        <v>6.8575622863247712E-2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2021-03-31</v>
      </c>
      <c r="M392" s="18">
        <f t="shared" ca="1" si="6"/>
        <v>27960</v>
      </c>
      <c r="N392" s="19">
        <f t="shared" ca="1" si="7"/>
        <v>8.2987788984263164E-2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2021-03-31</v>
      </c>
      <c r="M393" s="18">
        <f t="shared" ca="1" si="6"/>
        <v>27840</v>
      </c>
      <c r="N393" s="19">
        <f t="shared" ca="1" si="7"/>
        <v>9.4779932830459754E-2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2021-03-31</v>
      </c>
      <c r="M394" s="18">
        <f t="shared" ca="1" si="6"/>
        <v>27720</v>
      </c>
      <c r="N394" s="19">
        <f t="shared" ca="1" si="7"/>
        <v>9.817605934343418E-2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2021-03-31</v>
      </c>
      <c r="M395" s="18">
        <f t="shared" ca="1" si="6"/>
        <v>27600</v>
      </c>
      <c r="N395" s="19">
        <f t="shared" ca="1" si="7"/>
        <v>7.4381789492753494E-2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2021-03-31</v>
      </c>
      <c r="M396" s="18">
        <f t="shared" ca="1" si="6"/>
        <v>27240</v>
      </c>
      <c r="N396" s="19">
        <f t="shared" ca="1" si="7"/>
        <v>3.8436107929515274E-2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2021-03-31</v>
      </c>
      <c r="M397" s="18">
        <f t="shared" ca="1" si="6"/>
        <v>27120</v>
      </c>
      <c r="N397" s="19">
        <f t="shared" ca="1" si="7"/>
        <v>3.9545219764011853E-2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2021-03-31</v>
      </c>
      <c r="M398" s="18">
        <f t="shared" ca="1" si="6"/>
        <v>27000</v>
      </c>
      <c r="N398" s="19">
        <f t="shared" ca="1" si="7"/>
        <v>6.3065524629629624E-2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2021-03-31</v>
      </c>
      <c r="M399" s="18">
        <f t="shared" ca="1" si="6"/>
        <v>26880</v>
      </c>
      <c r="N399" s="19">
        <f t="shared" ca="1" si="7"/>
        <v>8.3953557663690587E-2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2021-03-31</v>
      </c>
      <c r="M400" s="18">
        <f t="shared" ca="1" si="6"/>
        <v>26760</v>
      </c>
      <c r="N400" s="19">
        <f t="shared" ca="1" si="7"/>
        <v>7.0768685164424347E-2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2021-03-31</v>
      </c>
      <c r="M401" s="18">
        <f t="shared" ca="1" si="6"/>
        <v>26400</v>
      </c>
      <c r="N401" s="19">
        <f t="shared" ca="1" si="7"/>
        <v>5.7022788636363585E-2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2021-03-31</v>
      </c>
      <c r="M402" s="18">
        <f t="shared" ca="1" si="6"/>
        <v>26280</v>
      </c>
      <c r="N402" s="19">
        <f t="shared" ca="1" si="7"/>
        <v>5.5102791666666408E-2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2021-03-31</v>
      </c>
      <c r="M403" s="18">
        <f t="shared" ca="1" si="6"/>
        <v>26160</v>
      </c>
      <c r="N403" s="19">
        <f t="shared" ca="1" si="7"/>
        <v>7.4582196865443456E-2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2021-03-31</v>
      </c>
      <c r="M404" s="18">
        <f t="shared" ca="1" si="6"/>
        <v>26040</v>
      </c>
      <c r="N404" s="19">
        <f t="shared" ca="1" si="7"/>
        <v>6.6124011136712735E-2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2021-03-31</v>
      </c>
      <c r="M405" s="18">
        <f t="shared" ca="1" si="6"/>
        <v>25920</v>
      </c>
      <c r="N405" s="19">
        <f t="shared" ca="1" si="7"/>
        <v>2.7375183063271576E-2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2021-03-31</v>
      </c>
      <c r="M406" s="18">
        <f t="shared" ca="1" si="6"/>
        <v>25560</v>
      </c>
      <c r="N406" s="19">
        <f t="shared" ca="1" si="7"/>
        <v>3.722610152582162E-2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2021-03-31</v>
      </c>
      <c r="M407" s="18">
        <f t="shared" ca="1" si="6"/>
        <v>25440</v>
      </c>
      <c r="N407" s="19">
        <f t="shared" ca="1" si="7"/>
        <v>2.8392222287736031E-2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2021-03-31</v>
      </c>
      <c r="M408" s="18">
        <f t="shared" ca="1" si="6"/>
        <v>25320</v>
      </c>
      <c r="N408" s="19">
        <f t="shared" ca="1" si="7"/>
        <v>2.7772434834123401E-2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2021-03-31</v>
      </c>
      <c r="M409" s="18">
        <f t="shared" ca="1" si="6"/>
        <v>25200</v>
      </c>
      <c r="N409" s="19">
        <f t="shared" ca="1" si="7"/>
        <v>3.7252609722222045E-2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2021-03-31</v>
      </c>
      <c r="M410" s="18">
        <f t="shared" ca="1" si="6"/>
        <v>25080</v>
      </c>
      <c r="N410" s="19">
        <f t="shared" ca="1" si="7"/>
        <v>5.3677601475279016E-2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2021-03-31</v>
      </c>
      <c r="M411" s="18">
        <f t="shared" ca="1" si="6"/>
        <v>24720</v>
      </c>
      <c r="N411" s="19">
        <f t="shared" ca="1" si="7"/>
        <v>9.1546857807443274E-2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2021-03-31</v>
      </c>
      <c r="M412" s="18">
        <f t="shared" ca="1" si="6"/>
        <v>27675</v>
      </c>
      <c r="N412" s="19">
        <f t="shared" ca="1" si="7"/>
        <v>8.2475017524841807E-2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2021-03-31</v>
      </c>
      <c r="M413" s="18">
        <f t="shared" ca="1" si="6"/>
        <v>27540</v>
      </c>
      <c r="N413" s="19">
        <f t="shared" ca="1" si="7"/>
        <v>0.12541641212781385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2021-03-31</v>
      </c>
      <c r="M414" s="18">
        <f t="shared" ca="1" si="6"/>
        <v>27405</v>
      </c>
      <c r="N414" s="19">
        <f t="shared" ca="1" si="7"/>
        <v>0.1267311831782521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2021-03-31</v>
      </c>
      <c r="M415" s="18">
        <f t="shared" ca="1" si="6"/>
        <v>27270</v>
      </c>
      <c r="N415" s="19">
        <f t="shared" ca="1" si="7"/>
        <v>0.10961493417675086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2021-03-31</v>
      </c>
      <c r="M416" s="18">
        <f t="shared" ca="1" si="6"/>
        <v>26865</v>
      </c>
      <c r="N416" s="19">
        <f t="shared" ca="1" si="7"/>
        <v>0.10226185911036643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2021-03-31</v>
      </c>
      <c r="M417" s="18">
        <f t="shared" ca="1" si="6"/>
        <v>26730</v>
      </c>
      <c r="N417" s="19">
        <f t="shared" ca="1" si="7"/>
        <v>8.8010840067340168E-2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2021-03-31</v>
      </c>
      <c r="M418" s="18">
        <f t="shared" ca="1" si="6"/>
        <v>26595</v>
      </c>
      <c r="N418" s="19">
        <f t="shared" ca="1" si="7"/>
        <v>9.9469739612708927E-2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2021-03-31</v>
      </c>
      <c r="M419" s="18">
        <f t="shared" ca="1" si="6"/>
        <v>26460</v>
      </c>
      <c r="N419" s="19">
        <f t="shared" ca="1" si="7"/>
        <v>0.10888002418745277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2021-03-31</v>
      </c>
      <c r="M420" s="18">
        <f t="shared" ca="1" si="6"/>
        <v>26325</v>
      </c>
      <c r="N420" s="19">
        <f t="shared" ca="1" si="7"/>
        <v>6.8082073884140532E-2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2021-03-31</v>
      </c>
      <c r="M421" s="18">
        <f t="shared" ca="1" si="6"/>
        <v>23040</v>
      </c>
      <c r="N421" s="19">
        <f t="shared" ca="1" si="7"/>
        <v>8.6892527343749831E-2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2021-03-31</v>
      </c>
      <c r="M422" s="18">
        <f t="shared" ca="1" si="6"/>
        <v>25785</v>
      </c>
      <c r="N422" s="19">
        <f t="shared" ca="1" si="7"/>
        <v>0.10975496916812101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2021-03-31</v>
      </c>
      <c r="M423" s="18">
        <f t="shared" ca="1" si="6"/>
        <v>25650</v>
      </c>
      <c r="N423" s="19">
        <f t="shared" ca="1" si="7"/>
        <v>0.10338262846003896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2021-03-31</v>
      </c>
      <c r="M425" s="18">
        <f t="shared" ca="1" si="6"/>
        <v>25380</v>
      </c>
      <c r="N425" s="19">
        <f t="shared" ca="1" si="7"/>
        <v>0.13910040701339613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2021-03-31</v>
      </c>
      <c r="M426" s="18">
        <f t="shared" ca="1" si="6"/>
        <v>24975</v>
      </c>
      <c r="N426" s="19">
        <f t="shared" ca="1" si="7"/>
        <v>0.1354928666666666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2021-03-31</v>
      </c>
      <c r="M427" s="18">
        <f t="shared" ca="1" si="6"/>
        <v>24840</v>
      </c>
      <c r="N427" s="19">
        <f t="shared" ca="1" si="7"/>
        <v>0.13187200201288257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2021-03-31</v>
      </c>
      <c r="M428" s="18">
        <f t="shared" ca="1" si="6"/>
        <v>24705</v>
      </c>
      <c r="N428" s="19">
        <f t="shared" ca="1" si="7"/>
        <v>0.13465428415300559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2021-03-31</v>
      </c>
      <c r="M429" s="18">
        <f t="shared" ca="1" si="6"/>
        <v>23490</v>
      </c>
      <c r="N429" s="19">
        <f t="shared" ca="1" si="7"/>
        <v>9.9879227756492023E-2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2021-03-31</v>
      </c>
      <c r="M430" s="18">
        <f t="shared" ref="M430:M493" ca="1" si="29">(L430-K430+1)*B430</f>
        <v>23085</v>
      </c>
      <c r="N430" s="19">
        <f t="shared" ref="N430:N493" ca="1" si="30">H430/M430*365</f>
        <v>3.9577937405241265E-2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2021-03-31</v>
      </c>
      <c r="M431" s="18">
        <f t="shared" ca="1" si="29"/>
        <v>20400</v>
      </c>
      <c r="N431" s="19">
        <f t="shared" ca="1" si="30"/>
        <v>3.25979352941176E-2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2021-03-31</v>
      </c>
      <c r="M432" s="18">
        <f t="shared" ca="1" si="29"/>
        <v>20280</v>
      </c>
      <c r="N432" s="19">
        <f t="shared" ca="1" si="30"/>
        <v>4.6604164694280116E-2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2021-03-31</v>
      </c>
      <c r="M433" s="18">
        <f t="shared" ca="1" si="29"/>
        <v>20160</v>
      </c>
      <c r="N433" s="19">
        <f t="shared" ca="1" si="30"/>
        <v>4.8776420138888929E-2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2021-03-31</v>
      </c>
      <c r="M434" s="18">
        <f t="shared" ca="1" si="29"/>
        <v>20040</v>
      </c>
      <c r="N434" s="19">
        <f t="shared" ca="1" si="30"/>
        <v>5.2245488023951903E-2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2021-03-31</v>
      </c>
      <c r="M435" s="18">
        <f t="shared" ca="1" si="29"/>
        <v>19680</v>
      </c>
      <c r="N435" s="19">
        <f t="shared" ca="1" si="30"/>
        <v>7.0023766260162226E-2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2021-03-31</v>
      </c>
      <c r="M436" s="18">
        <f t="shared" ca="1" si="29"/>
        <v>22005</v>
      </c>
      <c r="N436" s="19">
        <f t="shared" ca="1" si="30"/>
        <v>5.2804262213133439E-2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2021-03-31</v>
      </c>
      <c r="M437" s="18">
        <f t="shared" ca="1" si="29"/>
        <v>19440</v>
      </c>
      <c r="N437" s="19">
        <f t="shared" ca="1" si="30"/>
        <v>5.3858003086419547E-2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2021-03-31</v>
      </c>
      <c r="M438" s="18">
        <f t="shared" ca="1" si="29"/>
        <v>19320</v>
      </c>
      <c r="N438" s="19">
        <f t="shared" ca="1" si="30"/>
        <v>6.0783306418219558E-2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2021-03-31</v>
      </c>
      <c r="M439" s="18">
        <f t="shared" ca="1" si="29"/>
        <v>21600</v>
      </c>
      <c r="N439" s="19">
        <f t="shared" ca="1" si="30"/>
        <v>8.8575361111111361E-2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2021-03-31</v>
      </c>
      <c r="M440" s="18">
        <f t="shared" ca="1" si="29"/>
        <v>21195</v>
      </c>
      <c r="N440" s="19">
        <f t="shared" ca="1" si="30"/>
        <v>0.10318450979004491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2021-03-31</v>
      </c>
      <c r="M441" s="18">
        <f t="shared" ca="1" si="29"/>
        <v>21060</v>
      </c>
      <c r="N441" s="19">
        <f t="shared" ca="1" si="30"/>
        <v>9.9613578110161499E-2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2021-03-31</v>
      </c>
      <c r="M442" s="18">
        <f t="shared" ca="1" si="29"/>
        <v>20925</v>
      </c>
      <c r="N442" s="19">
        <f t="shared" ca="1" si="30"/>
        <v>8.1391964874551928E-2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2021-03-31</v>
      </c>
      <c r="M443" s="18">
        <f t="shared" ca="1" si="29"/>
        <v>20790</v>
      </c>
      <c r="N443" s="19">
        <f t="shared" ca="1" si="30"/>
        <v>6.2627468975469086E-2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2021-03-31</v>
      </c>
      <c r="M444" s="18">
        <f t="shared" ca="1" si="29"/>
        <v>20655</v>
      </c>
      <c r="N444" s="19">
        <f t="shared" ca="1" si="30"/>
        <v>0.10125854563059823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2021-03-31</v>
      </c>
      <c r="M445" s="18">
        <f t="shared" ca="1" si="29"/>
        <v>20250</v>
      </c>
      <c r="N445" s="19">
        <f t="shared" ca="1" si="30"/>
        <v>9.0078719506173091E-2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2021-03-31</v>
      </c>
      <c r="M446" s="18">
        <f t="shared" ca="1" si="29"/>
        <v>20115</v>
      </c>
      <c r="N446" s="19">
        <f t="shared" ca="1" si="30"/>
        <v>6.1880428784489024E-2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2021-03-31</v>
      </c>
      <c r="M447" s="18">
        <f t="shared" ca="1" si="29"/>
        <v>19980</v>
      </c>
      <c r="N447" s="19">
        <f t="shared" ca="1" si="30"/>
        <v>4.4453949199199448E-2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2021-03-31</v>
      </c>
      <c r="M448" s="18">
        <f t="shared" ca="1" si="29"/>
        <v>19845</v>
      </c>
      <c r="N448" s="19">
        <f t="shared" ca="1" si="30"/>
        <v>9.4660345175107616E-3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2021-03-31</v>
      </c>
      <c r="M449" s="18">
        <f t="shared" ca="1" si="29"/>
        <v>17520</v>
      </c>
      <c r="N449" s="19">
        <f t="shared" ca="1" si="30"/>
        <v>9.6116250000000871E-3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2021-03-31</v>
      </c>
      <c r="M450" s="18">
        <f t="shared" ca="1" si="29"/>
        <v>17160</v>
      </c>
      <c r="N450" s="19">
        <f t="shared" ca="1" si="30"/>
        <v>-3.7306211829836705E-2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2021-03-31</v>
      </c>
      <c r="M451" s="18">
        <f t="shared" ca="1" si="29"/>
        <v>17040</v>
      </c>
      <c r="N451" s="19">
        <f t="shared" ca="1" si="30"/>
        <v>-2.4118167546948156E-2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2021-03-31</v>
      </c>
      <c r="M452" s="18">
        <f t="shared" ca="1" si="29"/>
        <v>16920</v>
      </c>
      <c r="N452" s="19">
        <f t="shared" ca="1" si="30"/>
        <v>1.691252955080027E-4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2021-03-31</v>
      </c>
      <c r="M453" s="18">
        <f t="shared" ca="1" si="29"/>
        <v>16800</v>
      </c>
      <c r="N453" s="19">
        <f t="shared" ca="1" si="30"/>
        <v>-1.7245163690475945E-3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2021-03-31</v>
      </c>
      <c r="M454" s="18">
        <f t="shared" ca="1" si="29"/>
        <v>16680</v>
      </c>
      <c r="N454" s="19">
        <f t="shared" ca="1" si="30"/>
        <v>2.4600124700239669E-2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2021-03-31</v>
      </c>
      <c r="M455" s="18">
        <f t="shared" ca="1" si="29"/>
        <v>18360</v>
      </c>
      <c r="N455" s="19">
        <f t="shared" ca="1" si="30"/>
        <v>5.2211301742919691E-4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2021-03-31</v>
      </c>
      <c r="M456" s="18">
        <f t="shared" ca="1" si="29"/>
        <v>16200</v>
      </c>
      <c r="N456" s="19">
        <f t="shared" ca="1" si="30"/>
        <v>5.6787240740738213E-3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2021-03-31</v>
      </c>
      <c r="M457" s="18">
        <f t="shared" ca="1" si="29"/>
        <v>16080</v>
      </c>
      <c r="N457" s="19">
        <f t="shared" ca="1" si="30"/>
        <v>6.9089188432833338E-3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2021-03-31</v>
      </c>
      <c r="M458" s="18">
        <f t="shared" ca="1" si="29"/>
        <v>15960</v>
      </c>
      <c r="N458" s="19">
        <f t="shared" ca="1" si="30"/>
        <v>-1.2187089285714643E-2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2021-03-31</v>
      </c>
      <c r="M459" s="18">
        <f t="shared" ca="1" si="29"/>
        <v>15840</v>
      </c>
      <c r="N459" s="19">
        <f t="shared" ca="1" si="30"/>
        <v>-2.0318172032828031E-2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2021-03-31</v>
      </c>
      <c r="M460" s="18">
        <f t="shared" ca="1" si="29"/>
        <v>15480</v>
      </c>
      <c r="N460" s="19">
        <f t="shared" ca="1" si="30"/>
        <v>-5.3693504198966673E-2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2021-03-31</v>
      </c>
      <c r="M461" s="18">
        <f t="shared" ca="1" si="29"/>
        <v>15360</v>
      </c>
      <c r="N461" s="19">
        <f t="shared" ca="1" si="30"/>
        <v>-3.7947548177083512E-2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2021-03-31</v>
      </c>
      <c r="M462" s="18">
        <f t="shared" ca="1" si="29"/>
        <v>15240</v>
      </c>
      <c r="N462" s="19">
        <f t="shared" ca="1" si="30"/>
        <v>-3.9898523622047084E-3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2021-03-31</v>
      </c>
      <c r="M463" s="18">
        <f t="shared" ca="1" si="29"/>
        <v>15120</v>
      </c>
      <c r="N463" s="19">
        <f t="shared" ca="1" si="30"/>
        <v>-8.2322949735453236E-3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2021-03-31</v>
      </c>
      <c r="M464" s="18">
        <f t="shared" ca="1" si="29"/>
        <v>15000</v>
      </c>
      <c r="N464" s="19">
        <f t="shared" ca="1" si="30"/>
        <v>-4.2678306333333187E-2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2021-03-31</v>
      </c>
      <c r="M465" s="18">
        <f t="shared" ca="1" si="29"/>
        <v>14640</v>
      </c>
      <c r="N465" s="19">
        <f t="shared" ca="1" si="30"/>
        <v>-3.3290567964481023E-2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2021-03-31</v>
      </c>
      <c r="M466" s="18">
        <f t="shared" ca="1" si="29"/>
        <v>14520</v>
      </c>
      <c r="N466" s="19">
        <f t="shared" ca="1" si="30"/>
        <v>-9.276017493112923E-2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2021-03-31</v>
      </c>
      <c r="M467" s="18">
        <f t="shared" ca="1" si="29"/>
        <v>14400</v>
      </c>
      <c r="N467" s="19">
        <f t="shared" ca="1" si="30"/>
        <v>-9.3975307986111228E-2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2021-03-31</v>
      </c>
      <c r="M468" s="18">
        <f t="shared" ca="1" si="29"/>
        <v>14280</v>
      </c>
      <c r="N468" s="19">
        <f t="shared" ca="1" si="30"/>
        <v>-8.9414852591036154E-2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2021-03-31</v>
      </c>
      <c r="M469" s="18">
        <f t="shared" ca="1" si="29"/>
        <v>14160</v>
      </c>
      <c r="N469" s="19">
        <f t="shared" ca="1" si="30"/>
        <v>-9.4668859110169618E-2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2021-03-31</v>
      </c>
      <c r="M470" s="18">
        <f t="shared" ca="1" si="29"/>
        <v>13800</v>
      </c>
      <c r="N470" s="19">
        <f t="shared" ca="1" si="30"/>
        <v>-7.2686681884057955E-2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2021-03-31</v>
      </c>
      <c r="M471" s="18">
        <f t="shared" ca="1" si="29"/>
        <v>13680</v>
      </c>
      <c r="N471" s="19">
        <f t="shared" ca="1" si="30"/>
        <v>-6.5877857456140679E-2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2021-03-31</v>
      </c>
      <c r="M472" s="18">
        <f t="shared" ca="1" si="29"/>
        <v>13560</v>
      </c>
      <c r="N472" s="19">
        <f t="shared" ca="1" si="30"/>
        <v>-2.6082103244838246E-2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2021-03-31</v>
      </c>
      <c r="M473" s="18">
        <f t="shared" ca="1" si="29"/>
        <v>15120</v>
      </c>
      <c r="N473" s="19">
        <f t="shared" ca="1" si="30"/>
        <v>-2.4630668320105957E-2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2021-03-31</v>
      </c>
      <c r="M474" s="18">
        <f t="shared" ca="1" si="29"/>
        <v>14985</v>
      </c>
      <c r="N474" s="19">
        <f t="shared" ca="1" si="30"/>
        <v>8.7122589255919612E-3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2021-03-31</v>
      </c>
      <c r="M475" s="18">
        <f t="shared" ca="1" si="29"/>
        <v>14580</v>
      </c>
      <c r="N475" s="19">
        <f t="shared" ca="1" si="30"/>
        <v>-2.0302837105624257E-2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2021-03-31</v>
      </c>
      <c r="M476" s="18">
        <f t="shared" ca="1" si="29"/>
        <v>14445</v>
      </c>
      <c r="N476" s="19">
        <f t="shared" ca="1" si="30"/>
        <v>-2.7544651090342834E-2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2021-03-31</v>
      </c>
      <c r="M477" s="18">
        <f t="shared" ca="1" si="29"/>
        <v>14310</v>
      </c>
      <c r="N477" s="19">
        <f t="shared" ca="1" si="30"/>
        <v>-3.4478190775681171E-2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2021-03-31</v>
      </c>
      <c r="M478" s="18">
        <f t="shared" ca="1" si="29"/>
        <v>14175</v>
      </c>
      <c r="N478" s="19">
        <f t="shared" ca="1" si="30"/>
        <v>-7.6128313932980654E-2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2021-03-31</v>
      </c>
      <c r="M479" s="18">
        <f t="shared" ca="1" si="29"/>
        <v>12480</v>
      </c>
      <c r="N479" s="19">
        <f t="shared" ca="1" si="30"/>
        <v>-6.5580292868589643E-2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2021-03-31</v>
      </c>
      <c r="M480" s="18">
        <f t="shared" ca="1" si="29"/>
        <v>12120</v>
      </c>
      <c r="N480" s="19">
        <f t="shared" ca="1" si="30"/>
        <v>-9.9046514438943967E-2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2021-03-31</v>
      </c>
      <c r="M481" s="18">
        <f t="shared" ca="1" si="29"/>
        <v>12000</v>
      </c>
      <c r="N481" s="19">
        <f t="shared" ca="1" si="30"/>
        <v>-4.4858956249999769E-2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2021-03-31</v>
      </c>
      <c r="M482" s="18">
        <f t="shared" ca="1" si="29"/>
        <v>13365</v>
      </c>
      <c r="N482" s="19">
        <f t="shared" ca="1" si="30"/>
        <v>-7.4549331462776314E-2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2021-03-31</v>
      </c>
      <c r="M483" s="18">
        <f t="shared" ca="1" si="29"/>
        <v>11760</v>
      </c>
      <c r="N483" s="19">
        <f t="shared" ca="1" si="30"/>
        <v>-7.067818409863981E-2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2021-03-31</v>
      </c>
      <c r="M484" s="18">
        <f t="shared" ca="1" si="29"/>
        <v>13095</v>
      </c>
      <c r="N484" s="19">
        <f t="shared" ca="1" si="30"/>
        <v>-0.10039607216494822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2021-03-31</v>
      </c>
      <c r="M485" s="18">
        <f t="shared" ca="1" si="29"/>
        <v>11280</v>
      </c>
      <c r="N485" s="19">
        <f t="shared" ca="1" si="30"/>
        <v>-0.119968478280142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2021-03-31</v>
      </c>
      <c r="M486" s="18">
        <f t="shared" ca="1" si="29"/>
        <v>11160</v>
      </c>
      <c r="N486" s="19">
        <f t="shared" ca="1" si="30"/>
        <v>-0.1058551675627241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2021-03-31</v>
      </c>
      <c r="M487" s="18">
        <f t="shared" ca="1" si="29"/>
        <v>11040</v>
      </c>
      <c r="N487" s="19">
        <f t="shared" ca="1" si="30"/>
        <v>-0.15775478532608686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2021-03-31</v>
      </c>
      <c r="M488" s="18">
        <f t="shared" ca="1" si="29"/>
        <v>1456</v>
      </c>
      <c r="N488" s="19">
        <f t="shared" ca="1" si="30"/>
        <v>-0.22857748969780203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2021-03-31</v>
      </c>
      <c r="M489" s="18">
        <f t="shared" ca="1" si="29"/>
        <v>4530</v>
      </c>
      <c r="N489" s="19">
        <f t="shared" ca="1" si="30"/>
        <v>-5.3822996688741818E-2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2021-03-31</v>
      </c>
      <c r="M490" s="18">
        <f t="shared" ca="1" si="29"/>
        <v>4520</v>
      </c>
      <c r="N490" s="19">
        <f t="shared" ca="1" si="30"/>
        <v>-6.6619121681415955E-2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2021-03-31</v>
      </c>
      <c r="M491" s="18">
        <f t="shared" ca="1" si="29"/>
        <v>4510</v>
      </c>
      <c r="N491" s="19">
        <f t="shared" ca="1" si="30"/>
        <v>-7.3825256097561048E-2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2021-03-31</v>
      </c>
      <c r="M492" s="18">
        <f t="shared" ca="1" si="29"/>
        <v>4500</v>
      </c>
      <c r="N492" s="19">
        <f t="shared" ca="1" si="30"/>
        <v>-8.5307881111111095E-2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2021-03-31</v>
      </c>
      <c r="M493" s="18">
        <f t="shared" ca="1" si="29"/>
        <v>4490</v>
      </c>
      <c r="N493" s="19">
        <f t="shared" ca="1" si="30"/>
        <v>-8.4079904231625952E-2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2021-03-31</v>
      </c>
      <c r="M494" s="18">
        <f t="shared" ref="M494:M504" ca="1" si="50">(L494-K494+1)*B494</f>
        <v>4460</v>
      </c>
      <c r="N494" s="19">
        <f t="shared" ref="N494:N504" ca="1" si="51">H494/M494*365</f>
        <v>-7.7507913677129989E-2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2021-03-31</v>
      </c>
      <c r="M495" s="18">
        <f t="shared" ca="1" si="50"/>
        <v>4450</v>
      </c>
      <c r="N495" s="19">
        <f t="shared" ca="1" si="51"/>
        <v>-9.6281422471910169E-2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2021-03-31</v>
      </c>
      <c r="M496" s="18">
        <f t="shared" ca="1" si="50"/>
        <v>4440</v>
      </c>
      <c r="N496" s="19">
        <f t="shared" ca="1" si="51"/>
        <v>-9.5064332207207239E-2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2021-03-31</v>
      </c>
      <c r="M497" s="18">
        <f t="shared" ca="1" si="50"/>
        <v>4430</v>
      </c>
      <c r="N497" s="19">
        <f t="shared" ca="1" si="51"/>
        <v>-8.0907152370203253E-2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2021-03-31</v>
      </c>
      <c r="M498" s="18">
        <f t="shared" ca="1" si="50"/>
        <v>4420</v>
      </c>
      <c r="N498" s="19">
        <f t="shared" ca="1" si="51"/>
        <v>-7.9649771493212757E-2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2021-03-31</v>
      </c>
      <c r="M499" s="18">
        <f t="shared" ca="1" si="50"/>
        <v>4390</v>
      </c>
      <c r="N499" s="19">
        <f t="shared" ca="1" si="51"/>
        <v>-8.8895708428246012E-2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2021-03-31</v>
      </c>
      <c r="M500" s="18">
        <f t="shared" ca="1" si="50"/>
        <v>4380</v>
      </c>
      <c r="N500" s="19">
        <f t="shared" ca="1" si="51"/>
        <v>-7.7469999999999928E-2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2021-03-31</v>
      </c>
      <c r="M501" s="18">
        <f t="shared" ca="1" si="50"/>
        <v>4370</v>
      </c>
      <c r="N501" s="19">
        <f t="shared" ca="1" si="51"/>
        <v>-8.3474915331807745E-2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2021-03-31</v>
      </c>
      <c r="M502" s="18">
        <f t="shared" ca="1" si="50"/>
        <v>4360</v>
      </c>
      <c r="N502" s="19">
        <f t="shared" ca="1" si="51"/>
        <v>-9.5348380733944985E-2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2021-03-31</v>
      </c>
      <c r="M503" s="18">
        <f t="shared" ca="1" si="50"/>
        <v>4350</v>
      </c>
      <c r="N503" s="19">
        <f t="shared" ca="1" si="51"/>
        <v>-9.5567572413793128E-2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2021-03-31</v>
      </c>
      <c r="M504" s="18">
        <f t="shared" ca="1" si="50"/>
        <v>4320</v>
      </c>
      <c r="N504" s="19">
        <f t="shared" ca="1" si="51"/>
        <v>-9.6231236111111132E-2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30.09%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30">
        <v>135</v>
      </c>
      <c r="C286" s="231">
        <v>117.95</v>
      </c>
      <c r="D286" s="232">
        <v>1.1439999999999999</v>
      </c>
      <c r="E286" s="233">
        <v>0.22000000000000003</v>
      </c>
      <c r="F286" s="219">
        <v>0.22770370370370377</v>
      </c>
      <c r="G286" s="234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2021/3/31</v>
      </c>
      <c r="M355" s="44">
        <f t="shared" ref="M355:M417" ca="1" si="6">(L355-K355+1)*B355</f>
        <v>38880</v>
      </c>
      <c r="N355" s="61">
        <f t="shared" ref="N355:N417" ca="1" si="7">H355/M355*365</f>
        <v>0.18797383590534986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2021/3/31</v>
      </c>
      <c r="M356" s="44">
        <f t="shared" ca="1" si="6"/>
        <v>38745</v>
      </c>
      <c r="N356" s="61">
        <f t="shared" ca="1" si="7"/>
        <v>0.1880054378629501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2021/3/31</v>
      </c>
      <c r="M357" s="44">
        <f t="shared" ca="1" si="6"/>
        <v>38610</v>
      </c>
      <c r="N357" s="61">
        <f t="shared" ca="1" si="7"/>
        <v>0.17302433152033136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2021/3/31</v>
      </c>
      <c r="M358" s="44">
        <f t="shared" ca="1" si="6"/>
        <v>38205</v>
      </c>
      <c r="N358" s="61">
        <f t="shared" ca="1" si="7"/>
        <v>0.17334130401779865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2021/3/31</v>
      </c>
      <c r="M359" s="44">
        <f t="shared" ca="1" si="6"/>
        <v>38070</v>
      </c>
      <c r="N359" s="61">
        <f t="shared" ca="1" si="7"/>
        <v>0.16875381428946659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2021/3/31</v>
      </c>
      <c r="M360" s="44">
        <f t="shared" ca="1" si="6"/>
        <v>37935</v>
      </c>
      <c r="N360" s="61">
        <f t="shared" ca="1" si="7"/>
        <v>0.17202837274284954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2021/3/31</v>
      </c>
      <c r="M361" s="44">
        <f t="shared" ca="1" si="6"/>
        <v>37260</v>
      </c>
      <c r="N361" s="61">
        <f t="shared" ca="1" si="7"/>
        <v>0.1816268604401502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2021/3/31</v>
      </c>
      <c r="M362" s="44">
        <f t="shared" ca="1" si="6"/>
        <v>37125</v>
      </c>
      <c r="N362" s="61">
        <f t="shared" ca="1" si="7"/>
        <v>0.15717569535353534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2021/3/31</v>
      </c>
      <c r="M363" s="44">
        <f t="shared" ca="1" si="6"/>
        <v>36990</v>
      </c>
      <c r="N363" s="61">
        <f t="shared" ca="1" si="7"/>
        <v>0.1533093741551769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2021/3/31</v>
      </c>
      <c r="M364" s="44">
        <f t="shared" ca="1" si="6"/>
        <v>36855</v>
      </c>
      <c r="N364" s="61">
        <f t="shared" ca="1" si="7"/>
        <v>0.13067239668973005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2021/3/31</v>
      </c>
      <c r="M365" s="44">
        <f t="shared" ca="1" si="6"/>
        <v>36720</v>
      </c>
      <c r="N365" s="61">
        <f t="shared" ca="1" si="7"/>
        <v>0.11313085539215677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2021/3/31</v>
      </c>
      <c r="M366" s="44">
        <f t="shared" ca="1" si="6"/>
        <v>32280</v>
      </c>
      <c r="N366" s="61">
        <f t="shared" ca="1" si="7"/>
        <v>5.7828257125154957E-2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2021/3/31</v>
      </c>
      <c r="M367" s="44">
        <f t="shared" ca="1" si="6"/>
        <v>32160</v>
      </c>
      <c r="N367" s="61">
        <f t="shared" ca="1" si="7"/>
        <v>3.9719717661691287E-2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2021/3/31</v>
      </c>
      <c r="M368" s="44">
        <f t="shared" ca="1" si="6"/>
        <v>32040</v>
      </c>
      <c r="N368" s="61">
        <f t="shared" ca="1" si="7"/>
        <v>8.8115374531834781E-3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2021/3/31</v>
      </c>
      <c r="M369" s="44">
        <f t="shared" ca="1" si="6"/>
        <v>31920</v>
      </c>
      <c r="N369" s="61">
        <f t="shared" ca="1" si="7"/>
        <v>-2.2480363721804633E-2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2021/3/31</v>
      </c>
      <c r="M370" s="44">
        <f t="shared" ca="1" si="6"/>
        <v>31800</v>
      </c>
      <c r="N370" s="61">
        <f t="shared" ca="1" si="7"/>
        <v>-2.0742399056603807E-2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2021/3/31</v>
      </c>
      <c r="M371" s="44">
        <f t="shared" ca="1" si="6"/>
        <v>31440</v>
      </c>
      <c r="N371" s="61">
        <f t="shared" ca="1" si="7"/>
        <v>-6.2155158078880605E-2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2021/3/31</v>
      </c>
      <c r="M372" s="44">
        <f t="shared" ca="1" si="6"/>
        <v>31320</v>
      </c>
      <c r="N372" s="61">
        <f t="shared" ca="1" si="7"/>
        <v>-4.5582486590038412E-2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2021/3/31</v>
      </c>
      <c r="M373" s="44">
        <f t="shared" ca="1" si="6"/>
        <v>31200</v>
      </c>
      <c r="N373" s="61">
        <f t="shared" ca="1" si="7"/>
        <v>-1.912862051282066E-2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2021/3/31</v>
      </c>
      <c r="M374" s="44">
        <f t="shared" ca="1" si="6"/>
        <v>31080</v>
      </c>
      <c r="N374" s="61">
        <f t="shared" ca="1" si="7"/>
        <v>4.6850427606177414E-2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2021/3/31</v>
      </c>
      <c r="M375" s="44">
        <f t="shared" ca="1" si="6"/>
        <v>30960</v>
      </c>
      <c r="N375" s="61">
        <f t="shared" ca="1" si="7"/>
        <v>4.0635157622738893E-2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2021/3/31</v>
      </c>
      <c r="M376" s="44">
        <f t="shared" ca="1" si="6"/>
        <v>30600</v>
      </c>
      <c r="N376" s="61">
        <f t="shared" ca="1" si="7"/>
        <v>1.1755147058822195E-3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2021/3/31</v>
      </c>
      <c r="M377" s="44">
        <f t="shared" ca="1" si="6"/>
        <v>30480</v>
      </c>
      <c r="N377" s="61">
        <f t="shared" ca="1" si="7"/>
        <v>-7.0607142388451633E-3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2021/3/31</v>
      </c>
      <c r="M378" s="44">
        <f t="shared" ca="1" si="6"/>
        <v>30360</v>
      </c>
      <c r="N378" s="61">
        <f t="shared" ca="1" si="7"/>
        <v>-2.1567123847167569E-2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2021/3/31</v>
      </c>
      <c r="M379" s="44">
        <f t="shared" ca="1" si="6"/>
        <v>30240</v>
      </c>
      <c r="N379" s="61">
        <f t="shared" ca="1" si="7"/>
        <v>-2.1812443452380988E-2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2021/3/31</v>
      </c>
      <c r="M380" s="44">
        <f t="shared" ca="1" si="6"/>
        <v>30120</v>
      </c>
      <c r="N380" s="61">
        <f t="shared" ca="1" si="7"/>
        <v>5.0107762284196472E-2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2021/3/31</v>
      </c>
      <c r="M381" s="44">
        <f t="shared" ca="1" si="6"/>
        <v>29760</v>
      </c>
      <c r="N381" s="61">
        <f t="shared" ca="1" si="7"/>
        <v>4.7954597782257906E-2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2021/3/31</v>
      </c>
      <c r="M382" s="44">
        <f t="shared" ca="1" si="6"/>
        <v>29640</v>
      </c>
      <c r="N382" s="61">
        <f t="shared" ca="1" si="7"/>
        <v>3.4785263495276636E-2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2021/3/31</v>
      </c>
      <c r="M383" s="44">
        <f t="shared" ca="1" si="6"/>
        <v>29520</v>
      </c>
      <c r="N383" s="61">
        <f t="shared" ca="1" si="7"/>
        <v>-4.8358543360435694E-3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2021/3/31</v>
      </c>
      <c r="M384" s="44">
        <f t="shared" ca="1" si="6"/>
        <v>29400</v>
      </c>
      <c r="N384" s="61">
        <f t="shared" ca="1" si="7"/>
        <v>-9.1240068027212959E-4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2021/3/31</v>
      </c>
      <c r="M385" s="44">
        <f t="shared" ca="1" si="6"/>
        <v>29280</v>
      </c>
      <c r="N385" s="61">
        <f t="shared" ca="1" si="7"/>
        <v>-1.7248468920765165E-2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2021/3/31</v>
      </c>
      <c r="M386" s="44">
        <f t="shared" ca="1" si="6"/>
        <v>28920</v>
      </c>
      <c r="N386" s="61">
        <f t="shared" ca="1" si="7"/>
        <v>-5.1202558437067829E-2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2021/3/31</v>
      </c>
      <c r="M387" s="44">
        <f t="shared" ca="1" si="6"/>
        <v>28800</v>
      </c>
      <c r="N387" s="61">
        <f t="shared" ca="1" si="7"/>
        <v>-4.3029773958333434E-2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2021/3/31</v>
      </c>
      <c r="M388" s="44">
        <f t="shared" ca="1" si="6"/>
        <v>28680</v>
      </c>
      <c r="N388" s="61">
        <f t="shared" ca="1" si="7"/>
        <v>-5.8199580892608141E-2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2021/3/31</v>
      </c>
      <c r="M389" s="44">
        <f t="shared" ca="1" si="6"/>
        <v>28560</v>
      </c>
      <c r="N389" s="61">
        <f t="shared" ca="1" si="7"/>
        <v>-5.8444116946778764E-2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2021/3/31</v>
      </c>
      <c r="M390" s="44">
        <f t="shared" ca="1" si="6"/>
        <v>28440</v>
      </c>
      <c r="N390" s="61">
        <f t="shared" ca="1" si="7"/>
        <v>-4.2215689521800506E-2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2021/3/31</v>
      </c>
      <c r="M391" s="44">
        <f t="shared" ca="1" si="6"/>
        <v>28080</v>
      </c>
      <c r="N391" s="61">
        <f t="shared" ca="1" si="7"/>
        <v>-5.1874143162393402E-2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2021/3/31</v>
      </c>
      <c r="M392" s="44">
        <f t="shared" ca="1" si="6"/>
        <v>27960</v>
      </c>
      <c r="N392" s="61">
        <f t="shared" ca="1" si="7"/>
        <v>-2.5491516452074387E-2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2021/3/31</v>
      </c>
      <c r="M393" s="44">
        <f t="shared" ca="1" si="6"/>
        <v>27840</v>
      </c>
      <c r="N393" s="61">
        <f t="shared" ca="1" si="7"/>
        <v>-8.7713013649426928E-3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2021/3/31</v>
      </c>
      <c r="M394" s="44">
        <f t="shared" ca="1" si="6"/>
        <v>27720</v>
      </c>
      <c r="N394" s="61">
        <f t="shared" ca="1" si="7"/>
        <v>-1.4908274891775208E-2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2021/3/31</v>
      </c>
      <c r="M395" s="44">
        <f t="shared" ca="1" si="6"/>
        <v>27600</v>
      </c>
      <c r="N395" s="61">
        <f t="shared" ca="1" si="7"/>
        <v>-3.1424489855072721E-2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2021/3/31</v>
      </c>
      <c r="M396" s="44">
        <f t="shared" ca="1" si="6"/>
        <v>27240</v>
      </c>
      <c r="N396" s="61">
        <f t="shared" ca="1" si="7"/>
        <v>-5.8970948972100035E-2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2021/3/31</v>
      </c>
      <c r="M397" s="44">
        <f t="shared" ca="1" si="6"/>
        <v>27120</v>
      </c>
      <c r="N397" s="61">
        <f t="shared" ca="1" si="7"/>
        <v>-6.8849955383480793E-2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2021/3/31</v>
      </c>
      <c r="M398" s="44">
        <f t="shared" ca="1" si="6"/>
        <v>27000</v>
      </c>
      <c r="N398" s="61">
        <f t="shared" ca="1" si="7"/>
        <v>-4.249924814814824E-2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2021/3/31</v>
      </c>
      <c r="M399" s="44">
        <f t="shared" ca="1" si="6"/>
        <v>26880</v>
      </c>
      <c r="N399" s="61">
        <f t="shared" ca="1" si="7"/>
        <v>-2.70548374255953E-2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2021/3/31</v>
      </c>
      <c r="M400" s="44">
        <f t="shared" ca="1" si="6"/>
        <v>26760</v>
      </c>
      <c r="N400" s="61">
        <f t="shared" ca="1" si="7"/>
        <v>-3.7826166666666904E-2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2021/3/31</v>
      </c>
      <c r="M401" s="44">
        <f t="shared" ca="1" si="6"/>
        <v>26400</v>
      </c>
      <c r="N401" s="61">
        <f t="shared" ca="1" si="7"/>
        <v>-5.4260374621212387E-2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2021/3/31</v>
      </c>
      <c r="M402" s="44">
        <f t="shared" ca="1" si="6"/>
        <v>26280</v>
      </c>
      <c r="N402" s="61">
        <f t="shared" ca="1" si="7"/>
        <v>-4.6604500000000035E-2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2021/3/31</v>
      </c>
      <c r="M403" s="44">
        <f t="shared" ca="1" si="6"/>
        <v>26160</v>
      </c>
      <c r="N403" s="61">
        <f t="shared" ca="1" si="7"/>
        <v>-2.9645952981651628E-2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2021/3/31</v>
      </c>
      <c r="M404" s="44">
        <f t="shared" ca="1" si="6"/>
        <v>26040</v>
      </c>
      <c r="N404" s="61">
        <f t="shared" ca="1" si="7"/>
        <v>-1.7910594854070944E-2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2021/3/31</v>
      </c>
      <c r="M405" s="44">
        <f t="shared" ca="1" si="6"/>
        <v>25920</v>
      </c>
      <c r="N405" s="61">
        <f t="shared" ca="1" si="7"/>
        <v>-5.8246930941358244E-2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2021/3/31</v>
      </c>
      <c r="M406" s="44">
        <f t="shared" ca="1" si="6"/>
        <v>25560</v>
      </c>
      <c r="N406" s="61">
        <f t="shared" ca="1" si="7"/>
        <v>-5.3964764475743679E-2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2021/3/31</v>
      </c>
      <c r="M407" s="44">
        <f t="shared" ca="1" si="6"/>
        <v>25440</v>
      </c>
      <c r="N407" s="61">
        <f t="shared" ca="1" si="7"/>
        <v>-6.4472544025157341E-2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2021/3/31</v>
      </c>
      <c r="M408" s="44">
        <f t="shared" ca="1" si="6"/>
        <v>25320</v>
      </c>
      <c r="N408" s="61">
        <f t="shared" ca="1" si="7"/>
        <v>-6.6685845971563878E-2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2021/3/31</v>
      </c>
      <c r="M409" s="44">
        <f t="shared" ca="1" si="6"/>
        <v>25200</v>
      </c>
      <c r="N409" s="61">
        <f t="shared" ca="1" si="7"/>
        <v>-5.3968957936508022E-2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2021/3/31</v>
      </c>
      <c r="M410" s="44">
        <f t="shared" ca="1" si="6"/>
        <v>25080</v>
      </c>
      <c r="N410" s="61">
        <f t="shared" ca="1" si="7"/>
        <v>-4.4404578548644318E-2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2021/3/31</v>
      </c>
      <c r="M411" s="44">
        <f t="shared" ca="1" si="6"/>
        <v>24720</v>
      </c>
      <c r="N411" s="61">
        <f t="shared" ca="1" si="7"/>
        <v>-1.0269168689320487E-2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2021/3/31</v>
      </c>
      <c r="M412" s="44">
        <f t="shared" ca="1" si="6"/>
        <v>24600</v>
      </c>
      <c r="N412" s="61">
        <f t="shared" ca="1" si="7"/>
        <v>-2.1708033739837727E-2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2021/3/31</v>
      </c>
      <c r="M413" s="44">
        <f t="shared" ca="1" si="6"/>
        <v>24480</v>
      </c>
      <c r="N413" s="61">
        <f t="shared" ca="1" si="7"/>
        <v>2.3569308415032728E-2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2021/3/31</v>
      </c>
      <c r="M414" s="44">
        <f t="shared" ca="1" si="6"/>
        <v>27405</v>
      </c>
      <c r="N414" s="61">
        <f t="shared" ca="1" si="7"/>
        <v>5.3407284802043563E-2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2021/3/31</v>
      </c>
      <c r="M415" s="44">
        <f t="shared" ca="1" si="6"/>
        <v>27270</v>
      </c>
      <c r="N415" s="61">
        <f t="shared" ca="1" si="7"/>
        <v>3.3478544187752139E-2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2021/3/31</v>
      </c>
      <c r="M416" s="44">
        <f t="shared" ca="1" si="6"/>
        <v>26865</v>
      </c>
      <c r="N416" s="61">
        <f t="shared" ca="1" si="7"/>
        <v>2.427387902475325E-2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2021/3/31</v>
      </c>
      <c r="M417" s="44">
        <f t="shared" ca="1" si="6"/>
        <v>26730</v>
      </c>
      <c r="N417" s="61">
        <f t="shared" ca="1" si="7"/>
        <v>1.3734514403291861E-2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2021/3/31</v>
      </c>
      <c r="M418" s="44">
        <f t="shared" ref="M418:M481" ca="1" si="27">(L418-K418+1)*B418</f>
        <v>26595</v>
      </c>
      <c r="N418" s="61">
        <f t="shared" ref="N418:N481" ca="1" si="28">H418/M418*365</f>
        <v>2.234077232562506E-2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2021/3/31</v>
      </c>
      <c r="M419" s="44">
        <f t="shared" ca="1" si="27"/>
        <v>26460</v>
      </c>
      <c r="N419" s="61">
        <f t="shared" ca="1" si="28"/>
        <v>1.5882769463340714E-2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2021/3/31</v>
      </c>
      <c r="M420" s="44">
        <f t="shared" ca="1" si="27"/>
        <v>26325</v>
      </c>
      <c r="N420" s="61">
        <f t="shared" ca="1" si="28"/>
        <v>-1.2293449572649827E-2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2021/3/31</v>
      </c>
      <c r="M421" s="44">
        <f t="shared" ca="1" si="27"/>
        <v>23040</v>
      </c>
      <c r="N421" s="61">
        <f t="shared" ca="1" si="28"/>
        <v>-6.1959383680558235E-3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2021/3/31</v>
      </c>
      <c r="M422" s="44">
        <f t="shared" ca="1" si="27"/>
        <v>22920</v>
      </c>
      <c r="N422" s="61">
        <f t="shared" ca="1" si="28"/>
        <v>1.7164969022687385E-2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2021/3/31</v>
      </c>
      <c r="M423" s="44">
        <f t="shared" ca="1" si="27"/>
        <v>25650</v>
      </c>
      <c r="N423" s="61">
        <f t="shared" ca="1" si="28"/>
        <v>6.9683267056528915E-3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2021/3/31</v>
      </c>
      <c r="M424" s="44">
        <f t="shared" ca="1" si="27"/>
        <v>25515</v>
      </c>
      <c r="N424" s="61">
        <f t="shared" ca="1" si="28"/>
        <v>4.8654821869488163E-2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2021/3/31</v>
      </c>
      <c r="M425" s="44">
        <f t="shared" ca="1" si="27"/>
        <v>25380</v>
      </c>
      <c r="N425" s="61">
        <f t="shared" ca="1" si="28"/>
        <v>5.0816858944050462E-2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2021/3/31</v>
      </c>
      <c r="M426" s="44">
        <f t="shared" ca="1" si="27"/>
        <v>24975</v>
      </c>
      <c r="N426" s="61">
        <f t="shared" ca="1" si="28"/>
        <v>6.6726881281280889E-2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2021/3/31</v>
      </c>
      <c r="M427" s="44">
        <f t="shared" ca="1" si="27"/>
        <v>24840</v>
      </c>
      <c r="N427" s="61">
        <f t="shared" ca="1" si="28"/>
        <v>5.1338190418679493E-2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2021/3/31</v>
      </c>
      <c r="M428" s="44">
        <f t="shared" ca="1" si="27"/>
        <v>24705</v>
      </c>
      <c r="N428" s="61">
        <f t="shared" ca="1" si="28"/>
        <v>6.3741188828172229E-2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2021/3/31</v>
      </c>
      <c r="M429" s="44">
        <f t="shared" ca="1" si="27"/>
        <v>23490</v>
      </c>
      <c r="N429" s="61">
        <f t="shared" ca="1" si="28"/>
        <v>1.3983835249042143E-2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2021/3/31</v>
      </c>
      <c r="M430" s="44">
        <f t="shared" ca="1" si="27"/>
        <v>23085</v>
      </c>
      <c r="N430" s="61">
        <f t="shared" ca="1" si="28"/>
        <v>-4.2266857699805191E-2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2021/3/31</v>
      </c>
      <c r="M431" s="44">
        <f t="shared" ca="1" si="27"/>
        <v>20400</v>
      </c>
      <c r="N431" s="61">
        <f t="shared" ca="1" si="28"/>
        <v>-4.5593688725490376E-2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2021/3/31</v>
      </c>
      <c r="M432" s="44">
        <f t="shared" ca="1" si="27"/>
        <v>20280</v>
      </c>
      <c r="N432" s="61">
        <f t="shared" ca="1" si="28"/>
        <v>-3.3477807199211403E-2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2021/3/31</v>
      </c>
      <c r="M433" s="44">
        <f t="shared" ca="1" si="27"/>
        <v>20160</v>
      </c>
      <c r="N433" s="61">
        <f t="shared" ca="1" si="28"/>
        <v>-2.1696896329365247E-2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2021/3/31</v>
      </c>
      <c r="M434" s="44">
        <f t="shared" ca="1" si="27"/>
        <v>22545</v>
      </c>
      <c r="N434" s="61">
        <f t="shared" ca="1" si="28"/>
        <v>-1.1997806609004338E-2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2021/3/31</v>
      </c>
      <c r="M435" s="44">
        <f t="shared" ca="1" si="27"/>
        <v>22140</v>
      </c>
      <c r="N435" s="61">
        <f t="shared" ca="1" si="28"/>
        <v>1.0909345528455213E-2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2021/3/31</v>
      </c>
      <c r="M436" s="44">
        <f t="shared" ca="1" si="27"/>
        <v>22005</v>
      </c>
      <c r="N436" s="61">
        <f t="shared" ca="1" si="28"/>
        <v>-1.0316603499204581E-2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2021/3/31</v>
      </c>
      <c r="M437" s="44">
        <f t="shared" ca="1" si="27"/>
        <v>21870</v>
      </c>
      <c r="N437" s="61">
        <f t="shared" ca="1" si="28"/>
        <v>1.2810982624599919E-2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2021/3/31</v>
      </c>
      <c r="M438" s="44">
        <f t="shared" ca="1" si="27"/>
        <v>21735</v>
      </c>
      <c r="N438" s="61">
        <f t="shared" ca="1" si="28"/>
        <v>2.4002608235564701E-2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2021/3/31</v>
      </c>
      <c r="M439" s="44">
        <f t="shared" ca="1" si="27"/>
        <v>21600</v>
      </c>
      <c r="N439" s="61">
        <f t="shared" ca="1" si="28"/>
        <v>5.9709809259259283E-2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2021/3/31</v>
      </c>
      <c r="M440" s="44">
        <f t="shared" ca="1" si="27"/>
        <v>21195</v>
      </c>
      <c r="N440" s="61">
        <f t="shared" ca="1" si="28"/>
        <v>6.0167051191318648E-2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2021/3/31</v>
      </c>
      <c r="M441" s="44">
        <f t="shared" ca="1" si="27"/>
        <v>21060</v>
      </c>
      <c r="N441" s="61">
        <f t="shared" ca="1" si="28"/>
        <v>5.7800367046533768E-2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2021/3/31</v>
      </c>
      <c r="M442" s="44">
        <f t="shared" ca="1" si="27"/>
        <v>20925</v>
      </c>
      <c r="N442" s="61">
        <f t="shared" ca="1" si="28"/>
        <v>4.8477826045399949E-2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2021/3/31</v>
      </c>
      <c r="M443" s="44">
        <f t="shared" ca="1" si="27"/>
        <v>20790</v>
      </c>
      <c r="N443" s="61">
        <f t="shared" ca="1" si="28"/>
        <v>3.8104841269841337E-2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2021/3/31</v>
      </c>
      <c r="M444" s="44">
        <f t="shared" ca="1" si="27"/>
        <v>20655</v>
      </c>
      <c r="N444" s="61">
        <f t="shared" ca="1" si="28"/>
        <v>9.1674322440087011E-2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2021/3/31</v>
      </c>
      <c r="M445" s="44">
        <f t="shared" ca="1" si="27"/>
        <v>20250</v>
      </c>
      <c r="N445" s="61">
        <f t="shared" ca="1" si="28"/>
        <v>8.0865254320987484E-2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2021/3/31</v>
      </c>
      <c r="M446" s="44">
        <f t="shared" ca="1" si="27"/>
        <v>20115</v>
      </c>
      <c r="N446" s="61">
        <f t="shared" ca="1" si="28"/>
        <v>4.4186321153367659E-2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2021/3/31</v>
      </c>
      <c r="M447" s="44">
        <f t="shared" ca="1" si="27"/>
        <v>19980</v>
      </c>
      <c r="N447" s="61">
        <f t="shared" ca="1" si="28"/>
        <v>4.7144262262261982E-2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2021/3/31</v>
      </c>
      <c r="M448" s="44">
        <f t="shared" ca="1" si="27"/>
        <v>19845</v>
      </c>
      <c r="N448" s="61">
        <f t="shared" ca="1" si="28"/>
        <v>2.1912874779539122E-3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2021/3/31</v>
      </c>
      <c r="M449" s="44">
        <f t="shared" ca="1" si="27"/>
        <v>19710</v>
      </c>
      <c r="N449" s="61">
        <f t="shared" ca="1" si="28"/>
        <v>2.1077000000000078E-2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2021/3/31</v>
      </c>
      <c r="M450" s="44">
        <f t="shared" ca="1" si="27"/>
        <v>19305</v>
      </c>
      <c r="N450" s="61">
        <f t="shared" ca="1" si="28"/>
        <v>-2.4520475006474987E-2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2021/3/31</v>
      </c>
      <c r="M451" s="44">
        <f t="shared" ca="1" si="27"/>
        <v>19170</v>
      </c>
      <c r="N451" s="61">
        <f t="shared" ca="1" si="28"/>
        <v>-6.2987918622847945E-3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2021/3/31</v>
      </c>
      <c r="M452" s="44">
        <f t="shared" ca="1" si="27"/>
        <v>19035</v>
      </c>
      <c r="N452" s="61">
        <f t="shared" ca="1" si="28"/>
        <v>2.3346999211977682E-2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2021/3/31</v>
      </c>
      <c r="M453" s="44">
        <f t="shared" ca="1" si="27"/>
        <v>18900</v>
      </c>
      <c r="N453" s="61">
        <f t="shared" ca="1" si="28"/>
        <v>1.5590868783068902E-2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2021/3/31</v>
      </c>
      <c r="M454" s="44">
        <f t="shared" ca="1" si="27"/>
        <v>18765</v>
      </c>
      <c r="N454" s="61">
        <f t="shared" ca="1" si="28"/>
        <v>1.8792024513721792E-2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2021/3/31</v>
      </c>
      <c r="M455" s="44">
        <f t="shared" ca="1" si="27"/>
        <v>18360</v>
      </c>
      <c r="N455" s="61">
        <f t="shared" ca="1" si="28"/>
        <v>-1.2890941176470865E-2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2021/3/31</v>
      </c>
      <c r="M456" s="44">
        <f t="shared" ca="1" si="27"/>
        <v>18225</v>
      </c>
      <c r="N456" s="61">
        <f t="shared" ca="1" si="28"/>
        <v>6.8918008230448745E-3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2021/3/31</v>
      </c>
      <c r="M457" s="44">
        <f t="shared" ca="1" si="27"/>
        <v>18090</v>
      </c>
      <c r="N457" s="61">
        <f t="shared" ca="1" si="28"/>
        <v>4.0060011055831606E-3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2021/3/31</v>
      </c>
      <c r="M458" s="44">
        <f t="shared" ca="1" si="27"/>
        <v>17955</v>
      </c>
      <c r="N458" s="61">
        <f t="shared" ca="1" si="28"/>
        <v>-4.0347390698969527E-3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2021/3/31</v>
      </c>
      <c r="M459" s="44">
        <f t="shared" ca="1" si="27"/>
        <v>17820</v>
      </c>
      <c r="N459" s="61">
        <f t="shared" ca="1" si="28"/>
        <v>-3.0087716049382787E-2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2021/3/31</v>
      </c>
      <c r="M460" s="44">
        <f t="shared" ca="1" si="27"/>
        <v>17415</v>
      </c>
      <c r="N460" s="61">
        <f t="shared" ca="1" si="28"/>
        <v>-5.2977082974447851E-2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2021/3/31</v>
      </c>
      <c r="M461" s="44">
        <f t="shared" ca="1" si="27"/>
        <v>17280</v>
      </c>
      <c r="N461" s="61">
        <f t="shared" ca="1" si="28"/>
        <v>-5.3670504050926111E-2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2021/3/31</v>
      </c>
      <c r="M462" s="44">
        <f t="shared" ca="1" si="27"/>
        <v>17145</v>
      </c>
      <c r="N462" s="61">
        <f t="shared" ca="1" si="28"/>
        <v>-2.5349244677752222E-3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2021/3/31</v>
      </c>
      <c r="M463" s="44">
        <f t="shared" ca="1" si="27"/>
        <v>17010</v>
      </c>
      <c r="N463" s="61">
        <f t="shared" ca="1" si="28"/>
        <v>4.5443251028802539E-3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2021/3/31</v>
      </c>
      <c r="M464" s="44">
        <f t="shared" ca="1" si="27"/>
        <v>16875</v>
      </c>
      <c r="N464" s="61">
        <f t="shared" ca="1" si="28"/>
        <v>-4.0067158518522104E-3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2021/3/31</v>
      </c>
      <c r="M465" s="44">
        <f t="shared" ca="1" si="27"/>
        <v>16470</v>
      </c>
      <c r="N465" s="61">
        <f t="shared" ca="1" si="28"/>
        <v>9.0925998785666481E-3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2021/3/31</v>
      </c>
      <c r="M466" s="44">
        <f t="shared" ca="1" si="27"/>
        <v>16335</v>
      </c>
      <c r="N466" s="61">
        <f t="shared" ca="1" si="28"/>
        <v>-3.7850019589837691E-2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2021/3/31</v>
      </c>
      <c r="M467" s="44">
        <f t="shared" ca="1" si="27"/>
        <v>16200</v>
      </c>
      <c r="N467" s="61">
        <f t="shared" ca="1" si="28"/>
        <v>-4.2041691358025358E-2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2021/3/31</v>
      </c>
      <c r="M468" s="44">
        <f t="shared" ca="1" si="27"/>
        <v>16065</v>
      </c>
      <c r="N468" s="61">
        <f t="shared" ca="1" si="28"/>
        <v>-4.5101094926859382E-2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2021/3/31</v>
      </c>
      <c r="M469" s="44">
        <f t="shared" ca="1" si="27"/>
        <v>15930</v>
      </c>
      <c r="N469" s="61">
        <f t="shared" ca="1" si="28"/>
        <v>-5.6702715630885324E-2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2021/3/31</v>
      </c>
      <c r="M470" s="44">
        <f t="shared" ca="1" si="27"/>
        <v>15525</v>
      </c>
      <c r="N470" s="61">
        <f t="shared" ca="1" si="28"/>
        <v>-4.0135940740740922E-2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2021/3/31</v>
      </c>
      <c r="M471" s="44">
        <f t="shared" ca="1" si="27"/>
        <v>15390</v>
      </c>
      <c r="N471" s="61">
        <f t="shared" ca="1" si="28"/>
        <v>-4.0488010396361455E-2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2021/3/31</v>
      </c>
      <c r="M472" s="44">
        <f t="shared" ca="1" si="27"/>
        <v>15255</v>
      </c>
      <c r="N472" s="61">
        <f t="shared" ca="1" si="28"/>
        <v>1.3616521796132458E-2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2021/3/31</v>
      </c>
      <c r="M473" s="44">
        <f t="shared" ca="1" si="27"/>
        <v>15120</v>
      </c>
      <c r="N473" s="61">
        <f t="shared" ca="1" si="28"/>
        <v>7.348666666666062E-3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2021/3/31</v>
      </c>
      <c r="M474" s="44">
        <f t="shared" ca="1" si="27"/>
        <v>14985</v>
      </c>
      <c r="N474" s="61">
        <f t="shared" ca="1" si="28"/>
        <v>5.8990820153486605E-2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2021/3/31</v>
      </c>
      <c r="M475" s="44">
        <f t="shared" ca="1" si="27"/>
        <v>14580</v>
      </c>
      <c r="N475" s="61">
        <f t="shared" ca="1" si="28"/>
        <v>3.4787754458161652E-2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2021/3/31</v>
      </c>
      <c r="M476" s="44">
        <f t="shared" ca="1" si="27"/>
        <v>14445</v>
      </c>
      <c r="N476" s="61">
        <f t="shared" ca="1" si="28"/>
        <v>3.1100071997230826E-2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2021/3/31</v>
      </c>
      <c r="M477" s="44">
        <f t="shared" ca="1" si="27"/>
        <v>14310</v>
      </c>
      <c r="N477" s="61">
        <f t="shared" ca="1" si="28"/>
        <v>4.3545443745631865E-2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2021/3/31</v>
      </c>
      <c r="M478" s="44">
        <f t="shared" ca="1" si="27"/>
        <v>14175</v>
      </c>
      <c r="N478" s="61">
        <f t="shared" ca="1" si="28"/>
        <v>4.0901114638446125E-3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2021/3/31</v>
      </c>
      <c r="M479" s="44">
        <f t="shared" ca="1" si="27"/>
        <v>14040</v>
      </c>
      <c r="N479" s="61">
        <f t="shared" ca="1" si="28"/>
        <v>1.2730596866096629E-2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2021/3/31</v>
      </c>
      <c r="M480" s="44">
        <f t="shared" ca="1" si="27"/>
        <v>13635</v>
      </c>
      <c r="N480" s="61">
        <f t="shared" ca="1" si="28"/>
        <v>-4.4636541987532155E-2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2021/3/31</v>
      </c>
      <c r="M481" s="44">
        <f t="shared" ca="1" si="27"/>
        <v>13500</v>
      </c>
      <c r="N481" s="61">
        <f t="shared" ca="1" si="28"/>
        <v>3.327707703703698E-2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2021/3/31</v>
      </c>
      <c r="M482" s="44">
        <f t="shared" ref="M482:M504" ca="1" si="48">(L482-K482+1)*B482</f>
        <v>13365</v>
      </c>
      <c r="N482" s="61">
        <f t="shared" ref="N482:N504" ca="1" si="49">H482/M482*365</f>
        <v>1.0851956603069046E-3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2021/3/31</v>
      </c>
      <c r="M483" s="44">
        <f t="shared" ca="1" si="48"/>
        <v>13230</v>
      </c>
      <c r="N483" s="61">
        <f t="shared" ca="1" si="49"/>
        <v>5.8053484504912406E-2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2021/3/31</v>
      </c>
      <c r="M484" s="44">
        <f t="shared" ca="1" si="48"/>
        <v>13095</v>
      </c>
      <c r="N484" s="61">
        <f t="shared" ca="1" si="49"/>
        <v>1.6231420389461199E-2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2021/3/31</v>
      </c>
      <c r="M485" s="44">
        <f t="shared" ca="1" si="48"/>
        <v>12690</v>
      </c>
      <c r="N485" s="61">
        <f t="shared" ca="1" si="49"/>
        <v>3.7304380614657143E-2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2021/3/31</v>
      </c>
      <c r="M486" s="44">
        <f t="shared" ca="1" si="48"/>
        <v>12555</v>
      </c>
      <c r="N486" s="61">
        <f t="shared" ca="1" si="49"/>
        <v>6.4252559139785226E-2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2021/3/31</v>
      </c>
      <c r="M487" s="44">
        <f t="shared" ca="1" si="48"/>
        <v>12420</v>
      </c>
      <c r="N487" s="61">
        <f t="shared" ca="1" si="49"/>
        <v>2.2169547504025451E-2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2021/3/31</v>
      </c>
      <c r="M488" s="44">
        <f t="shared" ca="1" si="48"/>
        <v>12285</v>
      </c>
      <c r="N488" s="61">
        <f t="shared" ca="1" si="49"/>
        <v>-3.6173000407000895E-2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2021/3/31</v>
      </c>
      <c r="M489" s="44">
        <f t="shared" ca="1" si="48"/>
        <v>11745</v>
      </c>
      <c r="N489" s="61">
        <f t="shared" ca="1" si="49"/>
        <v>-0.10775266155810995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2021/3/31</v>
      </c>
      <c r="M490" s="44">
        <f t="shared" ca="1" si="48"/>
        <v>11610</v>
      </c>
      <c r="N490" s="61">
        <f t="shared" ca="1" si="49"/>
        <v>-0.14062585443583145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2021/3/31</v>
      </c>
      <c r="M491" s="44">
        <f t="shared" ca="1" si="48"/>
        <v>11475</v>
      </c>
      <c r="N491" s="61">
        <f t="shared" ca="1" si="49"/>
        <v>-0.13554506405228753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2021/3/31</v>
      </c>
      <c r="M492" s="44">
        <f t="shared" ca="1" si="48"/>
        <v>11340</v>
      </c>
      <c r="N492" s="61">
        <f t="shared" ca="1" si="49"/>
        <v>-0.14482601322751332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2021/3/31</v>
      </c>
      <c r="M493" s="44">
        <f t="shared" ca="1" si="48"/>
        <v>11205</v>
      </c>
      <c r="N493" s="61">
        <f t="shared" ca="1" si="49"/>
        <v>-0.15777935296742568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2021/3/31</v>
      </c>
      <c r="M494" s="44">
        <f t="shared" ca="1" si="48"/>
        <v>10800</v>
      </c>
      <c r="N494" s="61">
        <f t="shared" ca="1" si="49"/>
        <v>-9.5712530555555592E-2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2021/3/31</v>
      </c>
      <c r="M495" s="44">
        <f t="shared" ca="1" si="48"/>
        <v>10665</v>
      </c>
      <c r="N495" s="61">
        <f t="shared" ca="1" si="49"/>
        <v>-0.15353929488982626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2021/3/31</v>
      </c>
      <c r="M496" s="44">
        <f t="shared" ca="1" si="48"/>
        <v>10530</v>
      </c>
      <c r="N496" s="61">
        <f t="shared" ca="1" si="49"/>
        <v>-0.12523167331434046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2021/3/31</v>
      </c>
      <c r="M497" s="44">
        <f t="shared" ca="1" si="48"/>
        <v>10395</v>
      </c>
      <c r="N497" s="61">
        <f t="shared" ca="1" si="49"/>
        <v>-9.0147872053873146E-2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2021/3/31</v>
      </c>
      <c r="M498" s="44">
        <f t="shared" ca="1" si="48"/>
        <v>10260</v>
      </c>
      <c r="N498" s="61">
        <f t="shared" ca="1" si="49"/>
        <v>-7.6739222222223014E-2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2021/3/31</v>
      </c>
      <c r="M499" s="44">
        <f t="shared" ca="1" si="48"/>
        <v>9855</v>
      </c>
      <c r="N499" s="61">
        <f t="shared" ca="1" si="49"/>
        <v>-0.15145451851851829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2021/3/31</v>
      </c>
      <c r="M500" s="44">
        <f t="shared" ca="1" si="48"/>
        <v>9720</v>
      </c>
      <c r="N500" s="61">
        <f t="shared" ca="1" si="49"/>
        <v>-0.12622548662551433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2021/3/31</v>
      </c>
      <c r="M501" s="44">
        <f t="shared" ca="1" si="48"/>
        <v>9585</v>
      </c>
      <c r="N501" s="61">
        <f t="shared" ca="1" si="49"/>
        <v>-0.17285531768388138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2021/3/31</v>
      </c>
      <c r="M502" s="44">
        <f t="shared" ca="1" si="48"/>
        <v>9450</v>
      </c>
      <c r="N502" s="61">
        <f t="shared" ca="1" si="49"/>
        <v>-0.23973014603174644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2021/3/31</v>
      </c>
      <c r="M503" s="44">
        <f t="shared" ca="1" si="48"/>
        <v>9315</v>
      </c>
      <c r="N503" s="61">
        <f t="shared" ca="1" si="49"/>
        <v>-0.25409430917874476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2021/3/31</v>
      </c>
      <c r="M504" s="44">
        <f t="shared" ca="1" si="48"/>
        <v>8910</v>
      </c>
      <c r="N504" s="61">
        <f t="shared" ca="1" si="49"/>
        <v>-0.26564405050505135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0" sqref="F10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9.625" style="65" customWidth="1"/>
    <col min="6" max="6" width="11.625" style="2" bestFit="1" customWidth="1"/>
    <col min="7" max="7" width="11.625" style="2" customWidth="1"/>
    <col min="8" max="8" width="7.5" style="2" bestFit="1" customWidth="1"/>
    <col min="9" max="9" width="9.625" style="56" bestFit="1" customWidth="1"/>
    <col min="10" max="10" width="8" style="56" bestFit="1" customWidth="1"/>
    <col min="11" max="11" width="9" style="2" bestFit="1" customWidth="1"/>
    <col min="12" max="12" width="7.5" style="2" bestFit="1" customWidth="1"/>
    <col min="13" max="13" width="9.5" style="56" bestFit="1" customWidth="1"/>
    <col min="14" max="14" width="7.5" style="56" bestFit="1" customWidth="1"/>
    <col min="15" max="15" width="8" style="2" bestFit="1" customWidth="1"/>
    <col min="16" max="16" width="7.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35">
        <f>I1+M1+Q1</f>
        <v>26282.52</v>
      </c>
      <c r="B1" s="235"/>
      <c r="C1" s="235"/>
      <c r="D1" s="235"/>
      <c r="E1" s="235"/>
      <c r="F1" s="235"/>
      <c r="G1" s="236"/>
      <c r="H1" s="67" t="s">
        <v>642</v>
      </c>
      <c r="I1" s="237">
        <f>SUM(K3:K10052)</f>
        <v>18555.448239999998</v>
      </c>
      <c r="J1" s="237"/>
      <c r="K1" s="238"/>
      <c r="L1" s="67" t="s">
        <v>1542</v>
      </c>
      <c r="M1" s="237">
        <f>SUM(O3:O10052)</f>
        <v>2733.3841600000001</v>
      </c>
      <c r="N1" s="237"/>
      <c r="O1" s="238"/>
      <c r="P1" s="67" t="s">
        <v>1576</v>
      </c>
      <c r="Q1" s="237">
        <f>SUM(S3:S10052)</f>
        <v>4993.6876000000002</v>
      </c>
      <c r="R1" s="237"/>
      <c r="S1" s="238"/>
    </row>
    <row r="2" spans="1:19 1028:1029" s="69" customFormat="1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tabSelected="1" zoomScaleNormal="100" workbookViewId="0">
      <pane xSplit="3" ySplit="3" topLeftCell="D46" activePane="bottomRight" state="frozen"/>
      <selection pane="topRight" activeCell="D1" sqref="D1"/>
      <selection pane="bottomLeft" activeCell="A22" sqref="A22"/>
      <selection pane="bottomRight" activeCell="F55" sqref="F55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39">
        <f>E1+K1</f>
        <v>9489.7100000000009</v>
      </c>
      <c r="B1" s="239"/>
      <c r="C1" s="241"/>
      <c r="D1" s="67" t="s">
        <v>642</v>
      </c>
      <c r="E1" s="239">
        <f>G3</f>
        <v>4245.6000000000004</v>
      </c>
      <c r="F1" s="239"/>
      <c r="G1" s="68" t="s">
        <v>643</v>
      </c>
      <c r="H1" s="240">
        <f>G3/I3*365</f>
        <v>2.4213187500000002</v>
      </c>
      <c r="I1" s="240"/>
      <c r="J1" s="67" t="s">
        <v>644</v>
      </c>
      <c r="K1" s="239">
        <f>M3</f>
        <v>5244.1100000000006</v>
      </c>
      <c r="L1" s="239"/>
      <c r="M1" s="68" t="s">
        <v>643</v>
      </c>
      <c r="N1" s="240">
        <f>M3/O3*365</f>
        <v>2.2282888824214204</v>
      </c>
      <c r="O1" s="240"/>
    </row>
    <row r="2" spans="1:15" s="69" customFormat="1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>
      <c r="A3" s="69" t="s">
        <v>654</v>
      </c>
      <c r="B3" s="112" t="s">
        <v>655</v>
      </c>
      <c r="C3" s="113" t="str">
        <f ca="1">TODAY()-C4&amp;" 天"</f>
        <v>652 天</v>
      </c>
      <c r="D3" s="77">
        <f>SUM(D4:D10094)</f>
        <v>31000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2 支</v>
      </c>
      <c r="I3" s="80">
        <f>SUM(I4:I3008)</f>
        <v>640000</v>
      </c>
      <c r="J3" s="77">
        <f>SUM(J4:J10094)</f>
        <v>38000</v>
      </c>
      <c r="K3" s="74"/>
      <c r="L3" s="78">
        <f>SUM(L4:L10094)</f>
        <v>41244.11</v>
      </c>
      <c r="M3" s="79">
        <f>SUM(M4:M10094)</f>
        <v>5244.1100000000006</v>
      </c>
      <c r="N3" s="111" t="str">
        <f>"当前 "&amp;COUNTIF(K4:K10008,"----")&amp;" 支"</f>
        <v>当前 2 支</v>
      </c>
      <c r="O3" s="80">
        <f>SUM(O4:O3008)</f>
        <v>859000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2223</v>
      </c>
      <c r="C50" s="81">
        <v>44278</v>
      </c>
      <c r="D50" s="82">
        <v>1000</v>
      </c>
      <c r="E50" s="107" t="s">
        <v>2224</v>
      </c>
      <c r="F50" s="107" t="s">
        <v>2224</v>
      </c>
      <c r="G50" s="107" t="s">
        <v>2224</v>
      </c>
      <c r="H50" s="107" t="s">
        <v>2224</v>
      </c>
      <c r="I50" s="107" t="s">
        <v>2224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A51" s="2">
        <v>110079</v>
      </c>
      <c r="B51" s="65" t="s">
        <v>2225</v>
      </c>
      <c r="C51" s="81">
        <v>44286</v>
      </c>
      <c r="D51" s="82">
        <v>1000</v>
      </c>
      <c r="E51" s="107" t="s">
        <v>2224</v>
      </c>
      <c r="F51" s="107" t="s">
        <v>2224</v>
      </c>
      <c r="G51" s="107" t="s">
        <v>2224</v>
      </c>
      <c r="H51" s="107" t="s">
        <v>2224</v>
      </c>
      <c r="I51" s="107" t="s">
        <v>2224</v>
      </c>
      <c r="J51" s="82">
        <v>1000</v>
      </c>
      <c r="K51" s="107" t="s">
        <v>2224</v>
      </c>
      <c r="L51" s="107" t="s">
        <v>2224</v>
      </c>
      <c r="M51" s="107" t="s">
        <v>2224</v>
      </c>
      <c r="N51" s="107" t="s">
        <v>2224</v>
      </c>
      <c r="O51" s="242" t="s">
        <v>2226</v>
      </c>
    </row>
    <row r="52" spans="1:15">
      <c r="A52" s="2">
        <v>123107</v>
      </c>
      <c r="B52" s="65" t="s">
        <v>2227</v>
      </c>
      <c r="C52" s="81">
        <v>44286</v>
      </c>
      <c r="D52" s="96" t="s">
        <v>657</v>
      </c>
      <c r="E52" s="97" t="s">
        <v>657</v>
      </c>
      <c r="F52" s="98" t="s">
        <v>657</v>
      </c>
      <c r="G52" s="98" t="s">
        <v>657</v>
      </c>
      <c r="H52" s="97" t="s">
        <v>657</v>
      </c>
      <c r="I52" s="104" t="s">
        <v>657</v>
      </c>
      <c r="J52" s="82">
        <v>1000</v>
      </c>
      <c r="K52" s="107" t="s">
        <v>2224</v>
      </c>
      <c r="L52" s="107" t="s">
        <v>2224</v>
      </c>
      <c r="M52" s="107" t="s">
        <v>2224</v>
      </c>
      <c r="N52" s="107" t="s">
        <v>2224</v>
      </c>
      <c r="O52" s="242" t="s">
        <v>2226</v>
      </c>
    </row>
    <row r="53" spans="1:15">
      <c r="C53" s="81"/>
      <c r="D53" s="82"/>
      <c r="E53" s="107"/>
      <c r="F53" s="92"/>
      <c r="G53" s="92"/>
      <c r="H53" s="86"/>
      <c r="I53" s="87"/>
      <c r="J53" s="82"/>
      <c r="K53" s="86"/>
      <c r="L53" s="92"/>
      <c r="M53" s="86"/>
      <c r="N53" s="86"/>
      <c r="O53" s="87"/>
    </row>
    <row r="54" spans="1:15">
      <c r="C54" s="81"/>
      <c r="D54" s="82"/>
      <c r="E54" s="107"/>
      <c r="F54" s="92"/>
      <c r="G54" s="92"/>
      <c r="H54" s="86"/>
      <c r="I54" s="87"/>
      <c r="J54" s="82"/>
      <c r="K54" s="86"/>
      <c r="L54" s="92"/>
      <c r="M54" s="86"/>
      <c r="N54" s="86"/>
      <c r="O54" s="87"/>
    </row>
    <row r="55" spans="1:15">
      <c r="C55" s="81"/>
      <c r="D55" s="82"/>
      <c r="E55" s="107"/>
      <c r="F55" s="92"/>
      <c r="G55" s="92"/>
      <c r="H55" s="86"/>
      <c r="I55" s="87"/>
      <c r="J55" s="82"/>
      <c r="K55" s="86"/>
      <c r="L55" s="92"/>
      <c r="M55" s="86"/>
      <c r="N55" s="86"/>
      <c r="O55" s="87"/>
    </row>
    <row r="56" spans="1:15">
      <c r="C56" s="81"/>
      <c r="D56" s="82"/>
      <c r="E56" s="107"/>
      <c r="F56" s="92"/>
      <c r="G56" s="92"/>
      <c r="H56" s="86"/>
      <c r="I56" s="87"/>
      <c r="J56" s="82"/>
      <c r="K56" s="86"/>
      <c r="L56" s="92"/>
      <c r="M56" s="86"/>
      <c r="N56" s="86"/>
      <c r="O56" s="87"/>
    </row>
    <row r="57" spans="1:15">
      <c r="C57" s="81"/>
      <c r="D57" s="82"/>
      <c r="E57" s="107"/>
      <c r="F57" s="92"/>
      <c r="G57" s="92"/>
      <c r="H57" s="86"/>
      <c r="I57" s="87"/>
      <c r="J57" s="82"/>
      <c r="K57" s="86"/>
      <c r="L57" s="92"/>
      <c r="M57" s="86"/>
      <c r="N57" s="86"/>
      <c r="O57" s="87"/>
    </row>
    <row r="58" spans="1:15">
      <c r="C58" s="81"/>
      <c r="D58" s="82"/>
      <c r="E58" s="107"/>
      <c r="F58" s="92"/>
      <c r="G58" s="92"/>
      <c r="H58" s="86"/>
      <c r="I58" s="87"/>
      <c r="J58" s="82"/>
      <c r="K58" s="86"/>
      <c r="L58" s="92"/>
      <c r="M58" s="86"/>
      <c r="N58" s="86"/>
      <c r="O58" s="87"/>
    </row>
    <row r="59" spans="1:15">
      <c r="C59" s="81"/>
      <c r="D59" s="82"/>
      <c r="E59" s="107"/>
      <c r="F59" s="92"/>
      <c r="G59" s="92"/>
      <c r="H59" s="86"/>
      <c r="I59" s="87"/>
      <c r="J59" s="82"/>
      <c r="K59" s="86"/>
      <c r="L59" s="92"/>
      <c r="M59" s="86"/>
      <c r="N59" s="86"/>
      <c r="O59" s="87"/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G17" sqref="G1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2021-03-31T01:55:21Z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