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mzdm/Documents/cccode/invest/"/>
    </mc:Choice>
  </mc:AlternateContent>
  <xr:revisionPtr revIDLastSave="0" documentId="13_ncr:1_{409B1517-EF49-8442-B3B1-5819D22B932E}" xr6:coauthVersionLast="45" xr6:coauthVersionMax="45" xr10:uidLastSave="{00000000-0000-0000-0000-000000000000}"/>
  <bookViews>
    <workbookView xWindow="0" yWindow="460" windowWidth="28800" windowHeight="16480" tabRatio="500" xr2:uid="{00000000-000D-0000-FFFF-FFFF00000000}"/>
  </bookViews>
  <sheets>
    <sheet name="hs300" sheetId="1" r:id="rId1"/>
    <sheet name="zz500" sheetId="2" r:id="rId2"/>
    <sheet name="bp500" sheetId="10" r:id="rId3"/>
    <sheet name="创业板回测" sheetId="3" r:id="rId4"/>
    <sheet name="可转债收益" sheetId="6" r:id="rId5"/>
    <sheet name="可转债申购参数" sheetId="8" r:id="rId6"/>
    <sheet name="交通银行" sheetId="9" r:id="rId7"/>
  </sheets>
  <definedNames>
    <definedName name="_xlnm._FilterDatabase" localSheetId="0" hidden="1">'hs300'!$A$1:$AD$286</definedName>
    <definedName name="_xlnm._FilterDatabase" localSheetId="1">'zz500'!$A$1:$AD$1</definedName>
    <definedName name="F" localSheetId="1">'zz500'!$G$36:$G$51</definedName>
    <definedName name="F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R298" i="2" l="1"/>
  <c r="S298" i="2" s="1"/>
  <c r="V298" i="2"/>
  <c r="X298" i="2"/>
  <c r="AB298" i="2"/>
  <c r="AD298" i="2"/>
  <c r="V299" i="2"/>
  <c r="V300" i="2" s="1"/>
  <c r="V301" i="2" s="1"/>
  <c r="V302" i="2" s="1"/>
  <c r="X299" i="2"/>
  <c r="X300" i="2" s="1"/>
  <c r="X301" i="2" s="1"/>
  <c r="X302" i="2" s="1"/>
  <c r="AB299" i="2"/>
  <c r="AD299" i="2"/>
  <c r="AB300" i="2"/>
  <c r="AD300" i="2"/>
  <c r="AB301" i="2"/>
  <c r="AD301" i="2"/>
  <c r="AB302" i="2"/>
  <c r="R297" i="1"/>
  <c r="S297" i="1" s="1"/>
  <c r="AA297" i="1" s="1"/>
  <c r="V297" i="1"/>
  <c r="X297" i="1"/>
  <c r="AB297" i="1"/>
  <c r="AD297" i="1"/>
  <c r="R298" i="1"/>
  <c r="S298" i="1"/>
  <c r="AA298" i="1" s="1"/>
  <c r="V298" i="1"/>
  <c r="V299" i="1" s="1"/>
  <c r="X298" i="1"/>
  <c r="X299" i="1" s="1"/>
  <c r="AB298" i="1"/>
  <c r="AD298" i="1"/>
  <c r="R299" i="1"/>
  <c r="R300" i="1" s="1"/>
  <c r="S299" i="1"/>
  <c r="AB299" i="1"/>
  <c r="AD299" i="1"/>
  <c r="AB300" i="1"/>
  <c r="AD300" i="1"/>
  <c r="AB301" i="1"/>
  <c r="E298" i="2"/>
  <c r="F298" i="2"/>
  <c r="H298" i="2"/>
  <c r="K298" i="2"/>
  <c r="L298" i="2"/>
  <c r="M298" i="2" s="1"/>
  <c r="O298" i="2"/>
  <c r="P298" i="2" s="1"/>
  <c r="Q298" i="2"/>
  <c r="E299" i="2"/>
  <c r="F299" i="2"/>
  <c r="H299" i="2"/>
  <c r="K299" i="2"/>
  <c r="L299" i="2"/>
  <c r="M299" i="2" s="1"/>
  <c r="O299" i="2"/>
  <c r="P299" i="2" s="1"/>
  <c r="Q299" i="2"/>
  <c r="F300" i="2"/>
  <c r="H300" i="2"/>
  <c r="K300" i="2"/>
  <c r="L300" i="2"/>
  <c r="M300" i="2" s="1"/>
  <c r="O300" i="2"/>
  <c r="P300" i="2"/>
  <c r="Q300" i="2"/>
  <c r="E300" i="2" s="1"/>
  <c r="E301" i="2"/>
  <c r="F301" i="2"/>
  <c r="H301" i="2"/>
  <c r="K301" i="2"/>
  <c r="L301" i="2"/>
  <c r="O301" i="2"/>
  <c r="P301" i="2"/>
  <c r="Q301" i="2"/>
  <c r="F302" i="2"/>
  <c r="AD302" i="2" s="1"/>
  <c r="H302" i="2"/>
  <c r="K302" i="2"/>
  <c r="L302" i="2"/>
  <c r="O302" i="2"/>
  <c r="P302" i="2" s="1"/>
  <c r="Q302" i="2"/>
  <c r="E302" i="2" s="1"/>
  <c r="F297" i="1"/>
  <c r="H297" i="1"/>
  <c r="K297" i="1"/>
  <c r="L297" i="1"/>
  <c r="M297" i="1" s="1"/>
  <c r="O297" i="1"/>
  <c r="P297" i="1"/>
  <c r="Q297" i="1"/>
  <c r="E297" i="1" s="1"/>
  <c r="F298" i="1"/>
  <c r="H298" i="1"/>
  <c r="K298" i="1"/>
  <c r="L298" i="1"/>
  <c r="M298" i="1" s="1"/>
  <c r="O298" i="1"/>
  <c r="P298" i="1"/>
  <c r="Q298" i="1"/>
  <c r="E298" i="1" s="1"/>
  <c r="F299" i="1"/>
  <c r="H299" i="1"/>
  <c r="K299" i="1"/>
  <c r="L299" i="1"/>
  <c r="O299" i="1"/>
  <c r="P299" i="1" s="1"/>
  <c r="Q299" i="1"/>
  <c r="E299" i="1" s="1"/>
  <c r="F300" i="1"/>
  <c r="H300" i="1"/>
  <c r="K300" i="1"/>
  <c r="L300" i="1"/>
  <c r="M300" i="1" s="1"/>
  <c r="N300" i="1" s="1"/>
  <c r="O300" i="1"/>
  <c r="P300" i="1" s="1"/>
  <c r="Q300" i="1"/>
  <c r="E300" i="1" s="1"/>
  <c r="F301" i="1"/>
  <c r="AD301" i="1" s="1"/>
  <c r="H301" i="1"/>
  <c r="K301" i="1"/>
  <c r="L301" i="1"/>
  <c r="M301" i="1" s="1"/>
  <c r="N301" i="1" s="1"/>
  <c r="O301" i="1"/>
  <c r="P301" i="1"/>
  <c r="Q301" i="1"/>
  <c r="E301" i="1" s="1"/>
  <c r="W298" i="2" l="1"/>
  <c r="AA298" i="2"/>
  <c r="R299" i="2"/>
  <c r="AA299" i="1"/>
  <c r="X300" i="1"/>
  <c r="X301" i="1" s="1"/>
  <c r="S300" i="1"/>
  <c r="R301" i="1"/>
  <c r="S301" i="1" s="1"/>
  <c r="W299" i="1"/>
  <c r="V300" i="1"/>
  <c r="W297" i="1"/>
  <c r="W298" i="1"/>
  <c r="N299" i="2"/>
  <c r="N300" i="2"/>
  <c r="M302" i="2"/>
  <c r="N302" i="2" s="1"/>
  <c r="M301" i="2"/>
  <c r="N301" i="2" s="1"/>
  <c r="N298" i="2"/>
  <c r="M299" i="1"/>
  <c r="N299" i="1" s="1"/>
  <c r="N298" i="1"/>
  <c r="N297" i="1"/>
  <c r="AB292" i="1"/>
  <c r="AB293" i="1"/>
  <c r="AB294" i="1"/>
  <c r="AB295" i="1"/>
  <c r="AB296" i="1"/>
  <c r="F293" i="2"/>
  <c r="H293" i="2"/>
  <c r="K293" i="2"/>
  <c r="L293" i="2"/>
  <c r="M293" i="2" s="1"/>
  <c r="O293" i="2"/>
  <c r="P293" i="2" s="1"/>
  <c r="Q293" i="2"/>
  <c r="E293" i="2" s="1"/>
  <c r="F294" i="2"/>
  <c r="H294" i="2"/>
  <c r="K294" i="2"/>
  <c r="L294" i="2"/>
  <c r="M294" i="2" s="1"/>
  <c r="O294" i="2"/>
  <c r="P294" i="2" s="1"/>
  <c r="Q294" i="2"/>
  <c r="E294" i="2" s="1"/>
  <c r="AD294" i="2" s="1"/>
  <c r="F295" i="2"/>
  <c r="H295" i="2"/>
  <c r="K295" i="2"/>
  <c r="L295" i="2"/>
  <c r="M295" i="2" s="1"/>
  <c r="O295" i="2"/>
  <c r="P295" i="2"/>
  <c r="Q295" i="2"/>
  <c r="E295" i="2" s="1"/>
  <c r="F296" i="2"/>
  <c r="H296" i="2"/>
  <c r="K296" i="2"/>
  <c r="L296" i="2"/>
  <c r="M296" i="2" s="1"/>
  <c r="O296" i="2"/>
  <c r="P296" i="2" s="1"/>
  <c r="Q296" i="2"/>
  <c r="E296" i="2" s="1"/>
  <c r="E297" i="2"/>
  <c r="AD297" i="2" s="1"/>
  <c r="F297" i="2"/>
  <c r="H297" i="2"/>
  <c r="K297" i="2"/>
  <c r="L297" i="2"/>
  <c r="O297" i="2"/>
  <c r="P297" i="2" s="1"/>
  <c r="Q297" i="2"/>
  <c r="F292" i="1"/>
  <c r="H292" i="1"/>
  <c r="K292" i="1"/>
  <c r="L292" i="1"/>
  <c r="O292" i="1"/>
  <c r="P292" i="1" s="1"/>
  <c r="Q292" i="1"/>
  <c r="E292" i="1" s="1"/>
  <c r="F293" i="1"/>
  <c r="AD293" i="1" s="1"/>
  <c r="H293" i="1"/>
  <c r="K293" i="1"/>
  <c r="L293" i="1"/>
  <c r="M293" i="1" s="1"/>
  <c r="O293" i="1"/>
  <c r="P293" i="1" s="1"/>
  <c r="Q293" i="1"/>
  <c r="E293" i="1" s="1"/>
  <c r="E294" i="1"/>
  <c r="F294" i="1"/>
  <c r="AD294" i="1" s="1"/>
  <c r="H294" i="1"/>
  <c r="K294" i="1"/>
  <c r="L294" i="1"/>
  <c r="M294" i="1" s="1"/>
  <c r="O294" i="1"/>
  <c r="P294" i="1"/>
  <c r="Q294" i="1"/>
  <c r="F295" i="1"/>
  <c r="H295" i="1"/>
  <c r="K295" i="1"/>
  <c r="L295" i="1"/>
  <c r="O295" i="1"/>
  <c r="P295" i="1" s="1"/>
  <c r="Q295" i="1"/>
  <c r="E295" i="1" s="1"/>
  <c r="F296" i="1"/>
  <c r="AD296" i="1" s="1"/>
  <c r="H296" i="1"/>
  <c r="K296" i="1"/>
  <c r="L296" i="1"/>
  <c r="M296" i="1" s="1"/>
  <c r="N296" i="1" s="1"/>
  <c r="O296" i="1"/>
  <c r="P296" i="1" s="1"/>
  <c r="Q296" i="1"/>
  <c r="E296" i="1" s="1"/>
  <c r="S299" i="2" l="1"/>
  <c r="R300" i="2"/>
  <c r="Y298" i="2"/>
  <c r="Z298" i="2"/>
  <c r="AC298" i="2" s="1"/>
  <c r="Y298" i="1"/>
  <c r="Z298" i="1"/>
  <c r="AC298" i="1" s="1"/>
  <c r="Y297" i="1"/>
  <c r="Z297" i="1"/>
  <c r="AC297" i="1" s="1"/>
  <c r="W300" i="1"/>
  <c r="V301" i="1"/>
  <c r="W301" i="1" s="1"/>
  <c r="Y299" i="1"/>
  <c r="Z299" i="1"/>
  <c r="AC299" i="1" s="1"/>
  <c r="AA300" i="1"/>
  <c r="AD293" i="2"/>
  <c r="AD295" i="1"/>
  <c r="M292" i="1"/>
  <c r="N292" i="1" s="1"/>
  <c r="AD292" i="1"/>
  <c r="AD296" i="2"/>
  <c r="AD295" i="2"/>
  <c r="N294" i="2"/>
  <c r="M297" i="2"/>
  <c r="N297" i="2" s="1"/>
  <c r="N295" i="2"/>
  <c r="N293" i="2"/>
  <c r="N296" i="2"/>
  <c r="M295" i="1"/>
  <c r="N295" i="1" s="1"/>
  <c r="N294" i="1"/>
  <c r="N293" i="1"/>
  <c r="R3" i="10"/>
  <c r="AB3" i="10"/>
  <c r="X3" i="10"/>
  <c r="V3" i="10"/>
  <c r="S3" i="10"/>
  <c r="Q3" i="10"/>
  <c r="O3" i="10"/>
  <c r="P3" i="10" s="1"/>
  <c r="L3" i="10"/>
  <c r="M3" i="10" s="1"/>
  <c r="N3" i="10" s="1"/>
  <c r="K3" i="10"/>
  <c r="H3" i="10"/>
  <c r="F3" i="10"/>
  <c r="E3" i="10"/>
  <c r="AD3" i="10" s="1"/>
  <c r="AB2" i="10"/>
  <c r="X2" i="10"/>
  <c r="V2" i="10"/>
  <c r="R2" i="10"/>
  <c r="S2" i="10" s="1"/>
  <c r="AA2" i="10" s="1"/>
  <c r="Q2" i="10"/>
  <c r="O2" i="10"/>
  <c r="P2" i="10" s="1"/>
  <c r="L2" i="10"/>
  <c r="M2" i="10" s="1"/>
  <c r="K2" i="10"/>
  <c r="H2" i="10"/>
  <c r="F2" i="10"/>
  <c r="E2" i="10"/>
  <c r="AD2" i="10" s="1"/>
  <c r="R301" i="2" l="1"/>
  <c r="S300" i="2"/>
  <c r="AA299" i="2"/>
  <c r="W299" i="2"/>
  <c r="Y301" i="1"/>
  <c r="Z301" i="1"/>
  <c r="AC301" i="1" s="1"/>
  <c r="Y300" i="1"/>
  <c r="Z300" i="1"/>
  <c r="AC300" i="1" s="1"/>
  <c r="AA301" i="1"/>
  <c r="W3" i="10"/>
  <c r="AA3" i="10"/>
  <c r="W2" i="10"/>
  <c r="N2" i="10"/>
  <c r="G9" i="9"/>
  <c r="I9" i="9" s="1"/>
  <c r="K9" i="9" s="1"/>
  <c r="H9" i="9"/>
  <c r="J9" i="9" s="1"/>
  <c r="W300" i="2" l="1"/>
  <c r="AA300" i="2"/>
  <c r="Y299" i="2"/>
  <c r="Z299" i="2"/>
  <c r="AC299" i="2" s="1"/>
  <c r="S301" i="2"/>
  <c r="R302" i="2"/>
  <c r="S302" i="2" s="1"/>
  <c r="Z3" i="10"/>
  <c r="AC3" i="10" s="1"/>
  <c r="Y3" i="10"/>
  <c r="Z2" i="10"/>
  <c r="AC2" i="10" s="1"/>
  <c r="Y2" i="10"/>
  <c r="AB287" i="1"/>
  <c r="AB288" i="1"/>
  <c r="AB289" i="1"/>
  <c r="AB290" i="1"/>
  <c r="AB291" i="1"/>
  <c r="F288" i="2"/>
  <c r="H288" i="2"/>
  <c r="K288" i="2"/>
  <c r="L288" i="2"/>
  <c r="M288" i="2" s="1"/>
  <c r="O288" i="2"/>
  <c r="P288" i="2" s="1"/>
  <c r="Q288" i="2"/>
  <c r="E288" i="2" s="1"/>
  <c r="F289" i="2"/>
  <c r="H289" i="2"/>
  <c r="K289" i="2"/>
  <c r="L289" i="2"/>
  <c r="M289" i="2" s="1"/>
  <c r="O289" i="2"/>
  <c r="P289" i="2" s="1"/>
  <c r="Q289" i="2"/>
  <c r="E289" i="2" s="1"/>
  <c r="F290" i="2"/>
  <c r="H290" i="2"/>
  <c r="K290" i="2"/>
  <c r="L290" i="2"/>
  <c r="M290" i="2" s="1"/>
  <c r="O290" i="2"/>
  <c r="P290" i="2" s="1"/>
  <c r="Q290" i="2"/>
  <c r="E290" i="2" s="1"/>
  <c r="AD290" i="2" s="1"/>
  <c r="F291" i="2"/>
  <c r="H291" i="2"/>
  <c r="K291" i="2"/>
  <c r="L291" i="2"/>
  <c r="M291" i="2" s="1"/>
  <c r="O291" i="2"/>
  <c r="P291" i="2" s="1"/>
  <c r="Q291" i="2"/>
  <c r="E291" i="2" s="1"/>
  <c r="F292" i="2"/>
  <c r="H292" i="2"/>
  <c r="K292" i="2"/>
  <c r="L292" i="2"/>
  <c r="O292" i="2"/>
  <c r="P292" i="2" s="1"/>
  <c r="Q292" i="2"/>
  <c r="E292" i="2" s="1"/>
  <c r="F287" i="1"/>
  <c r="H287" i="1"/>
  <c r="K287" i="1"/>
  <c r="L287" i="1"/>
  <c r="M287" i="1" s="1"/>
  <c r="O287" i="1"/>
  <c r="P287" i="1" s="1"/>
  <c r="Q287" i="1"/>
  <c r="E287" i="1" s="1"/>
  <c r="E288" i="1"/>
  <c r="F288" i="1"/>
  <c r="AD288" i="1" s="1"/>
  <c r="H288" i="1"/>
  <c r="K288" i="1"/>
  <c r="L288" i="1"/>
  <c r="O288" i="1"/>
  <c r="P288" i="1" s="1"/>
  <c r="Q288" i="1"/>
  <c r="F289" i="1"/>
  <c r="H289" i="1"/>
  <c r="K289" i="1"/>
  <c r="L289" i="1"/>
  <c r="M289" i="1" s="1"/>
  <c r="O289" i="1"/>
  <c r="P289" i="1" s="1"/>
  <c r="Q289" i="1"/>
  <c r="E289" i="1" s="1"/>
  <c r="F290" i="1"/>
  <c r="H290" i="1"/>
  <c r="K290" i="1"/>
  <c r="L290" i="1"/>
  <c r="M290" i="1" s="1"/>
  <c r="O290" i="1"/>
  <c r="P290" i="1" s="1"/>
  <c r="Q290" i="1"/>
  <c r="E290" i="1" s="1"/>
  <c r="F291" i="1"/>
  <c r="H291" i="1"/>
  <c r="K291" i="1"/>
  <c r="L291" i="1"/>
  <c r="M291" i="1" s="1"/>
  <c r="N291" i="1" s="1"/>
  <c r="O291" i="1"/>
  <c r="P291" i="1" s="1"/>
  <c r="Q291" i="1"/>
  <c r="E291" i="1" s="1"/>
  <c r="AA302" i="2" l="1"/>
  <c r="W302" i="2"/>
  <c r="AA301" i="2"/>
  <c r="W301" i="2"/>
  <c r="Y300" i="2"/>
  <c r="Z300" i="2"/>
  <c r="AC300" i="2" s="1"/>
  <c r="AD288" i="2"/>
  <c r="AD287" i="1"/>
  <c r="M288" i="1"/>
  <c r="N288" i="1" s="1"/>
  <c r="AD292" i="2"/>
  <c r="AD289" i="2"/>
  <c r="AD291" i="2"/>
  <c r="AD290" i="1"/>
  <c r="AD289" i="1"/>
  <c r="AD291" i="1"/>
  <c r="M292" i="2"/>
  <c r="N292" i="2" s="1"/>
  <c r="N289" i="2"/>
  <c r="N288" i="2"/>
  <c r="N291" i="2"/>
  <c r="N290" i="2"/>
  <c r="N290" i="1"/>
  <c r="N289" i="1"/>
  <c r="N287" i="1"/>
  <c r="H8" i="9"/>
  <c r="G8" i="9"/>
  <c r="H7" i="9"/>
  <c r="G7" i="9"/>
  <c r="H6" i="9"/>
  <c r="J6" i="9" s="1"/>
  <c r="G6" i="9"/>
  <c r="H5" i="9"/>
  <c r="G5" i="9"/>
  <c r="I4" i="9"/>
  <c r="I5" i="9" s="1"/>
  <c r="J3" i="9"/>
  <c r="J4" i="9" s="1"/>
  <c r="J5" i="9" s="1"/>
  <c r="I3" i="9"/>
  <c r="K3" i="9" s="1"/>
  <c r="H3" i="9"/>
  <c r="G3" i="9"/>
  <c r="N37" i="6"/>
  <c r="O37" i="6" s="1"/>
  <c r="M37" i="6"/>
  <c r="H37" i="6"/>
  <c r="I37" i="6" s="1"/>
  <c r="G37" i="6"/>
  <c r="N36" i="6"/>
  <c r="O36" i="6" s="1"/>
  <c r="M36" i="6"/>
  <c r="I36" i="6"/>
  <c r="H36" i="6"/>
  <c r="G36" i="6"/>
  <c r="O35" i="6"/>
  <c r="N35" i="6"/>
  <c r="M35" i="6"/>
  <c r="I35" i="6"/>
  <c r="H35" i="6"/>
  <c r="G35" i="6"/>
  <c r="H34" i="6"/>
  <c r="I34" i="6" s="1"/>
  <c r="G34" i="6"/>
  <c r="N33" i="6"/>
  <c r="O33" i="6" s="1"/>
  <c r="M33" i="6"/>
  <c r="H32" i="6"/>
  <c r="I32" i="6" s="1"/>
  <c r="G32" i="6"/>
  <c r="I31" i="6"/>
  <c r="H31" i="6"/>
  <c r="G31" i="6"/>
  <c r="O30" i="6"/>
  <c r="N30" i="6"/>
  <c r="M30" i="6"/>
  <c r="I29" i="6"/>
  <c r="H29" i="6"/>
  <c r="G29" i="6"/>
  <c r="O28" i="6"/>
  <c r="N28" i="6"/>
  <c r="M28" i="6"/>
  <c r="I28" i="6"/>
  <c r="H28" i="6"/>
  <c r="G28" i="6"/>
  <c r="N27" i="6"/>
  <c r="O27" i="6" s="1"/>
  <c r="M27" i="6"/>
  <c r="N26" i="6"/>
  <c r="O26" i="6" s="1"/>
  <c r="M26" i="6"/>
  <c r="N25" i="6"/>
  <c r="O25" i="6" s="1"/>
  <c r="M25" i="6"/>
  <c r="I25" i="6"/>
  <c r="H25" i="6"/>
  <c r="G25" i="6"/>
  <c r="O24" i="6"/>
  <c r="N24" i="6"/>
  <c r="M24" i="6"/>
  <c r="I23" i="6"/>
  <c r="H23" i="6"/>
  <c r="G23" i="6"/>
  <c r="O22" i="6"/>
  <c r="N22" i="6"/>
  <c r="M22" i="6"/>
  <c r="I22" i="6"/>
  <c r="H22" i="6"/>
  <c r="G22" i="6"/>
  <c r="N21" i="6"/>
  <c r="O21" i="6" s="1"/>
  <c r="M21" i="6"/>
  <c r="H20" i="6"/>
  <c r="I20" i="6" s="1"/>
  <c r="G20" i="6"/>
  <c r="N19" i="6"/>
  <c r="O19" i="6" s="1"/>
  <c r="M19" i="6"/>
  <c r="I19" i="6"/>
  <c r="H19" i="6"/>
  <c r="G19" i="6"/>
  <c r="I18" i="6"/>
  <c r="H18" i="6"/>
  <c r="G18" i="6"/>
  <c r="O17" i="6"/>
  <c r="N17" i="6"/>
  <c r="M17" i="6"/>
  <c r="O16" i="6"/>
  <c r="N16" i="6"/>
  <c r="M16" i="6"/>
  <c r="I16" i="6"/>
  <c r="H16" i="6"/>
  <c r="G16" i="6"/>
  <c r="H15" i="6"/>
  <c r="I15" i="6" s="1"/>
  <c r="G15" i="6"/>
  <c r="H14" i="6"/>
  <c r="I14" i="6" s="1"/>
  <c r="G14" i="6"/>
  <c r="H13" i="6"/>
  <c r="I13" i="6" s="1"/>
  <c r="G13" i="6"/>
  <c r="O12" i="6"/>
  <c r="N12" i="6"/>
  <c r="H12" i="6"/>
  <c r="I12" i="6" s="1"/>
  <c r="O11" i="6"/>
  <c r="N11" i="6"/>
  <c r="M11" i="6"/>
  <c r="H10" i="6"/>
  <c r="I10" i="6" s="1"/>
  <c r="O9" i="6"/>
  <c r="N9" i="6"/>
  <c r="M9" i="6"/>
  <c r="O8" i="6"/>
  <c r="N8" i="6"/>
  <c r="M8" i="6"/>
  <c r="N7" i="6"/>
  <c r="O7" i="6" s="1"/>
  <c r="M7" i="6"/>
  <c r="N6" i="6"/>
  <c r="O6" i="6" s="1"/>
  <c r="M6" i="6"/>
  <c r="H6" i="6"/>
  <c r="I6" i="6" s="1"/>
  <c r="N5" i="6"/>
  <c r="O5" i="6" s="1"/>
  <c r="O3" i="6" s="1"/>
  <c r="M5" i="6"/>
  <c r="M3" i="6" s="1"/>
  <c r="H5" i="6"/>
  <c r="I5" i="6" s="1"/>
  <c r="G5" i="6"/>
  <c r="G3" i="6" s="1"/>
  <c r="E1" i="6" s="1"/>
  <c r="H4" i="6"/>
  <c r="I4" i="6" s="1"/>
  <c r="G4" i="6"/>
  <c r="N3" i="6"/>
  <c r="L3" i="6"/>
  <c r="J3" i="6"/>
  <c r="H3" i="6"/>
  <c r="F3" i="6"/>
  <c r="D3" i="6"/>
  <c r="C3" i="6"/>
  <c r="F146" i="3"/>
  <c r="G146" i="3" s="1"/>
  <c r="F145" i="3"/>
  <c r="G145" i="3" s="1"/>
  <c r="F144" i="3"/>
  <c r="G144" i="3" s="1"/>
  <c r="G143" i="3"/>
  <c r="F143" i="3"/>
  <c r="F142" i="3"/>
  <c r="G142" i="3" s="1"/>
  <c r="F141" i="3"/>
  <c r="G141" i="3" s="1"/>
  <c r="G140" i="3"/>
  <c r="F140" i="3"/>
  <c r="G139" i="3"/>
  <c r="F139" i="3"/>
  <c r="F138" i="3"/>
  <c r="G138" i="3" s="1"/>
  <c r="F137" i="3"/>
  <c r="G137" i="3" s="1"/>
  <c r="F136" i="3"/>
  <c r="G136" i="3" s="1"/>
  <c r="F135" i="3"/>
  <c r="G135" i="3" s="1"/>
  <c r="G134" i="3"/>
  <c r="F134" i="3"/>
  <c r="F133" i="3"/>
  <c r="G133" i="3" s="1"/>
  <c r="F132" i="3"/>
  <c r="G132" i="3" s="1"/>
  <c r="G131" i="3"/>
  <c r="F131" i="3"/>
  <c r="G130" i="3"/>
  <c r="F130" i="3"/>
  <c r="F129" i="3"/>
  <c r="G129" i="3" s="1"/>
  <c r="F128" i="3"/>
  <c r="G128" i="3" s="1"/>
  <c r="F127" i="3"/>
  <c r="G127" i="3" s="1"/>
  <c r="F126" i="3"/>
  <c r="G126" i="3" s="1"/>
  <c r="F125" i="3"/>
  <c r="G125" i="3" s="1"/>
  <c r="F124" i="3"/>
  <c r="G124" i="3" s="1"/>
  <c r="F123" i="3"/>
  <c r="G123" i="3" s="1"/>
  <c r="G122" i="3"/>
  <c r="F122" i="3"/>
  <c r="F121" i="3"/>
  <c r="G121" i="3" s="1"/>
  <c r="G120" i="3"/>
  <c r="F120" i="3"/>
  <c r="F119" i="3"/>
  <c r="G119" i="3" s="1"/>
  <c r="F118" i="3"/>
  <c r="G118" i="3" s="1"/>
  <c r="F117" i="3"/>
  <c r="G117" i="3" s="1"/>
  <c r="G116" i="3"/>
  <c r="F116" i="3"/>
  <c r="F115" i="3"/>
  <c r="G115" i="3" s="1"/>
  <c r="F114" i="3"/>
  <c r="G114" i="3" s="1"/>
  <c r="F113" i="3"/>
  <c r="G113" i="3" s="1"/>
  <c r="F112" i="3"/>
  <c r="G112" i="3" s="1"/>
  <c r="G111" i="3"/>
  <c r="F111" i="3"/>
  <c r="F110" i="3"/>
  <c r="G110" i="3" s="1"/>
  <c r="F109" i="3"/>
  <c r="G109" i="3" s="1"/>
  <c r="G108" i="3"/>
  <c r="F108" i="3"/>
  <c r="G107" i="3"/>
  <c r="F107" i="3"/>
  <c r="F106" i="3"/>
  <c r="G106" i="3" s="1"/>
  <c r="F105" i="3"/>
  <c r="G105" i="3" s="1"/>
  <c r="F104" i="3"/>
  <c r="G104" i="3" s="1"/>
  <c r="F103" i="3"/>
  <c r="G103" i="3" s="1"/>
  <c r="G102" i="3"/>
  <c r="F102" i="3"/>
  <c r="F101" i="3"/>
  <c r="G101" i="3" s="1"/>
  <c r="F100" i="3"/>
  <c r="G100" i="3" s="1"/>
  <c r="G99" i="3"/>
  <c r="F99" i="3"/>
  <c r="G98" i="3"/>
  <c r="F98" i="3"/>
  <c r="F97" i="3"/>
  <c r="G97" i="3" s="1"/>
  <c r="F96" i="3"/>
  <c r="G96" i="3" s="1"/>
  <c r="F95" i="3"/>
  <c r="G95" i="3" s="1"/>
  <c r="F94" i="3"/>
  <c r="G94" i="3" s="1"/>
  <c r="F93" i="3"/>
  <c r="G93" i="3" s="1"/>
  <c r="F92" i="3"/>
  <c r="G92" i="3" s="1"/>
  <c r="F91" i="3"/>
  <c r="G91" i="3" s="1"/>
  <c r="G90" i="3"/>
  <c r="F90" i="3"/>
  <c r="F89" i="3"/>
  <c r="G89" i="3" s="1"/>
  <c r="G88" i="3"/>
  <c r="F88" i="3"/>
  <c r="F87" i="3"/>
  <c r="G87" i="3" s="1"/>
  <c r="F86" i="3"/>
  <c r="G86" i="3" s="1"/>
  <c r="F85" i="3"/>
  <c r="G85" i="3" s="1"/>
  <c r="G84" i="3"/>
  <c r="F84" i="3"/>
  <c r="F83" i="3"/>
  <c r="G83" i="3" s="1"/>
  <c r="F82" i="3"/>
  <c r="G82" i="3" s="1"/>
  <c r="F81" i="3"/>
  <c r="G81" i="3" s="1"/>
  <c r="F80" i="3"/>
  <c r="G80" i="3" s="1"/>
  <c r="G79" i="3"/>
  <c r="F79" i="3"/>
  <c r="F78" i="3"/>
  <c r="G78" i="3" s="1"/>
  <c r="F77" i="3"/>
  <c r="G77" i="3" s="1"/>
  <c r="G76" i="3"/>
  <c r="F76" i="3"/>
  <c r="G75" i="3"/>
  <c r="F75" i="3"/>
  <c r="F74" i="3"/>
  <c r="G74" i="3" s="1"/>
  <c r="F73" i="3"/>
  <c r="G73" i="3" s="1"/>
  <c r="F72" i="3"/>
  <c r="G72" i="3" s="1"/>
  <c r="F71" i="3"/>
  <c r="G71" i="3" s="1"/>
  <c r="G70" i="3"/>
  <c r="F70" i="3"/>
  <c r="F69" i="3"/>
  <c r="G69" i="3" s="1"/>
  <c r="F68" i="3"/>
  <c r="G68" i="3" s="1"/>
  <c r="G67" i="3"/>
  <c r="F67" i="3"/>
  <c r="G66" i="3"/>
  <c r="F66" i="3"/>
  <c r="F65" i="3"/>
  <c r="G65" i="3" s="1"/>
  <c r="F64" i="3"/>
  <c r="G64" i="3" s="1"/>
  <c r="F63" i="3"/>
  <c r="G63" i="3" s="1"/>
  <c r="F62" i="3"/>
  <c r="G62" i="3" s="1"/>
  <c r="F61" i="3"/>
  <c r="G61" i="3" s="1"/>
  <c r="F60" i="3"/>
  <c r="G60" i="3" s="1"/>
  <c r="F59" i="3"/>
  <c r="G59" i="3" s="1"/>
  <c r="G58" i="3"/>
  <c r="F58" i="3"/>
  <c r="F57" i="3"/>
  <c r="G57" i="3" s="1"/>
  <c r="G56" i="3"/>
  <c r="F56" i="3"/>
  <c r="F55" i="3"/>
  <c r="G55" i="3" s="1"/>
  <c r="F54" i="3"/>
  <c r="G54" i="3" s="1"/>
  <c r="F53" i="3"/>
  <c r="G53" i="3" s="1"/>
  <c r="G52" i="3"/>
  <c r="F52" i="3"/>
  <c r="F51" i="3"/>
  <c r="G51" i="3" s="1"/>
  <c r="F50" i="3"/>
  <c r="G50" i="3" s="1"/>
  <c r="F49" i="3"/>
  <c r="G49" i="3" s="1"/>
  <c r="F48" i="3"/>
  <c r="G48" i="3" s="1"/>
  <c r="G47" i="3"/>
  <c r="F47" i="3"/>
  <c r="F46" i="3"/>
  <c r="G46" i="3" s="1"/>
  <c r="F45" i="3"/>
  <c r="G45" i="3" s="1"/>
  <c r="G44" i="3"/>
  <c r="F44" i="3"/>
  <c r="G43" i="3"/>
  <c r="F43" i="3"/>
  <c r="F42" i="3"/>
  <c r="G42" i="3" s="1"/>
  <c r="F41" i="3"/>
  <c r="G41" i="3" s="1"/>
  <c r="F40" i="3"/>
  <c r="G40" i="3" s="1"/>
  <c r="F39" i="3"/>
  <c r="G39" i="3" s="1"/>
  <c r="G38" i="3"/>
  <c r="F38" i="3"/>
  <c r="F37" i="3"/>
  <c r="G37" i="3" s="1"/>
  <c r="F36" i="3"/>
  <c r="G36" i="3" s="1"/>
  <c r="G35" i="3"/>
  <c r="F35" i="3"/>
  <c r="G34" i="3"/>
  <c r="F34" i="3"/>
  <c r="F33" i="3"/>
  <c r="G33" i="3" s="1"/>
  <c r="F32" i="3"/>
  <c r="G32" i="3" s="1"/>
  <c r="F31" i="3"/>
  <c r="G31" i="3" s="1"/>
  <c r="F30" i="3"/>
  <c r="G30" i="3" s="1"/>
  <c r="F29" i="3"/>
  <c r="G29" i="3" s="1"/>
  <c r="F28" i="3"/>
  <c r="G28" i="3" s="1"/>
  <c r="F27" i="3"/>
  <c r="G27" i="3" s="1"/>
  <c r="G26" i="3"/>
  <c r="F26" i="3"/>
  <c r="F25" i="3"/>
  <c r="G25" i="3" s="1"/>
  <c r="G24" i="3"/>
  <c r="F24" i="3"/>
  <c r="F23" i="3"/>
  <c r="G23" i="3" s="1"/>
  <c r="F22" i="3"/>
  <c r="G22" i="3" s="1"/>
  <c r="F21" i="3"/>
  <c r="G21" i="3" s="1"/>
  <c r="G20" i="3"/>
  <c r="F20" i="3"/>
  <c r="F19" i="3"/>
  <c r="G19" i="3" s="1"/>
  <c r="F18" i="3"/>
  <c r="G18" i="3" s="1"/>
  <c r="G17" i="3"/>
  <c r="F17" i="3"/>
  <c r="G16" i="3"/>
  <c r="F16" i="3"/>
  <c r="F15" i="3"/>
  <c r="G15" i="3" s="1"/>
  <c r="F14" i="3"/>
  <c r="G14" i="3" s="1"/>
  <c r="G13" i="3"/>
  <c r="F13" i="3"/>
  <c r="G12" i="3"/>
  <c r="F12" i="3"/>
  <c r="F11" i="3"/>
  <c r="G11" i="3" s="1"/>
  <c r="F10" i="3"/>
  <c r="G10" i="3" s="1"/>
  <c r="G9" i="3"/>
  <c r="F9" i="3"/>
  <c r="G8" i="3"/>
  <c r="F8" i="3"/>
  <c r="F7" i="3"/>
  <c r="G7" i="3" s="1"/>
  <c r="F6" i="3"/>
  <c r="G6" i="3" s="1"/>
  <c r="G5" i="3"/>
  <c r="F5" i="3"/>
  <c r="G4" i="3"/>
  <c r="F4" i="3"/>
  <c r="F3" i="3"/>
  <c r="G3" i="3" s="1"/>
  <c r="G1" i="3" s="1"/>
  <c r="Q287" i="2"/>
  <c r="E287" i="2" s="1"/>
  <c r="O287" i="2"/>
  <c r="P287" i="2" s="1"/>
  <c r="L287" i="2"/>
  <c r="M287" i="2" s="1"/>
  <c r="K287" i="2"/>
  <c r="H287" i="2"/>
  <c r="F287" i="2"/>
  <c r="Q286" i="2"/>
  <c r="E286" i="2" s="1"/>
  <c r="O286" i="2"/>
  <c r="P286" i="2" s="1"/>
  <c r="L286" i="2"/>
  <c r="K286" i="2"/>
  <c r="H286" i="2"/>
  <c r="F286" i="2"/>
  <c r="Q285" i="2"/>
  <c r="E285" i="2" s="1"/>
  <c r="O285" i="2"/>
  <c r="P285" i="2" s="1"/>
  <c r="L285" i="2"/>
  <c r="K285" i="2"/>
  <c r="H285" i="2"/>
  <c r="F285" i="2"/>
  <c r="Q284" i="2"/>
  <c r="E284" i="2" s="1"/>
  <c r="O284" i="2"/>
  <c r="P284" i="2" s="1"/>
  <c r="L284" i="2"/>
  <c r="M284" i="2" s="1"/>
  <c r="K284" i="2"/>
  <c r="H284" i="2"/>
  <c r="F284" i="2"/>
  <c r="Q283" i="2"/>
  <c r="E283" i="2" s="1"/>
  <c r="O283" i="2"/>
  <c r="P283" i="2" s="1"/>
  <c r="L283" i="2"/>
  <c r="M283" i="2" s="1"/>
  <c r="K283" i="2"/>
  <c r="H283" i="2"/>
  <c r="F283" i="2"/>
  <c r="Q282" i="2"/>
  <c r="E282" i="2" s="1"/>
  <c r="O282" i="2"/>
  <c r="P282" i="2" s="1"/>
  <c r="L282" i="2"/>
  <c r="M282" i="2" s="1"/>
  <c r="K282" i="2"/>
  <c r="H282" i="2"/>
  <c r="F282" i="2"/>
  <c r="Q281" i="2"/>
  <c r="E281" i="2" s="1"/>
  <c r="O281" i="2"/>
  <c r="P281" i="2" s="1"/>
  <c r="L281" i="2"/>
  <c r="K281" i="2"/>
  <c r="H281" i="2"/>
  <c r="F281" i="2"/>
  <c r="Q280" i="2"/>
  <c r="E280" i="2" s="1"/>
  <c r="O280" i="2"/>
  <c r="P280" i="2" s="1"/>
  <c r="L280" i="2"/>
  <c r="K280" i="2"/>
  <c r="H280" i="2"/>
  <c r="F280" i="2"/>
  <c r="Q279" i="2"/>
  <c r="E279" i="2" s="1"/>
  <c r="O279" i="2"/>
  <c r="P279" i="2" s="1"/>
  <c r="L279" i="2"/>
  <c r="K279" i="2"/>
  <c r="H279" i="2"/>
  <c r="F279" i="2"/>
  <c r="Q278" i="2"/>
  <c r="E278" i="2" s="1"/>
  <c r="O278" i="2"/>
  <c r="P278" i="2" s="1"/>
  <c r="L278" i="2"/>
  <c r="K278" i="2"/>
  <c r="H278" i="2"/>
  <c r="F278" i="2"/>
  <c r="Q277" i="2"/>
  <c r="E277" i="2" s="1"/>
  <c r="O277" i="2"/>
  <c r="P277" i="2" s="1"/>
  <c r="L277" i="2"/>
  <c r="K277" i="2"/>
  <c r="H277" i="2"/>
  <c r="F277" i="2"/>
  <c r="Q276" i="2"/>
  <c r="E276" i="2" s="1"/>
  <c r="O276" i="2"/>
  <c r="P276" i="2" s="1"/>
  <c r="L276" i="2"/>
  <c r="K276" i="2"/>
  <c r="H276" i="2"/>
  <c r="F276" i="2"/>
  <c r="Q275" i="2"/>
  <c r="E275" i="2" s="1"/>
  <c r="O275" i="2"/>
  <c r="P275" i="2" s="1"/>
  <c r="L275" i="2"/>
  <c r="K275" i="2"/>
  <c r="H275" i="2"/>
  <c r="F275" i="2"/>
  <c r="Q274" i="2"/>
  <c r="E274" i="2" s="1"/>
  <c r="O274" i="2"/>
  <c r="P274" i="2" s="1"/>
  <c r="L274" i="2"/>
  <c r="K274" i="2"/>
  <c r="H274" i="2"/>
  <c r="F274" i="2"/>
  <c r="Q273" i="2"/>
  <c r="E273" i="2" s="1"/>
  <c r="O273" i="2"/>
  <c r="P273" i="2" s="1"/>
  <c r="L273" i="2"/>
  <c r="K273" i="2"/>
  <c r="H273" i="2"/>
  <c r="F273" i="2"/>
  <c r="Q272" i="2"/>
  <c r="E272" i="2" s="1"/>
  <c r="O272" i="2"/>
  <c r="P272" i="2" s="1"/>
  <c r="L272" i="2"/>
  <c r="K272" i="2"/>
  <c r="H272" i="2"/>
  <c r="F272" i="2"/>
  <c r="Q271" i="2"/>
  <c r="E271" i="2" s="1"/>
  <c r="O271" i="2"/>
  <c r="P271" i="2" s="1"/>
  <c r="L271" i="2"/>
  <c r="K271" i="2"/>
  <c r="H271" i="2"/>
  <c r="F271" i="2"/>
  <c r="Q270" i="2"/>
  <c r="E270" i="2" s="1"/>
  <c r="O270" i="2"/>
  <c r="P270" i="2" s="1"/>
  <c r="L270" i="2"/>
  <c r="K270" i="2"/>
  <c r="H270" i="2"/>
  <c r="F270" i="2"/>
  <c r="Q269" i="2"/>
  <c r="E269" i="2" s="1"/>
  <c r="P269" i="2"/>
  <c r="O269" i="2"/>
  <c r="L269" i="2"/>
  <c r="M269" i="2" s="1"/>
  <c r="K269" i="2"/>
  <c r="H269" i="2"/>
  <c r="F269" i="2"/>
  <c r="Q268" i="2"/>
  <c r="E268" i="2" s="1"/>
  <c r="O268" i="2"/>
  <c r="P268" i="2" s="1"/>
  <c r="L268" i="2"/>
  <c r="K268" i="2"/>
  <c r="H268" i="2"/>
  <c r="F268" i="2"/>
  <c r="Q267" i="2"/>
  <c r="E267" i="2" s="1"/>
  <c r="O267" i="2"/>
  <c r="P267" i="2" s="1"/>
  <c r="L267" i="2"/>
  <c r="M267" i="2" s="1"/>
  <c r="K267" i="2"/>
  <c r="H267" i="2"/>
  <c r="F267" i="2"/>
  <c r="Q266" i="2"/>
  <c r="E266" i="2" s="1"/>
  <c r="O266" i="2"/>
  <c r="P266" i="2" s="1"/>
  <c r="L266" i="2"/>
  <c r="K266" i="2"/>
  <c r="H266" i="2"/>
  <c r="F266" i="2"/>
  <c r="Q265" i="2"/>
  <c r="E265" i="2" s="1"/>
  <c r="O265" i="2"/>
  <c r="P265" i="2" s="1"/>
  <c r="L265" i="2"/>
  <c r="K265" i="2"/>
  <c r="H265" i="2"/>
  <c r="F265" i="2"/>
  <c r="Q264" i="2"/>
  <c r="E264" i="2" s="1"/>
  <c r="O264" i="2"/>
  <c r="P264" i="2" s="1"/>
  <c r="L264" i="2"/>
  <c r="K264" i="2"/>
  <c r="H264" i="2"/>
  <c r="F264" i="2"/>
  <c r="Q263" i="2"/>
  <c r="E263" i="2" s="1"/>
  <c r="O263" i="2"/>
  <c r="P263" i="2" s="1"/>
  <c r="L263" i="2"/>
  <c r="M263" i="2" s="1"/>
  <c r="K263" i="2"/>
  <c r="H263" i="2"/>
  <c r="F263" i="2"/>
  <c r="Q262" i="2"/>
  <c r="E262" i="2" s="1"/>
  <c r="O262" i="2"/>
  <c r="P262" i="2" s="1"/>
  <c r="L262" i="2"/>
  <c r="K262" i="2"/>
  <c r="H262" i="2"/>
  <c r="F262" i="2"/>
  <c r="Q261" i="2"/>
  <c r="E261" i="2" s="1"/>
  <c r="O261" i="2"/>
  <c r="P261" i="2" s="1"/>
  <c r="L261" i="2"/>
  <c r="K261" i="2"/>
  <c r="H261" i="2"/>
  <c r="F261" i="2"/>
  <c r="Q260" i="2"/>
  <c r="E260" i="2" s="1"/>
  <c r="AD260" i="2" s="1"/>
  <c r="O260" i="2"/>
  <c r="P260" i="2" s="1"/>
  <c r="L260" i="2"/>
  <c r="K260" i="2"/>
  <c r="H260" i="2"/>
  <c r="F260" i="2"/>
  <c r="Q259" i="2"/>
  <c r="E259" i="2" s="1"/>
  <c r="O259" i="2"/>
  <c r="P259" i="2" s="1"/>
  <c r="L259" i="2"/>
  <c r="M259" i="2" s="1"/>
  <c r="K259" i="2"/>
  <c r="H259" i="2"/>
  <c r="F259" i="2"/>
  <c r="Q258" i="2"/>
  <c r="E258" i="2" s="1"/>
  <c r="O258" i="2"/>
  <c r="P258" i="2" s="1"/>
  <c r="L258" i="2"/>
  <c r="K258" i="2"/>
  <c r="H258" i="2"/>
  <c r="F258" i="2"/>
  <c r="Q257" i="2"/>
  <c r="E257" i="2" s="1"/>
  <c r="O257" i="2"/>
  <c r="P257" i="2" s="1"/>
  <c r="L257" i="2"/>
  <c r="K257" i="2"/>
  <c r="H257" i="2"/>
  <c r="F257" i="2"/>
  <c r="Q256" i="2"/>
  <c r="E256" i="2" s="1"/>
  <c r="O256" i="2"/>
  <c r="P256" i="2" s="1"/>
  <c r="L256" i="2"/>
  <c r="K256" i="2"/>
  <c r="H256" i="2"/>
  <c r="F256" i="2"/>
  <c r="Q255" i="2"/>
  <c r="E255" i="2" s="1"/>
  <c r="AD255" i="2" s="1"/>
  <c r="O255" i="2"/>
  <c r="P255" i="2" s="1"/>
  <c r="L255" i="2"/>
  <c r="M255" i="2" s="1"/>
  <c r="K255" i="2"/>
  <c r="H255" i="2"/>
  <c r="F255" i="2"/>
  <c r="Q254" i="2"/>
  <c r="E254" i="2" s="1"/>
  <c r="O254" i="2"/>
  <c r="P254" i="2" s="1"/>
  <c r="L254" i="2"/>
  <c r="K254" i="2"/>
  <c r="H254" i="2"/>
  <c r="F254" i="2"/>
  <c r="Q253" i="2"/>
  <c r="E253" i="2" s="1"/>
  <c r="O253" i="2"/>
  <c r="P253" i="2" s="1"/>
  <c r="L253" i="2"/>
  <c r="K253" i="2"/>
  <c r="H253" i="2"/>
  <c r="F253" i="2"/>
  <c r="Q252" i="2"/>
  <c r="E252" i="2" s="1"/>
  <c r="O252" i="2"/>
  <c r="P252" i="2" s="1"/>
  <c r="L252" i="2"/>
  <c r="K252" i="2"/>
  <c r="H252" i="2"/>
  <c r="F252" i="2"/>
  <c r="Q251" i="2"/>
  <c r="E251" i="2" s="1"/>
  <c r="O251" i="2"/>
  <c r="P251" i="2" s="1"/>
  <c r="L251" i="2"/>
  <c r="K251" i="2"/>
  <c r="H251" i="2"/>
  <c r="F251" i="2"/>
  <c r="Q250" i="2"/>
  <c r="E250" i="2" s="1"/>
  <c r="P250" i="2"/>
  <c r="O250" i="2"/>
  <c r="L250" i="2"/>
  <c r="K250" i="2"/>
  <c r="H250" i="2"/>
  <c r="F250" i="2"/>
  <c r="Q249" i="2"/>
  <c r="E249" i="2" s="1"/>
  <c r="O249" i="2"/>
  <c r="P249" i="2" s="1"/>
  <c r="L249" i="2"/>
  <c r="M249" i="2" s="1"/>
  <c r="K249" i="2"/>
  <c r="H249" i="2"/>
  <c r="F249" i="2"/>
  <c r="Q248" i="2"/>
  <c r="E248" i="2" s="1"/>
  <c r="O248" i="2"/>
  <c r="P248" i="2" s="1"/>
  <c r="L248" i="2"/>
  <c r="M248" i="2" s="1"/>
  <c r="K248" i="2"/>
  <c r="H248" i="2"/>
  <c r="F248" i="2"/>
  <c r="Q247" i="2"/>
  <c r="E247" i="2" s="1"/>
  <c r="AD247" i="2" s="1"/>
  <c r="O247" i="2"/>
  <c r="P247" i="2" s="1"/>
  <c r="L247" i="2"/>
  <c r="K247" i="2"/>
  <c r="H247" i="2"/>
  <c r="F247" i="2"/>
  <c r="Q246" i="2"/>
  <c r="E246" i="2" s="1"/>
  <c r="O246" i="2"/>
  <c r="P246" i="2" s="1"/>
  <c r="L246" i="2"/>
  <c r="M246" i="2" s="1"/>
  <c r="K246" i="2"/>
  <c r="H246" i="2"/>
  <c r="F246" i="2"/>
  <c r="Q245" i="2"/>
  <c r="E245" i="2" s="1"/>
  <c r="O245" i="2"/>
  <c r="P245" i="2" s="1"/>
  <c r="L245" i="2"/>
  <c r="K245" i="2"/>
  <c r="H245" i="2"/>
  <c r="F245" i="2"/>
  <c r="Q244" i="2"/>
  <c r="E244" i="2" s="1"/>
  <c r="O244" i="2"/>
  <c r="P244" i="2" s="1"/>
  <c r="L244" i="2"/>
  <c r="K244" i="2"/>
  <c r="H244" i="2"/>
  <c r="F244" i="2"/>
  <c r="Q243" i="2"/>
  <c r="E243" i="2" s="1"/>
  <c r="O243" i="2"/>
  <c r="P243" i="2" s="1"/>
  <c r="L243" i="2"/>
  <c r="K243" i="2"/>
  <c r="H243" i="2"/>
  <c r="F243" i="2"/>
  <c r="Q242" i="2"/>
  <c r="E242" i="2" s="1"/>
  <c r="O242" i="2"/>
  <c r="P242" i="2" s="1"/>
  <c r="L242" i="2"/>
  <c r="K242" i="2"/>
  <c r="H242" i="2"/>
  <c r="F242" i="2"/>
  <c r="Q241" i="2"/>
  <c r="E241" i="2" s="1"/>
  <c r="O241" i="2"/>
  <c r="P241" i="2" s="1"/>
  <c r="L241" i="2"/>
  <c r="K241" i="2"/>
  <c r="H241" i="2"/>
  <c r="F241" i="2"/>
  <c r="Q240" i="2"/>
  <c r="E240" i="2" s="1"/>
  <c r="O240" i="2"/>
  <c r="P240" i="2" s="1"/>
  <c r="L240" i="2"/>
  <c r="K240" i="2"/>
  <c r="H240" i="2"/>
  <c r="F240" i="2"/>
  <c r="Q239" i="2"/>
  <c r="E239" i="2" s="1"/>
  <c r="O239" i="2"/>
  <c r="P239" i="2" s="1"/>
  <c r="L239" i="2"/>
  <c r="K239" i="2"/>
  <c r="H239" i="2"/>
  <c r="F239" i="2"/>
  <c r="Q238" i="2"/>
  <c r="E238" i="2" s="1"/>
  <c r="O238" i="2"/>
  <c r="P238" i="2" s="1"/>
  <c r="L238" i="2"/>
  <c r="K238" i="2"/>
  <c r="H238" i="2"/>
  <c r="F238" i="2"/>
  <c r="Q237" i="2"/>
  <c r="E237" i="2" s="1"/>
  <c r="AD237" i="2" s="1"/>
  <c r="O237" i="2"/>
  <c r="P237" i="2" s="1"/>
  <c r="L237" i="2"/>
  <c r="K237" i="2"/>
  <c r="H237" i="2"/>
  <c r="F237" i="2"/>
  <c r="Q236" i="2"/>
  <c r="E236" i="2" s="1"/>
  <c r="O236" i="2"/>
  <c r="P236" i="2" s="1"/>
  <c r="L236" i="2"/>
  <c r="K236" i="2"/>
  <c r="H236" i="2"/>
  <c r="F236" i="2"/>
  <c r="Q235" i="2"/>
  <c r="E235" i="2" s="1"/>
  <c r="O235" i="2"/>
  <c r="P235" i="2" s="1"/>
  <c r="L235" i="2"/>
  <c r="K235" i="2"/>
  <c r="H235" i="2"/>
  <c r="F235" i="2"/>
  <c r="Q234" i="2"/>
  <c r="E234" i="2" s="1"/>
  <c r="O234" i="2"/>
  <c r="P234" i="2" s="1"/>
  <c r="L234" i="2"/>
  <c r="K234" i="2"/>
  <c r="H234" i="2"/>
  <c r="F234" i="2"/>
  <c r="Q233" i="2"/>
  <c r="E233" i="2" s="1"/>
  <c r="O233" i="2"/>
  <c r="P233" i="2" s="1"/>
  <c r="L233" i="2"/>
  <c r="M233" i="2" s="1"/>
  <c r="K233" i="2"/>
  <c r="H233" i="2"/>
  <c r="F233" i="2"/>
  <c r="Q232" i="2"/>
  <c r="E232" i="2" s="1"/>
  <c r="O232" i="2"/>
  <c r="P232" i="2" s="1"/>
  <c r="L232" i="2"/>
  <c r="K232" i="2"/>
  <c r="H232" i="2"/>
  <c r="F232" i="2"/>
  <c r="Q231" i="2"/>
  <c r="E231" i="2" s="1"/>
  <c r="O231" i="2"/>
  <c r="P231" i="2" s="1"/>
  <c r="L231" i="2"/>
  <c r="K231" i="2"/>
  <c r="H231" i="2"/>
  <c r="F231" i="2"/>
  <c r="Q230" i="2"/>
  <c r="E230" i="2" s="1"/>
  <c r="P230" i="2"/>
  <c r="O230" i="2"/>
  <c r="L230" i="2"/>
  <c r="K230" i="2"/>
  <c r="H230" i="2"/>
  <c r="F230" i="2"/>
  <c r="Q229" i="2"/>
  <c r="E229" i="2" s="1"/>
  <c r="O229" i="2"/>
  <c r="P229" i="2" s="1"/>
  <c r="L229" i="2"/>
  <c r="K229" i="2"/>
  <c r="H229" i="2"/>
  <c r="F229" i="2"/>
  <c r="Q228" i="2"/>
  <c r="E228" i="2" s="1"/>
  <c r="O228" i="2"/>
  <c r="P228" i="2" s="1"/>
  <c r="L228" i="2"/>
  <c r="K228" i="2"/>
  <c r="H228" i="2"/>
  <c r="F228" i="2"/>
  <c r="Q227" i="2"/>
  <c r="E227" i="2" s="1"/>
  <c r="O227" i="2"/>
  <c r="P227" i="2" s="1"/>
  <c r="L227" i="2"/>
  <c r="K227" i="2"/>
  <c r="H227" i="2"/>
  <c r="F227" i="2"/>
  <c r="Q226" i="2"/>
  <c r="E226" i="2" s="1"/>
  <c r="O226" i="2"/>
  <c r="P226" i="2" s="1"/>
  <c r="L226" i="2"/>
  <c r="K226" i="2"/>
  <c r="H226" i="2"/>
  <c r="F226" i="2"/>
  <c r="Q225" i="2"/>
  <c r="E225" i="2" s="1"/>
  <c r="O225" i="2"/>
  <c r="P225" i="2" s="1"/>
  <c r="L225" i="2"/>
  <c r="K225" i="2"/>
  <c r="H225" i="2"/>
  <c r="F225" i="2"/>
  <c r="Q224" i="2"/>
  <c r="E224" i="2" s="1"/>
  <c r="O224" i="2"/>
  <c r="P224" i="2" s="1"/>
  <c r="L224" i="2"/>
  <c r="K224" i="2"/>
  <c r="H224" i="2"/>
  <c r="F224" i="2"/>
  <c r="Q223" i="2"/>
  <c r="O223" i="2"/>
  <c r="P223" i="2" s="1"/>
  <c r="L223" i="2"/>
  <c r="K223" i="2"/>
  <c r="H223" i="2"/>
  <c r="F223" i="2"/>
  <c r="E223" i="2"/>
  <c r="Q222" i="2"/>
  <c r="E222" i="2" s="1"/>
  <c r="O222" i="2"/>
  <c r="P222" i="2" s="1"/>
  <c r="L222" i="2"/>
  <c r="K222" i="2"/>
  <c r="H222" i="2"/>
  <c r="F222" i="2"/>
  <c r="Q221" i="2"/>
  <c r="E221" i="2" s="1"/>
  <c r="O221" i="2"/>
  <c r="P221" i="2" s="1"/>
  <c r="L221" i="2"/>
  <c r="M221" i="2" s="1"/>
  <c r="K221" i="2"/>
  <c r="H221" i="2"/>
  <c r="F221" i="2"/>
  <c r="Q220" i="2"/>
  <c r="E220" i="2" s="1"/>
  <c r="O220" i="2"/>
  <c r="P220" i="2" s="1"/>
  <c r="L220" i="2"/>
  <c r="K220" i="2"/>
  <c r="H220" i="2"/>
  <c r="F220" i="2"/>
  <c r="Q219" i="2"/>
  <c r="E219" i="2" s="1"/>
  <c r="O219" i="2"/>
  <c r="P219" i="2" s="1"/>
  <c r="L219" i="2"/>
  <c r="K219" i="2"/>
  <c r="H219" i="2"/>
  <c r="F219" i="2"/>
  <c r="Q218" i="2"/>
  <c r="E218" i="2" s="1"/>
  <c r="O218" i="2"/>
  <c r="P218" i="2" s="1"/>
  <c r="L218" i="2"/>
  <c r="K218" i="2"/>
  <c r="H218" i="2"/>
  <c r="F218" i="2"/>
  <c r="AD218" i="2" s="1"/>
  <c r="Q217" i="2"/>
  <c r="E217" i="2" s="1"/>
  <c r="O217" i="2"/>
  <c r="P217" i="2" s="1"/>
  <c r="L217" i="2"/>
  <c r="K217" i="2"/>
  <c r="H217" i="2"/>
  <c r="F217" i="2"/>
  <c r="Q216" i="2"/>
  <c r="E216" i="2" s="1"/>
  <c r="O216" i="2"/>
  <c r="P216" i="2" s="1"/>
  <c r="L216" i="2"/>
  <c r="K216" i="2"/>
  <c r="H216" i="2"/>
  <c r="F216" i="2"/>
  <c r="Q215" i="2"/>
  <c r="E215" i="2" s="1"/>
  <c r="O215" i="2"/>
  <c r="P215" i="2" s="1"/>
  <c r="L215" i="2"/>
  <c r="K215" i="2"/>
  <c r="H215" i="2"/>
  <c r="F215" i="2"/>
  <c r="Q214" i="2"/>
  <c r="E214" i="2" s="1"/>
  <c r="O214" i="2"/>
  <c r="P214" i="2" s="1"/>
  <c r="L214" i="2"/>
  <c r="K214" i="2"/>
  <c r="H214" i="2"/>
  <c r="F214" i="2"/>
  <c r="Q213" i="2"/>
  <c r="E213" i="2" s="1"/>
  <c r="O213" i="2"/>
  <c r="P213" i="2" s="1"/>
  <c r="L213" i="2"/>
  <c r="K213" i="2"/>
  <c r="H213" i="2"/>
  <c r="F213" i="2"/>
  <c r="Q212" i="2"/>
  <c r="E212" i="2" s="1"/>
  <c r="O212" i="2"/>
  <c r="P212" i="2" s="1"/>
  <c r="L212" i="2"/>
  <c r="M212" i="2" s="1"/>
  <c r="K212" i="2"/>
  <c r="H212" i="2"/>
  <c r="F212" i="2"/>
  <c r="Q211" i="2"/>
  <c r="E211" i="2" s="1"/>
  <c r="O211" i="2"/>
  <c r="P211" i="2" s="1"/>
  <c r="L211" i="2"/>
  <c r="M211" i="2" s="1"/>
  <c r="K211" i="2"/>
  <c r="H211" i="2"/>
  <c r="F211" i="2"/>
  <c r="Q210" i="2"/>
  <c r="E210" i="2" s="1"/>
  <c r="O210" i="2"/>
  <c r="P210" i="2" s="1"/>
  <c r="L210" i="2"/>
  <c r="K210" i="2"/>
  <c r="H210" i="2"/>
  <c r="F210" i="2"/>
  <c r="Q209" i="2"/>
  <c r="E209" i="2" s="1"/>
  <c r="O209" i="2"/>
  <c r="P209" i="2" s="1"/>
  <c r="L209" i="2"/>
  <c r="K209" i="2"/>
  <c r="H209" i="2"/>
  <c r="F209" i="2"/>
  <c r="Q208" i="2"/>
  <c r="E208" i="2" s="1"/>
  <c r="O208" i="2"/>
  <c r="P208" i="2" s="1"/>
  <c r="L208" i="2"/>
  <c r="K208" i="2"/>
  <c r="H208" i="2"/>
  <c r="F208" i="2"/>
  <c r="Q207" i="2"/>
  <c r="O207" i="2"/>
  <c r="P207" i="2" s="1"/>
  <c r="L207" i="2"/>
  <c r="K207" i="2"/>
  <c r="H207" i="2"/>
  <c r="F207" i="2"/>
  <c r="E207" i="2"/>
  <c r="Q206" i="2"/>
  <c r="E206" i="2" s="1"/>
  <c r="O206" i="2"/>
  <c r="P206" i="2" s="1"/>
  <c r="L206" i="2"/>
  <c r="M206" i="2" s="1"/>
  <c r="K206" i="2"/>
  <c r="H206" i="2"/>
  <c r="F206" i="2"/>
  <c r="Q205" i="2"/>
  <c r="E205" i="2" s="1"/>
  <c r="O205" i="2"/>
  <c r="P205" i="2" s="1"/>
  <c r="L205" i="2"/>
  <c r="K205" i="2"/>
  <c r="H205" i="2"/>
  <c r="F205" i="2"/>
  <c r="Q204" i="2"/>
  <c r="E204" i="2" s="1"/>
  <c r="O204" i="2"/>
  <c r="P204" i="2" s="1"/>
  <c r="L204" i="2"/>
  <c r="K204" i="2"/>
  <c r="H204" i="2"/>
  <c r="F204" i="2"/>
  <c r="Q203" i="2"/>
  <c r="E203" i="2" s="1"/>
  <c r="P203" i="2"/>
  <c r="O203" i="2"/>
  <c r="L203" i="2"/>
  <c r="K203" i="2"/>
  <c r="H203" i="2"/>
  <c r="F203" i="2"/>
  <c r="Q202" i="2"/>
  <c r="E202" i="2" s="1"/>
  <c r="O202" i="2"/>
  <c r="P202" i="2" s="1"/>
  <c r="L202" i="2"/>
  <c r="K202" i="2"/>
  <c r="H202" i="2"/>
  <c r="F202" i="2"/>
  <c r="Q201" i="2"/>
  <c r="E201" i="2" s="1"/>
  <c r="O201" i="2"/>
  <c r="P201" i="2" s="1"/>
  <c r="L201" i="2"/>
  <c r="K201" i="2"/>
  <c r="H201" i="2"/>
  <c r="F201" i="2"/>
  <c r="Q200" i="2"/>
  <c r="O200" i="2"/>
  <c r="P200" i="2" s="1"/>
  <c r="L200" i="2"/>
  <c r="K200" i="2"/>
  <c r="H200" i="2"/>
  <c r="F200" i="2"/>
  <c r="E200" i="2"/>
  <c r="Q199" i="2"/>
  <c r="O199" i="2"/>
  <c r="P199" i="2" s="1"/>
  <c r="L199" i="2"/>
  <c r="K199" i="2"/>
  <c r="H199" i="2"/>
  <c r="F199" i="2"/>
  <c r="E199" i="2"/>
  <c r="Q198" i="2"/>
  <c r="E198" i="2" s="1"/>
  <c r="O198" i="2"/>
  <c r="P198" i="2" s="1"/>
  <c r="L198" i="2"/>
  <c r="K198" i="2"/>
  <c r="H198" i="2"/>
  <c r="F198" i="2"/>
  <c r="Q197" i="2"/>
  <c r="E197" i="2" s="1"/>
  <c r="O197" i="2"/>
  <c r="P197" i="2" s="1"/>
  <c r="L197" i="2"/>
  <c r="K197" i="2"/>
  <c r="H197" i="2"/>
  <c r="F197" i="2"/>
  <c r="Q196" i="2"/>
  <c r="E196" i="2" s="1"/>
  <c r="O196" i="2"/>
  <c r="P196" i="2" s="1"/>
  <c r="L196" i="2"/>
  <c r="K196" i="2"/>
  <c r="H196" i="2"/>
  <c r="F196" i="2"/>
  <c r="Q195" i="2"/>
  <c r="E195" i="2" s="1"/>
  <c r="O195" i="2"/>
  <c r="P195" i="2" s="1"/>
  <c r="L195" i="2"/>
  <c r="K195" i="2"/>
  <c r="H195" i="2"/>
  <c r="F195" i="2"/>
  <c r="Q194" i="2"/>
  <c r="E194" i="2" s="1"/>
  <c r="O194" i="2"/>
  <c r="P194" i="2" s="1"/>
  <c r="L194" i="2"/>
  <c r="K194" i="2"/>
  <c r="H194" i="2"/>
  <c r="F194" i="2"/>
  <c r="Q193" i="2"/>
  <c r="E193" i="2" s="1"/>
  <c r="O193" i="2"/>
  <c r="P193" i="2" s="1"/>
  <c r="L193" i="2"/>
  <c r="K193" i="2"/>
  <c r="H193" i="2"/>
  <c r="F193" i="2"/>
  <c r="Q192" i="2"/>
  <c r="E192" i="2" s="1"/>
  <c r="P192" i="2"/>
  <c r="O192" i="2"/>
  <c r="L192" i="2"/>
  <c r="K192" i="2"/>
  <c r="H192" i="2"/>
  <c r="F192" i="2"/>
  <c r="Q191" i="2"/>
  <c r="E191" i="2" s="1"/>
  <c r="O191" i="2"/>
  <c r="P191" i="2" s="1"/>
  <c r="L191" i="2"/>
  <c r="K191" i="2"/>
  <c r="H191" i="2"/>
  <c r="F191" i="2"/>
  <c r="Q190" i="2"/>
  <c r="E190" i="2" s="1"/>
  <c r="O190" i="2"/>
  <c r="P190" i="2" s="1"/>
  <c r="L190" i="2"/>
  <c r="K190" i="2"/>
  <c r="H190" i="2"/>
  <c r="F190" i="2"/>
  <c r="Q189" i="2"/>
  <c r="E189" i="2" s="1"/>
  <c r="O189" i="2"/>
  <c r="P189" i="2" s="1"/>
  <c r="L189" i="2"/>
  <c r="K189" i="2"/>
  <c r="H189" i="2"/>
  <c r="F189" i="2"/>
  <c r="Q188" i="2"/>
  <c r="O188" i="2"/>
  <c r="P188" i="2" s="1"/>
  <c r="L188" i="2"/>
  <c r="K188" i="2"/>
  <c r="H188" i="2"/>
  <c r="F188" i="2"/>
  <c r="E188" i="2"/>
  <c r="Q187" i="2"/>
  <c r="E187" i="2" s="1"/>
  <c r="O187" i="2"/>
  <c r="P187" i="2" s="1"/>
  <c r="L187" i="2"/>
  <c r="K187" i="2"/>
  <c r="H187" i="2"/>
  <c r="F187" i="2"/>
  <c r="Q186" i="2"/>
  <c r="E186" i="2" s="1"/>
  <c r="O186" i="2"/>
  <c r="P186" i="2" s="1"/>
  <c r="L186" i="2"/>
  <c r="K186" i="2"/>
  <c r="H186" i="2"/>
  <c r="F186" i="2"/>
  <c r="Q185" i="2"/>
  <c r="E185" i="2" s="1"/>
  <c r="O185" i="2"/>
  <c r="P185" i="2" s="1"/>
  <c r="L185" i="2"/>
  <c r="K185" i="2"/>
  <c r="H185" i="2"/>
  <c r="F185" i="2"/>
  <c r="Q184" i="2"/>
  <c r="E184" i="2" s="1"/>
  <c r="O184" i="2"/>
  <c r="P184" i="2" s="1"/>
  <c r="L184" i="2"/>
  <c r="K184" i="2"/>
  <c r="H184" i="2"/>
  <c r="F184" i="2"/>
  <c r="Q183" i="2"/>
  <c r="E183" i="2" s="1"/>
  <c r="O183" i="2"/>
  <c r="P183" i="2" s="1"/>
  <c r="L183" i="2"/>
  <c r="K183" i="2"/>
  <c r="H183" i="2"/>
  <c r="F183" i="2"/>
  <c r="Q182" i="2"/>
  <c r="E182" i="2" s="1"/>
  <c r="O182" i="2"/>
  <c r="P182" i="2" s="1"/>
  <c r="L182" i="2"/>
  <c r="K182" i="2"/>
  <c r="H182" i="2"/>
  <c r="F182" i="2"/>
  <c r="Q181" i="2"/>
  <c r="E181" i="2" s="1"/>
  <c r="O181" i="2"/>
  <c r="P181" i="2" s="1"/>
  <c r="L181" i="2"/>
  <c r="K181" i="2"/>
  <c r="H181" i="2"/>
  <c r="F181" i="2"/>
  <c r="Q180" i="2"/>
  <c r="O180" i="2"/>
  <c r="P180" i="2" s="1"/>
  <c r="L180" i="2"/>
  <c r="K180" i="2"/>
  <c r="H180" i="2"/>
  <c r="F180" i="2"/>
  <c r="E180" i="2"/>
  <c r="Q179" i="2"/>
  <c r="O179" i="2"/>
  <c r="P179" i="2" s="1"/>
  <c r="L179" i="2"/>
  <c r="K179" i="2"/>
  <c r="H179" i="2"/>
  <c r="F179" i="2"/>
  <c r="E179" i="2"/>
  <c r="Q178" i="2"/>
  <c r="E178" i="2" s="1"/>
  <c r="O178" i="2"/>
  <c r="P178" i="2" s="1"/>
  <c r="L178" i="2"/>
  <c r="K178" i="2"/>
  <c r="H178" i="2"/>
  <c r="F178" i="2"/>
  <c r="Q177" i="2"/>
  <c r="E177" i="2" s="1"/>
  <c r="O177" i="2"/>
  <c r="P177" i="2" s="1"/>
  <c r="L177" i="2"/>
  <c r="K177" i="2"/>
  <c r="H177" i="2"/>
  <c r="F177" i="2"/>
  <c r="Q176" i="2"/>
  <c r="E176" i="2" s="1"/>
  <c r="O176" i="2"/>
  <c r="P176" i="2" s="1"/>
  <c r="L176" i="2"/>
  <c r="K176" i="2"/>
  <c r="H176" i="2"/>
  <c r="F176" i="2"/>
  <c r="Q175" i="2"/>
  <c r="E175" i="2" s="1"/>
  <c r="O175" i="2"/>
  <c r="P175" i="2" s="1"/>
  <c r="L175" i="2"/>
  <c r="K175" i="2"/>
  <c r="H175" i="2"/>
  <c r="F175" i="2"/>
  <c r="Q174" i="2"/>
  <c r="E174" i="2" s="1"/>
  <c r="O174" i="2"/>
  <c r="P174" i="2" s="1"/>
  <c r="L174" i="2"/>
  <c r="K174" i="2"/>
  <c r="H174" i="2"/>
  <c r="F174" i="2"/>
  <c r="Q173" i="2"/>
  <c r="E173" i="2" s="1"/>
  <c r="O173" i="2"/>
  <c r="P173" i="2" s="1"/>
  <c r="L173" i="2"/>
  <c r="K173" i="2"/>
  <c r="H173" i="2"/>
  <c r="F173" i="2"/>
  <c r="Q172" i="2"/>
  <c r="E172" i="2" s="1"/>
  <c r="P172" i="2"/>
  <c r="O172" i="2"/>
  <c r="L172" i="2"/>
  <c r="K172" i="2"/>
  <c r="H172" i="2"/>
  <c r="F172" i="2"/>
  <c r="Q171" i="2"/>
  <c r="E171" i="2" s="1"/>
  <c r="O171" i="2"/>
  <c r="P171" i="2" s="1"/>
  <c r="L171" i="2"/>
  <c r="K171" i="2"/>
  <c r="H171" i="2"/>
  <c r="F171" i="2"/>
  <c r="Q170" i="2"/>
  <c r="E170" i="2" s="1"/>
  <c r="O170" i="2"/>
  <c r="P170" i="2" s="1"/>
  <c r="L170" i="2"/>
  <c r="K170" i="2"/>
  <c r="H170" i="2"/>
  <c r="F170" i="2"/>
  <c r="Q169" i="2"/>
  <c r="E169" i="2" s="1"/>
  <c r="O169" i="2"/>
  <c r="P169" i="2" s="1"/>
  <c r="L169" i="2"/>
  <c r="K169" i="2"/>
  <c r="H169" i="2"/>
  <c r="F169" i="2"/>
  <c r="Q168" i="2"/>
  <c r="E168" i="2" s="1"/>
  <c r="O168" i="2"/>
  <c r="P168" i="2" s="1"/>
  <c r="L168" i="2"/>
  <c r="K168" i="2"/>
  <c r="H168" i="2"/>
  <c r="F168" i="2"/>
  <c r="Q167" i="2"/>
  <c r="E167" i="2" s="1"/>
  <c r="P167" i="2"/>
  <c r="O167" i="2"/>
  <c r="L167" i="2"/>
  <c r="K167" i="2"/>
  <c r="H167" i="2"/>
  <c r="F167" i="2"/>
  <c r="Q166" i="2"/>
  <c r="E166" i="2" s="1"/>
  <c r="O166" i="2"/>
  <c r="P166" i="2" s="1"/>
  <c r="L166" i="2"/>
  <c r="M166" i="2" s="1"/>
  <c r="K166" i="2"/>
  <c r="H166" i="2"/>
  <c r="F166" i="2"/>
  <c r="Q165" i="2"/>
  <c r="E165" i="2" s="1"/>
  <c r="P165" i="2"/>
  <c r="O165" i="2"/>
  <c r="L165" i="2"/>
  <c r="K165" i="2"/>
  <c r="H165" i="2"/>
  <c r="F165" i="2"/>
  <c r="Q164" i="2"/>
  <c r="E164" i="2" s="1"/>
  <c r="P164" i="2"/>
  <c r="O164" i="2"/>
  <c r="L164" i="2"/>
  <c r="K164" i="2"/>
  <c r="H164" i="2"/>
  <c r="F164" i="2"/>
  <c r="Q163" i="2"/>
  <c r="E163" i="2" s="1"/>
  <c r="P163" i="2"/>
  <c r="O163" i="2"/>
  <c r="L163" i="2"/>
  <c r="K163" i="2"/>
  <c r="H163" i="2"/>
  <c r="F163" i="2"/>
  <c r="X162" i="2"/>
  <c r="X163" i="2" s="1"/>
  <c r="X164" i="2" s="1"/>
  <c r="X165" i="2" s="1"/>
  <c r="X166" i="2" s="1"/>
  <c r="X167" i="2" s="1"/>
  <c r="X168" i="2" s="1"/>
  <c r="X169" i="2" s="1"/>
  <c r="X170" i="2" s="1"/>
  <c r="X171" i="2" s="1"/>
  <c r="X172" i="2" s="1"/>
  <c r="X173" i="2" s="1"/>
  <c r="X174" i="2" s="1"/>
  <c r="X175" i="2" s="1"/>
  <c r="X176" i="2" s="1"/>
  <c r="X177" i="2" s="1"/>
  <c r="X178" i="2" s="1"/>
  <c r="X179" i="2" s="1"/>
  <c r="X180" i="2" s="1"/>
  <c r="X181" i="2" s="1"/>
  <c r="X182" i="2" s="1"/>
  <c r="X183" i="2" s="1"/>
  <c r="X184" i="2" s="1"/>
  <c r="X185" i="2" s="1"/>
  <c r="X186" i="2" s="1"/>
  <c r="X187" i="2" s="1"/>
  <c r="X188" i="2" s="1"/>
  <c r="X189" i="2" s="1"/>
  <c r="X190" i="2" s="1"/>
  <c r="X191" i="2" s="1"/>
  <c r="X192" i="2" s="1"/>
  <c r="X193" i="2" s="1"/>
  <c r="X194" i="2" s="1"/>
  <c r="X195" i="2" s="1"/>
  <c r="X196" i="2" s="1"/>
  <c r="X197" i="2" s="1"/>
  <c r="X198" i="2" s="1"/>
  <c r="X199" i="2" s="1"/>
  <c r="X200" i="2" s="1"/>
  <c r="X201" i="2" s="1"/>
  <c r="X202" i="2" s="1"/>
  <c r="X203" i="2" s="1"/>
  <c r="X204" i="2" s="1"/>
  <c r="X205" i="2" s="1"/>
  <c r="X206" i="2" s="1"/>
  <c r="X207" i="2" s="1"/>
  <c r="X208" i="2" s="1"/>
  <c r="X209" i="2" s="1"/>
  <c r="X210" i="2" s="1"/>
  <c r="X211" i="2" s="1"/>
  <c r="X212" i="2" s="1"/>
  <c r="X213" i="2" s="1"/>
  <c r="X214" i="2" s="1"/>
  <c r="X215" i="2" s="1"/>
  <c r="X216" i="2" s="1"/>
  <c r="X217" i="2" s="1"/>
  <c r="X218" i="2" s="1"/>
  <c r="X219" i="2" s="1"/>
  <c r="X220" i="2" s="1"/>
  <c r="X221" i="2" s="1"/>
  <c r="X222" i="2" s="1"/>
  <c r="X223" i="2" s="1"/>
  <c r="X224" i="2" s="1"/>
  <c r="X225" i="2" s="1"/>
  <c r="X226" i="2" s="1"/>
  <c r="X227" i="2" s="1"/>
  <c r="X228" i="2" s="1"/>
  <c r="X229" i="2" s="1"/>
  <c r="X230" i="2" s="1"/>
  <c r="X231" i="2" s="1"/>
  <c r="X232" i="2" s="1"/>
  <c r="X233" i="2" s="1"/>
  <c r="X234" i="2" s="1"/>
  <c r="X235" i="2" s="1"/>
  <c r="X236" i="2" s="1"/>
  <c r="X237" i="2" s="1"/>
  <c r="X238" i="2" s="1"/>
  <c r="X239" i="2" s="1"/>
  <c r="X240" i="2" s="1"/>
  <c r="X241" i="2" s="1"/>
  <c r="X242" i="2" s="1"/>
  <c r="X243" i="2" s="1"/>
  <c r="X244" i="2" s="1"/>
  <c r="X245" i="2" s="1"/>
  <c r="X246" i="2" s="1"/>
  <c r="X247" i="2" s="1"/>
  <c r="X248" i="2" s="1"/>
  <c r="X249" i="2" s="1"/>
  <c r="X250" i="2" s="1"/>
  <c r="X251" i="2" s="1"/>
  <c r="X252" i="2" s="1"/>
  <c r="X253" i="2" s="1"/>
  <c r="X254" i="2" s="1"/>
  <c r="X255" i="2" s="1"/>
  <c r="X256" i="2" s="1"/>
  <c r="X257" i="2" s="1"/>
  <c r="X258" i="2" s="1"/>
  <c r="X259" i="2" s="1"/>
  <c r="X260" i="2" s="1"/>
  <c r="X261" i="2" s="1"/>
  <c r="X262" i="2" s="1"/>
  <c r="X263" i="2" s="1"/>
  <c r="X264" i="2" s="1"/>
  <c r="X265" i="2" s="1"/>
  <c r="X266" i="2" s="1"/>
  <c r="X267" i="2" s="1"/>
  <c r="X268" i="2" s="1"/>
  <c r="X269" i="2" s="1"/>
  <c r="X270" i="2" s="1"/>
  <c r="X271" i="2" s="1"/>
  <c r="X272" i="2" s="1"/>
  <c r="X273" i="2" s="1"/>
  <c r="X274" i="2" s="1"/>
  <c r="X275" i="2" s="1"/>
  <c r="X276" i="2" s="1"/>
  <c r="X277" i="2" s="1"/>
  <c r="X278" i="2" s="1"/>
  <c r="X279" i="2" s="1"/>
  <c r="X280" i="2" s="1"/>
  <c r="X281" i="2" s="1"/>
  <c r="X282" i="2" s="1"/>
  <c r="X283" i="2" s="1"/>
  <c r="X284" i="2" s="1"/>
  <c r="X285" i="2" s="1"/>
  <c r="X286" i="2" s="1"/>
  <c r="X287" i="2" s="1"/>
  <c r="X288" i="2" s="1"/>
  <c r="X289" i="2" s="1"/>
  <c r="X290" i="2" s="1"/>
  <c r="X291" i="2" s="1"/>
  <c r="X292" i="2" s="1"/>
  <c r="X293" i="2" s="1"/>
  <c r="X294" i="2" s="1"/>
  <c r="X295" i="2" s="1"/>
  <c r="X296" i="2" s="1"/>
  <c r="X297" i="2" s="1"/>
  <c r="V162" i="2"/>
  <c r="V163" i="2" s="1"/>
  <c r="V164" i="2" s="1"/>
  <c r="V165" i="2" s="1"/>
  <c r="V166" i="2" s="1"/>
  <c r="V167" i="2" s="1"/>
  <c r="V168" i="2" s="1"/>
  <c r="V169" i="2" s="1"/>
  <c r="V170" i="2" s="1"/>
  <c r="V171" i="2" s="1"/>
  <c r="V172" i="2" s="1"/>
  <c r="V173" i="2" s="1"/>
  <c r="V174" i="2" s="1"/>
  <c r="V175" i="2" s="1"/>
  <c r="V176" i="2" s="1"/>
  <c r="V177" i="2" s="1"/>
  <c r="V178" i="2" s="1"/>
  <c r="V179" i="2" s="1"/>
  <c r="V180" i="2" s="1"/>
  <c r="V181" i="2" s="1"/>
  <c r="V182" i="2" s="1"/>
  <c r="V183" i="2" s="1"/>
  <c r="V184" i="2" s="1"/>
  <c r="V185" i="2" s="1"/>
  <c r="V186" i="2" s="1"/>
  <c r="V187" i="2" s="1"/>
  <c r="V188" i="2" s="1"/>
  <c r="V189" i="2" s="1"/>
  <c r="V190" i="2" s="1"/>
  <c r="V191" i="2" s="1"/>
  <c r="V192" i="2" s="1"/>
  <c r="V193" i="2" s="1"/>
  <c r="V194" i="2" s="1"/>
  <c r="V195" i="2" s="1"/>
  <c r="V196" i="2" s="1"/>
  <c r="V197" i="2" s="1"/>
  <c r="V198" i="2" s="1"/>
  <c r="V199" i="2" s="1"/>
  <c r="V200" i="2" s="1"/>
  <c r="V201" i="2" s="1"/>
  <c r="V202" i="2" s="1"/>
  <c r="V203" i="2" s="1"/>
  <c r="V204" i="2" s="1"/>
  <c r="V205" i="2" s="1"/>
  <c r="V206" i="2" s="1"/>
  <c r="V207" i="2" s="1"/>
  <c r="V208" i="2" s="1"/>
  <c r="V209" i="2" s="1"/>
  <c r="V210" i="2" s="1"/>
  <c r="V211" i="2" s="1"/>
  <c r="V212" i="2" s="1"/>
  <c r="V213" i="2" s="1"/>
  <c r="V214" i="2" s="1"/>
  <c r="V215" i="2" s="1"/>
  <c r="V216" i="2" s="1"/>
  <c r="V217" i="2" s="1"/>
  <c r="V218" i="2" s="1"/>
  <c r="V219" i="2" s="1"/>
  <c r="V220" i="2" s="1"/>
  <c r="V221" i="2" s="1"/>
  <c r="V222" i="2" s="1"/>
  <c r="V223" i="2" s="1"/>
  <c r="V224" i="2" s="1"/>
  <c r="V225" i="2" s="1"/>
  <c r="V226" i="2" s="1"/>
  <c r="V227" i="2" s="1"/>
  <c r="V228" i="2" s="1"/>
  <c r="V229" i="2" s="1"/>
  <c r="V230" i="2" s="1"/>
  <c r="V231" i="2" s="1"/>
  <c r="V232" i="2" s="1"/>
  <c r="V233" i="2" s="1"/>
  <c r="V234" i="2" s="1"/>
  <c r="V235" i="2" s="1"/>
  <c r="V236" i="2" s="1"/>
  <c r="V237" i="2" s="1"/>
  <c r="V238" i="2" s="1"/>
  <c r="V239" i="2" s="1"/>
  <c r="V240" i="2" s="1"/>
  <c r="V241" i="2" s="1"/>
  <c r="V242" i="2" s="1"/>
  <c r="V243" i="2" s="1"/>
  <c r="V244" i="2" s="1"/>
  <c r="V245" i="2" s="1"/>
  <c r="V246" i="2" s="1"/>
  <c r="V247" i="2" s="1"/>
  <c r="V248" i="2" s="1"/>
  <c r="V249" i="2" s="1"/>
  <c r="V250" i="2" s="1"/>
  <c r="V251" i="2" s="1"/>
  <c r="V252" i="2" s="1"/>
  <c r="V253" i="2" s="1"/>
  <c r="V254" i="2" s="1"/>
  <c r="V255" i="2" s="1"/>
  <c r="V256" i="2" s="1"/>
  <c r="V257" i="2" s="1"/>
  <c r="V258" i="2" s="1"/>
  <c r="V259" i="2" s="1"/>
  <c r="V260" i="2" s="1"/>
  <c r="V261" i="2" s="1"/>
  <c r="V262" i="2" s="1"/>
  <c r="V263" i="2" s="1"/>
  <c r="V264" i="2" s="1"/>
  <c r="V265" i="2" s="1"/>
  <c r="V266" i="2" s="1"/>
  <c r="V267" i="2" s="1"/>
  <c r="V268" i="2" s="1"/>
  <c r="V269" i="2" s="1"/>
  <c r="V270" i="2" s="1"/>
  <c r="V271" i="2" s="1"/>
  <c r="V272" i="2" s="1"/>
  <c r="V273" i="2" s="1"/>
  <c r="V274" i="2" s="1"/>
  <c r="V275" i="2" s="1"/>
  <c r="V276" i="2" s="1"/>
  <c r="V277" i="2" s="1"/>
  <c r="V278" i="2" s="1"/>
  <c r="V279" i="2" s="1"/>
  <c r="V280" i="2" s="1"/>
  <c r="V281" i="2" s="1"/>
  <c r="V282" i="2" s="1"/>
  <c r="V283" i="2" s="1"/>
  <c r="V284" i="2" s="1"/>
  <c r="V285" i="2" s="1"/>
  <c r="V286" i="2" s="1"/>
  <c r="V287" i="2" s="1"/>
  <c r="V288" i="2" s="1"/>
  <c r="V289" i="2" s="1"/>
  <c r="V290" i="2" s="1"/>
  <c r="V291" i="2" s="1"/>
  <c r="V292" i="2" s="1"/>
  <c r="V293" i="2" s="1"/>
  <c r="V294" i="2" s="1"/>
  <c r="V295" i="2" s="1"/>
  <c r="V296" i="2" s="1"/>
  <c r="V297" i="2" s="1"/>
  <c r="R162" i="2"/>
  <c r="R163" i="2" s="1"/>
  <c r="Q162" i="2"/>
  <c r="E162" i="2" s="1"/>
  <c r="O162" i="2"/>
  <c r="P162" i="2" s="1"/>
  <c r="L162" i="2"/>
  <c r="K162" i="2"/>
  <c r="H162" i="2"/>
  <c r="F162" i="2"/>
  <c r="Q160" i="2"/>
  <c r="E160" i="2" s="1"/>
  <c r="O160" i="2"/>
  <c r="P160" i="2" s="1"/>
  <c r="L160" i="2"/>
  <c r="K160" i="2"/>
  <c r="H160" i="2"/>
  <c r="F160" i="2"/>
  <c r="Q159" i="2"/>
  <c r="E159" i="2" s="1"/>
  <c r="O159" i="2"/>
  <c r="P159" i="2" s="1"/>
  <c r="L159" i="2"/>
  <c r="K159" i="2"/>
  <c r="H159" i="2"/>
  <c r="F159" i="2"/>
  <c r="X158" i="2"/>
  <c r="X159" i="2" s="1"/>
  <c r="X160" i="2" s="1"/>
  <c r="V158" i="2"/>
  <c r="V159" i="2" s="1"/>
  <c r="V160" i="2" s="1"/>
  <c r="S158" i="2"/>
  <c r="W158" i="2" s="1"/>
  <c r="R158" i="2"/>
  <c r="R159" i="2" s="1"/>
  <c r="Q158" i="2"/>
  <c r="E158" i="2" s="1"/>
  <c r="P158" i="2"/>
  <c r="O158" i="2"/>
  <c r="L158" i="2"/>
  <c r="K158" i="2"/>
  <c r="H158" i="2"/>
  <c r="F158" i="2"/>
  <c r="X156" i="2"/>
  <c r="V156" i="2"/>
  <c r="S156" i="2"/>
  <c r="R156" i="2"/>
  <c r="Q156" i="2"/>
  <c r="E156" i="2" s="1"/>
  <c r="O156" i="2"/>
  <c r="P156" i="2" s="1"/>
  <c r="L156" i="2"/>
  <c r="K156" i="2"/>
  <c r="H156" i="2"/>
  <c r="F156" i="2"/>
  <c r="AC154" i="2"/>
  <c r="AC153" i="2"/>
  <c r="Q152" i="2"/>
  <c r="E152" i="2" s="1"/>
  <c r="O152" i="2"/>
  <c r="P152" i="2" s="1"/>
  <c r="L152" i="2"/>
  <c r="M152" i="2" s="1"/>
  <c r="K152" i="2"/>
  <c r="H152" i="2"/>
  <c r="F152" i="2"/>
  <c r="X151" i="2"/>
  <c r="X152" i="2" s="1"/>
  <c r="V151" i="2"/>
  <c r="V152" i="2" s="1"/>
  <c r="R151" i="2"/>
  <c r="R152" i="2" s="1"/>
  <c r="S152" i="2" s="1"/>
  <c r="Q151" i="2"/>
  <c r="E151" i="2" s="1"/>
  <c r="O151" i="2"/>
  <c r="P151" i="2" s="1"/>
  <c r="L151" i="2"/>
  <c r="K151" i="2"/>
  <c r="H151" i="2"/>
  <c r="F151" i="2"/>
  <c r="Q149" i="2"/>
  <c r="E149" i="2" s="1"/>
  <c r="O149" i="2"/>
  <c r="P149" i="2" s="1"/>
  <c r="L149" i="2"/>
  <c r="K149" i="2"/>
  <c r="H149" i="2"/>
  <c r="F149" i="2"/>
  <c r="O148" i="2"/>
  <c r="P148" i="2" s="1"/>
  <c r="L148" i="2"/>
  <c r="K148" i="2"/>
  <c r="H148" i="2"/>
  <c r="F148" i="2"/>
  <c r="E148" i="2"/>
  <c r="L147" i="2"/>
  <c r="K147" i="2"/>
  <c r="E147" i="2"/>
  <c r="C147" i="2"/>
  <c r="AB146" i="2"/>
  <c r="Q146" i="2"/>
  <c r="E146" i="2" s="1"/>
  <c r="O146" i="2"/>
  <c r="P146" i="2" s="1"/>
  <c r="L146" i="2"/>
  <c r="M146" i="2" s="1"/>
  <c r="K146" i="2"/>
  <c r="H146" i="2"/>
  <c r="F146" i="2"/>
  <c r="AB145" i="2"/>
  <c r="X145" i="2"/>
  <c r="X146" i="2" s="1"/>
  <c r="X147" i="2" s="1"/>
  <c r="X148" i="2" s="1"/>
  <c r="X149" i="2" s="1"/>
  <c r="V145" i="2"/>
  <c r="V146" i="2" s="1"/>
  <c r="V147" i="2" s="1"/>
  <c r="V148" i="2" s="1"/>
  <c r="V149" i="2" s="1"/>
  <c r="R145" i="2"/>
  <c r="R146" i="2" s="1"/>
  <c r="Q145" i="2"/>
  <c r="E145" i="2" s="1"/>
  <c r="O145" i="2"/>
  <c r="P145" i="2" s="1"/>
  <c r="L145" i="2"/>
  <c r="M145" i="2" s="1"/>
  <c r="K145" i="2"/>
  <c r="H145" i="2"/>
  <c r="F145" i="2"/>
  <c r="AB143" i="2"/>
  <c r="O143" i="2"/>
  <c r="Q143" i="2" s="1"/>
  <c r="E143" i="2" s="1"/>
  <c r="L143" i="2"/>
  <c r="K143" i="2"/>
  <c r="H143" i="2"/>
  <c r="F143" i="2"/>
  <c r="AB142" i="2"/>
  <c r="O142" i="2"/>
  <c r="Q142" i="2" s="1"/>
  <c r="E142" i="2" s="1"/>
  <c r="L142" i="2"/>
  <c r="M142" i="2" s="1"/>
  <c r="K142" i="2"/>
  <c r="H142" i="2"/>
  <c r="F142" i="2"/>
  <c r="AB141" i="2"/>
  <c r="O141" i="2"/>
  <c r="P141" i="2" s="1"/>
  <c r="L141" i="2"/>
  <c r="K141" i="2"/>
  <c r="H141" i="2"/>
  <c r="F141" i="2"/>
  <c r="AB140" i="2"/>
  <c r="O140" i="2"/>
  <c r="P140" i="2" s="1"/>
  <c r="L140" i="2"/>
  <c r="M140" i="2" s="1"/>
  <c r="K140" i="2"/>
  <c r="H140" i="2"/>
  <c r="F140" i="2"/>
  <c r="AB139" i="2"/>
  <c r="O139" i="2"/>
  <c r="P139" i="2" s="1"/>
  <c r="L139" i="2"/>
  <c r="K139" i="2"/>
  <c r="H139" i="2"/>
  <c r="F139" i="2"/>
  <c r="AB138" i="2"/>
  <c r="O138" i="2"/>
  <c r="Q138" i="2" s="1"/>
  <c r="E138" i="2" s="1"/>
  <c r="L138" i="2"/>
  <c r="K138" i="2"/>
  <c r="H138" i="2"/>
  <c r="F138" i="2"/>
  <c r="AB137" i="2"/>
  <c r="O137" i="2"/>
  <c r="Q137" i="2" s="1"/>
  <c r="E137" i="2" s="1"/>
  <c r="L137" i="2"/>
  <c r="K137" i="2"/>
  <c r="H137" i="2"/>
  <c r="F137" i="2"/>
  <c r="AB136" i="2"/>
  <c r="X136" i="2"/>
  <c r="X137" i="2" s="1"/>
  <c r="X138" i="2" s="1"/>
  <c r="X139" i="2" s="1"/>
  <c r="X140" i="2" s="1"/>
  <c r="X141" i="2" s="1"/>
  <c r="X142" i="2" s="1"/>
  <c r="X143" i="2" s="1"/>
  <c r="V136" i="2"/>
  <c r="V137" i="2" s="1"/>
  <c r="V138" i="2" s="1"/>
  <c r="V139" i="2" s="1"/>
  <c r="V140" i="2" s="1"/>
  <c r="V141" i="2" s="1"/>
  <c r="V142" i="2" s="1"/>
  <c r="V143" i="2" s="1"/>
  <c r="R136" i="2"/>
  <c r="R137" i="2" s="1"/>
  <c r="O136" i="2"/>
  <c r="P136" i="2" s="1"/>
  <c r="L136" i="2"/>
  <c r="K136" i="2"/>
  <c r="H136" i="2"/>
  <c r="F136" i="2"/>
  <c r="E136" i="2"/>
  <c r="AB125" i="2"/>
  <c r="O125" i="2"/>
  <c r="P125" i="2" s="1"/>
  <c r="L125" i="2"/>
  <c r="K125" i="2"/>
  <c r="H125" i="2"/>
  <c r="F125" i="2"/>
  <c r="AB124" i="2"/>
  <c r="O124" i="2"/>
  <c r="P124" i="2" s="1"/>
  <c r="L124" i="2"/>
  <c r="M124" i="2" s="1"/>
  <c r="K124" i="2"/>
  <c r="H124" i="2"/>
  <c r="F124" i="2"/>
  <c r="AB123" i="2"/>
  <c r="O123" i="2"/>
  <c r="L123" i="2"/>
  <c r="K123" i="2"/>
  <c r="H123" i="2"/>
  <c r="F123" i="2"/>
  <c r="AB122" i="2"/>
  <c r="O122" i="2"/>
  <c r="Q122" i="2" s="1"/>
  <c r="E122" i="2" s="1"/>
  <c r="L122" i="2"/>
  <c r="K122" i="2"/>
  <c r="H122" i="2"/>
  <c r="F122" i="2"/>
  <c r="AB121" i="2"/>
  <c r="O121" i="2"/>
  <c r="P121" i="2" s="1"/>
  <c r="L121" i="2"/>
  <c r="K121" i="2"/>
  <c r="H121" i="2"/>
  <c r="F121" i="2"/>
  <c r="AB120" i="2"/>
  <c r="O120" i="2"/>
  <c r="Q120" i="2" s="1"/>
  <c r="E120" i="2" s="1"/>
  <c r="L120" i="2"/>
  <c r="K120" i="2"/>
  <c r="H120" i="2"/>
  <c r="F120" i="2"/>
  <c r="AB119" i="2"/>
  <c r="O119" i="2"/>
  <c r="L119" i="2"/>
  <c r="K119" i="2"/>
  <c r="H119" i="2"/>
  <c r="F119" i="2"/>
  <c r="AB118" i="2"/>
  <c r="O118" i="2"/>
  <c r="Q118" i="2" s="1"/>
  <c r="E118" i="2" s="1"/>
  <c r="L118" i="2"/>
  <c r="K118" i="2"/>
  <c r="H118" i="2"/>
  <c r="F118" i="2"/>
  <c r="AB117" i="2"/>
  <c r="O117" i="2"/>
  <c r="Q117" i="2" s="1"/>
  <c r="E117" i="2" s="1"/>
  <c r="L117" i="2"/>
  <c r="K117" i="2"/>
  <c r="H117" i="2"/>
  <c r="F117" i="2"/>
  <c r="AB116" i="2"/>
  <c r="O116" i="2"/>
  <c r="Q116" i="2" s="1"/>
  <c r="E116" i="2" s="1"/>
  <c r="L116" i="2"/>
  <c r="K116" i="2"/>
  <c r="H116" i="2"/>
  <c r="F116" i="2"/>
  <c r="AB115" i="2"/>
  <c r="O115" i="2"/>
  <c r="Q115" i="2" s="1"/>
  <c r="E115" i="2" s="1"/>
  <c r="L115" i="2"/>
  <c r="K115" i="2"/>
  <c r="H115" i="2"/>
  <c r="F115" i="2"/>
  <c r="AB114" i="2"/>
  <c r="O114" i="2"/>
  <c r="Q114" i="2" s="1"/>
  <c r="E114" i="2" s="1"/>
  <c r="L114" i="2"/>
  <c r="K114" i="2"/>
  <c r="H114" i="2"/>
  <c r="F114" i="2"/>
  <c r="AB113" i="2"/>
  <c r="O113" i="2"/>
  <c r="P113" i="2" s="1"/>
  <c r="L113" i="2"/>
  <c r="K113" i="2"/>
  <c r="H113" i="2"/>
  <c r="F113" i="2"/>
  <c r="AB112" i="2"/>
  <c r="O112" i="2"/>
  <c r="L112" i="2"/>
  <c r="K112" i="2"/>
  <c r="H112" i="2"/>
  <c r="F112" i="2"/>
  <c r="AB111" i="2"/>
  <c r="O111" i="2"/>
  <c r="P111" i="2" s="1"/>
  <c r="L111" i="2"/>
  <c r="K111" i="2"/>
  <c r="H111" i="2"/>
  <c r="F111" i="2"/>
  <c r="AB110" i="2"/>
  <c r="X110" i="2"/>
  <c r="X111" i="2" s="1"/>
  <c r="X112" i="2" s="1"/>
  <c r="X113" i="2" s="1"/>
  <c r="X114" i="2" s="1"/>
  <c r="X115" i="2" s="1"/>
  <c r="X116" i="2" s="1"/>
  <c r="X117" i="2" s="1"/>
  <c r="X118" i="2" s="1"/>
  <c r="X119" i="2" s="1"/>
  <c r="X120" i="2" s="1"/>
  <c r="X121" i="2" s="1"/>
  <c r="X122" i="2" s="1"/>
  <c r="X123" i="2" s="1"/>
  <c r="X124" i="2" s="1"/>
  <c r="X125" i="2" s="1"/>
  <c r="V110" i="2"/>
  <c r="V111" i="2" s="1"/>
  <c r="V112" i="2" s="1"/>
  <c r="V113" i="2" s="1"/>
  <c r="V114" i="2" s="1"/>
  <c r="V115" i="2" s="1"/>
  <c r="V116" i="2" s="1"/>
  <c r="V117" i="2" s="1"/>
  <c r="V118" i="2" s="1"/>
  <c r="V119" i="2" s="1"/>
  <c r="V120" i="2" s="1"/>
  <c r="V121" i="2" s="1"/>
  <c r="V122" i="2" s="1"/>
  <c r="V123" i="2" s="1"/>
  <c r="V124" i="2" s="1"/>
  <c r="V125" i="2" s="1"/>
  <c r="R110" i="2"/>
  <c r="R111" i="2" s="1"/>
  <c r="S111" i="2" s="1"/>
  <c r="O110" i="2"/>
  <c r="Q110" i="2" s="1"/>
  <c r="E110" i="2" s="1"/>
  <c r="L110" i="2"/>
  <c r="M110" i="2" s="1"/>
  <c r="K110" i="2"/>
  <c r="H110" i="2"/>
  <c r="F110" i="2"/>
  <c r="AB106" i="2"/>
  <c r="O106" i="2"/>
  <c r="Q106" i="2" s="1"/>
  <c r="E106" i="2" s="1"/>
  <c r="L106" i="2"/>
  <c r="K106" i="2"/>
  <c r="H106" i="2"/>
  <c r="F106" i="2"/>
  <c r="AB105" i="2"/>
  <c r="O105" i="2"/>
  <c r="Q105" i="2" s="1"/>
  <c r="E105" i="2" s="1"/>
  <c r="L105" i="2"/>
  <c r="K105" i="2"/>
  <c r="H105" i="2"/>
  <c r="F105" i="2"/>
  <c r="AB104" i="2"/>
  <c r="O104" i="2"/>
  <c r="Q104" i="2" s="1"/>
  <c r="E104" i="2" s="1"/>
  <c r="L104" i="2"/>
  <c r="K104" i="2"/>
  <c r="H104" i="2"/>
  <c r="F104" i="2"/>
  <c r="AB103" i="2"/>
  <c r="X103" i="2"/>
  <c r="X104" i="2" s="1"/>
  <c r="X105" i="2" s="1"/>
  <c r="X106" i="2" s="1"/>
  <c r="V103" i="2"/>
  <c r="V104" i="2" s="1"/>
  <c r="V105" i="2" s="1"/>
  <c r="V106" i="2" s="1"/>
  <c r="R103" i="2"/>
  <c r="O103" i="2"/>
  <c r="Q103" i="2" s="1"/>
  <c r="E103" i="2" s="1"/>
  <c r="L103" i="2"/>
  <c r="K103" i="2"/>
  <c r="H103" i="2"/>
  <c r="F103" i="2"/>
  <c r="AB99" i="2"/>
  <c r="O99" i="2"/>
  <c r="P99" i="2" s="1"/>
  <c r="L99" i="2"/>
  <c r="K99" i="2"/>
  <c r="H99" i="2"/>
  <c r="F99" i="2"/>
  <c r="AB98" i="2"/>
  <c r="X98" i="2"/>
  <c r="X99" i="2" s="1"/>
  <c r="V98" i="2"/>
  <c r="V99" i="2" s="1"/>
  <c r="R98" i="2"/>
  <c r="S98" i="2" s="1"/>
  <c r="O98" i="2"/>
  <c r="P98" i="2" s="1"/>
  <c r="L98" i="2"/>
  <c r="K98" i="2"/>
  <c r="H98" i="2"/>
  <c r="F98" i="2"/>
  <c r="AB96" i="2"/>
  <c r="X96" i="2"/>
  <c r="V96" i="2"/>
  <c r="R96" i="2"/>
  <c r="S96" i="2" s="1"/>
  <c r="O96" i="2"/>
  <c r="P96" i="2" s="1"/>
  <c r="L96" i="2"/>
  <c r="K96" i="2"/>
  <c r="H96" i="2"/>
  <c r="F96" i="2"/>
  <c r="AB94" i="2"/>
  <c r="O94" i="2"/>
  <c r="Q94" i="2" s="1"/>
  <c r="E94" i="2" s="1"/>
  <c r="L94" i="2"/>
  <c r="K94" i="2"/>
  <c r="H94" i="2"/>
  <c r="F94" i="2"/>
  <c r="AB93" i="2"/>
  <c r="O93" i="2"/>
  <c r="P93" i="2" s="1"/>
  <c r="L93" i="2"/>
  <c r="K93" i="2"/>
  <c r="H93" i="2"/>
  <c r="F93" i="2"/>
  <c r="AB92" i="2"/>
  <c r="X92" i="2"/>
  <c r="V92" i="2"/>
  <c r="V93" i="2" s="1"/>
  <c r="V94" i="2" s="1"/>
  <c r="R92" i="2"/>
  <c r="R93" i="2" s="1"/>
  <c r="R94" i="2" s="1"/>
  <c r="S94" i="2" s="1"/>
  <c r="P92" i="2"/>
  <c r="O92" i="2"/>
  <c r="Q92" i="2" s="1"/>
  <c r="E92" i="2" s="1"/>
  <c r="L92" i="2"/>
  <c r="K92" i="2"/>
  <c r="H92" i="2"/>
  <c r="F92" i="2"/>
  <c r="AB90" i="2"/>
  <c r="P90" i="2"/>
  <c r="O90" i="2"/>
  <c r="Q90" i="2" s="1"/>
  <c r="E90" i="2" s="1"/>
  <c r="L90" i="2"/>
  <c r="K90" i="2"/>
  <c r="H90" i="2"/>
  <c r="F90" i="2"/>
  <c r="AB89" i="2"/>
  <c r="O89" i="2"/>
  <c r="Q89" i="2" s="1"/>
  <c r="E89" i="2" s="1"/>
  <c r="L89" i="2"/>
  <c r="K89" i="2"/>
  <c r="H89" i="2"/>
  <c r="F89" i="2"/>
  <c r="AB88" i="2"/>
  <c r="O88" i="2"/>
  <c r="Q88" i="2" s="1"/>
  <c r="E88" i="2" s="1"/>
  <c r="AD88" i="2" s="1"/>
  <c r="L88" i="2"/>
  <c r="K88" i="2"/>
  <c r="H88" i="2"/>
  <c r="F88" i="2"/>
  <c r="AB87" i="2"/>
  <c r="X87" i="2"/>
  <c r="X88" i="2" s="1"/>
  <c r="X89" i="2" s="1"/>
  <c r="X90" i="2" s="1"/>
  <c r="V87" i="2"/>
  <c r="V88" i="2" s="1"/>
  <c r="V89" i="2" s="1"/>
  <c r="V90" i="2" s="1"/>
  <c r="R87" i="2"/>
  <c r="S87" i="2" s="1"/>
  <c r="W87" i="2" s="1"/>
  <c r="O87" i="2"/>
  <c r="P87" i="2" s="1"/>
  <c r="L87" i="2"/>
  <c r="M87" i="2" s="1"/>
  <c r="K87" i="2"/>
  <c r="H87" i="2"/>
  <c r="F87" i="2"/>
  <c r="AB81" i="2"/>
  <c r="O81" i="2"/>
  <c r="P81" i="2" s="1"/>
  <c r="L81" i="2"/>
  <c r="K81" i="2"/>
  <c r="H81" i="2"/>
  <c r="F81" i="2"/>
  <c r="AB80" i="2"/>
  <c r="P80" i="2"/>
  <c r="O80" i="2"/>
  <c r="Q80" i="2" s="1"/>
  <c r="E80" i="2" s="1"/>
  <c r="L80" i="2"/>
  <c r="K80" i="2"/>
  <c r="H80" i="2"/>
  <c r="F80" i="2"/>
  <c r="AB79" i="2"/>
  <c r="O79" i="2"/>
  <c r="Q79" i="2" s="1"/>
  <c r="E79" i="2" s="1"/>
  <c r="L79" i="2"/>
  <c r="K79" i="2"/>
  <c r="H79" i="2"/>
  <c r="F79" i="2"/>
  <c r="AB78" i="2"/>
  <c r="P78" i="2"/>
  <c r="O78" i="2"/>
  <c r="Q78" i="2" s="1"/>
  <c r="E78" i="2" s="1"/>
  <c r="L78" i="2"/>
  <c r="K78" i="2"/>
  <c r="H78" i="2"/>
  <c r="F78" i="2"/>
  <c r="AB77" i="2"/>
  <c r="O77" i="2"/>
  <c r="Q77" i="2" s="1"/>
  <c r="E77" i="2" s="1"/>
  <c r="L77" i="2"/>
  <c r="K77" i="2"/>
  <c r="H77" i="2"/>
  <c r="F77" i="2"/>
  <c r="AB76" i="2"/>
  <c r="O76" i="2"/>
  <c r="Q76" i="2" s="1"/>
  <c r="E76" i="2" s="1"/>
  <c r="L76" i="2"/>
  <c r="K76" i="2"/>
  <c r="H76" i="2"/>
  <c r="F76" i="2"/>
  <c r="AB75" i="2"/>
  <c r="P75" i="2"/>
  <c r="O75" i="2"/>
  <c r="Q75" i="2" s="1"/>
  <c r="E75" i="2" s="1"/>
  <c r="L75" i="2"/>
  <c r="K75" i="2"/>
  <c r="H75" i="2"/>
  <c r="F75" i="2"/>
  <c r="AB74" i="2"/>
  <c r="O74" i="2"/>
  <c r="Q74" i="2" s="1"/>
  <c r="E74" i="2" s="1"/>
  <c r="L74" i="2"/>
  <c r="M74" i="2" s="1"/>
  <c r="K74" i="2"/>
  <c r="H74" i="2"/>
  <c r="F74" i="2"/>
  <c r="AB73" i="2"/>
  <c r="O73" i="2"/>
  <c r="P73" i="2" s="1"/>
  <c r="L73" i="2"/>
  <c r="K73" i="2"/>
  <c r="H73" i="2"/>
  <c r="F73" i="2"/>
  <c r="AB72" i="2"/>
  <c r="O72" i="2"/>
  <c r="Q72" i="2" s="1"/>
  <c r="E72" i="2" s="1"/>
  <c r="L72" i="2"/>
  <c r="K72" i="2"/>
  <c r="H72" i="2"/>
  <c r="F72" i="2"/>
  <c r="AB71" i="2"/>
  <c r="P71" i="2"/>
  <c r="O71" i="2"/>
  <c r="Q71" i="2" s="1"/>
  <c r="E71" i="2" s="1"/>
  <c r="L71" i="2"/>
  <c r="M71" i="2" s="1"/>
  <c r="K71" i="2"/>
  <c r="H71" i="2"/>
  <c r="F71" i="2"/>
  <c r="AB70" i="2"/>
  <c r="P70" i="2"/>
  <c r="O70" i="2"/>
  <c r="Q70" i="2" s="1"/>
  <c r="E70" i="2" s="1"/>
  <c r="L70" i="2"/>
  <c r="M70" i="2" s="1"/>
  <c r="K70" i="2"/>
  <c r="H70" i="2"/>
  <c r="F70" i="2"/>
  <c r="AB69" i="2"/>
  <c r="O69" i="2"/>
  <c r="Q69" i="2" s="1"/>
  <c r="E69" i="2" s="1"/>
  <c r="L69" i="2"/>
  <c r="K69" i="2"/>
  <c r="H69" i="2"/>
  <c r="F69" i="2"/>
  <c r="AB68" i="2"/>
  <c r="O68" i="2"/>
  <c r="Q68" i="2" s="1"/>
  <c r="E68" i="2" s="1"/>
  <c r="AD68" i="2" s="1"/>
  <c r="L68" i="2"/>
  <c r="K68" i="2"/>
  <c r="H68" i="2"/>
  <c r="F68" i="2"/>
  <c r="AB67" i="2"/>
  <c r="O67" i="2"/>
  <c r="Q67" i="2" s="1"/>
  <c r="E67" i="2" s="1"/>
  <c r="L67" i="2"/>
  <c r="K67" i="2"/>
  <c r="H67" i="2"/>
  <c r="F67" i="2"/>
  <c r="AB66" i="2"/>
  <c r="O66" i="2"/>
  <c r="Q66" i="2" s="1"/>
  <c r="E66" i="2" s="1"/>
  <c r="L66" i="2"/>
  <c r="K66" i="2"/>
  <c r="H66" i="2"/>
  <c r="F66" i="2"/>
  <c r="AB65" i="2"/>
  <c r="P65" i="2"/>
  <c r="O65" i="2"/>
  <c r="Q65" i="2" s="1"/>
  <c r="E65" i="2" s="1"/>
  <c r="L65" i="2"/>
  <c r="K65" i="2"/>
  <c r="H65" i="2"/>
  <c r="F65" i="2"/>
  <c r="AB64" i="2"/>
  <c r="O64" i="2"/>
  <c r="Q64" i="2" s="1"/>
  <c r="E64" i="2" s="1"/>
  <c r="L64" i="2"/>
  <c r="K64" i="2"/>
  <c r="H64" i="2"/>
  <c r="F64" i="2"/>
  <c r="AB63" i="2"/>
  <c r="O63" i="2"/>
  <c r="P63" i="2" s="1"/>
  <c r="L63" i="2"/>
  <c r="K63" i="2"/>
  <c r="H63" i="2"/>
  <c r="F63" i="2"/>
  <c r="AB62" i="2"/>
  <c r="O62" i="2"/>
  <c r="Q62" i="2" s="1"/>
  <c r="E62" i="2" s="1"/>
  <c r="AD62" i="2" s="1"/>
  <c r="L62" i="2"/>
  <c r="K62" i="2"/>
  <c r="H62" i="2"/>
  <c r="F62" i="2"/>
  <c r="AB61" i="2"/>
  <c r="O61" i="2"/>
  <c r="Q61" i="2" s="1"/>
  <c r="E61" i="2" s="1"/>
  <c r="L61" i="2"/>
  <c r="K61" i="2"/>
  <c r="H61" i="2"/>
  <c r="F61" i="2"/>
  <c r="AB60" i="2"/>
  <c r="O60" i="2"/>
  <c r="Q60" i="2" s="1"/>
  <c r="E60" i="2" s="1"/>
  <c r="L60" i="2"/>
  <c r="K60" i="2"/>
  <c r="H60" i="2"/>
  <c r="F60" i="2"/>
  <c r="AB59" i="2"/>
  <c r="O59" i="2"/>
  <c r="Q59" i="2" s="1"/>
  <c r="E59" i="2" s="1"/>
  <c r="L59" i="2"/>
  <c r="K59" i="2"/>
  <c r="H59" i="2"/>
  <c r="F59" i="2"/>
  <c r="AB58" i="2"/>
  <c r="O58" i="2"/>
  <c r="Q58" i="2" s="1"/>
  <c r="E58" i="2" s="1"/>
  <c r="AD58" i="2" s="1"/>
  <c r="L58" i="2"/>
  <c r="K58" i="2"/>
  <c r="H58" i="2"/>
  <c r="F58" i="2"/>
  <c r="AB57" i="2"/>
  <c r="O57" i="2"/>
  <c r="Q57" i="2" s="1"/>
  <c r="E57" i="2" s="1"/>
  <c r="L57" i="2"/>
  <c r="K57" i="2"/>
  <c r="H57" i="2"/>
  <c r="F57" i="2"/>
  <c r="AB56" i="2"/>
  <c r="O56" i="2"/>
  <c r="Q56" i="2" s="1"/>
  <c r="E56" i="2" s="1"/>
  <c r="L56" i="2"/>
  <c r="K56" i="2"/>
  <c r="H56" i="2"/>
  <c r="F56" i="2"/>
  <c r="AB55" i="2"/>
  <c r="O55" i="2"/>
  <c r="P55" i="2" s="1"/>
  <c r="L55" i="2"/>
  <c r="K55" i="2"/>
  <c r="H55" i="2"/>
  <c r="F55" i="2"/>
  <c r="AB54" i="2"/>
  <c r="O54" i="2"/>
  <c r="Q54" i="2" s="1"/>
  <c r="E54" i="2" s="1"/>
  <c r="L54" i="2"/>
  <c r="K54" i="2"/>
  <c r="H54" i="2"/>
  <c r="F54" i="2"/>
  <c r="AB53" i="2"/>
  <c r="O53" i="2"/>
  <c r="Q53" i="2" s="1"/>
  <c r="E53" i="2" s="1"/>
  <c r="L53" i="2"/>
  <c r="K53" i="2"/>
  <c r="H53" i="2"/>
  <c r="F53" i="2"/>
  <c r="AB52" i="2"/>
  <c r="O52" i="2"/>
  <c r="Q52" i="2" s="1"/>
  <c r="E52" i="2" s="1"/>
  <c r="L52" i="2"/>
  <c r="K52" i="2"/>
  <c r="H52" i="2"/>
  <c r="F52" i="2"/>
  <c r="AB51" i="2"/>
  <c r="O51" i="2"/>
  <c r="Q51" i="2" s="1"/>
  <c r="E51" i="2" s="1"/>
  <c r="L51" i="2"/>
  <c r="K51" i="2"/>
  <c r="H51" i="2"/>
  <c r="F51" i="2"/>
  <c r="AB50" i="2"/>
  <c r="O50" i="2"/>
  <c r="Q50" i="2" s="1"/>
  <c r="E50" i="2" s="1"/>
  <c r="L50" i="2"/>
  <c r="K50" i="2"/>
  <c r="H50" i="2"/>
  <c r="F50" i="2"/>
  <c r="AB49" i="2"/>
  <c r="O49" i="2"/>
  <c r="Q49" i="2" s="1"/>
  <c r="E49" i="2" s="1"/>
  <c r="L49" i="2"/>
  <c r="K49" i="2"/>
  <c r="H49" i="2"/>
  <c r="F49" i="2"/>
  <c r="AB48" i="2"/>
  <c r="P48" i="2"/>
  <c r="O48" i="2"/>
  <c r="Q48" i="2" s="1"/>
  <c r="E48" i="2" s="1"/>
  <c r="L48" i="2"/>
  <c r="K48" i="2"/>
  <c r="H48" i="2"/>
  <c r="F48" i="2"/>
  <c r="AB47" i="2"/>
  <c r="O47" i="2"/>
  <c r="P47" i="2" s="1"/>
  <c r="L47" i="2"/>
  <c r="M47" i="2" s="1"/>
  <c r="K47" i="2"/>
  <c r="H47" i="2"/>
  <c r="F47" i="2"/>
  <c r="AB46" i="2"/>
  <c r="O46" i="2"/>
  <c r="Q46" i="2" s="1"/>
  <c r="E46" i="2" s="1"/>
  <c r="L46" i="2"/>
  <c r="K46" i="2"/>
  <c r="H46" i="2"/>
  <c r="F46" i="2"/>
  <c r="AB45" i="2"/>
  <c r="O45" i="2"/>
  <c r="Q45" i="2" s="1"/>
  <c r="E45" i="2" s="1"/>
  <c r="L45" i="2"/>
  <c r="K45" i="2"/>
  <c r="H45" i="2"/>
  <c r="F45" i="2"/>
  <c r="AB44" i="2"/>
  <c r="O44" i="2"/>
  <c r="Q44" i="2" s="1"/>
  <c r="E44" i="2" s="1"/>
  <c r="L44" i="2"/>
  <c r="K44" i="2"/>
  <c r="H44" i="2"/>
  <c r="F44" i="2"/>
  <c r="AB43" i="2"/>
  <c r="O43" i="2"/>
  <c r="Q43" i="2" s="1"/>
  <c r="E43" i="2" s="1"/>
  <c r="L43" i="2"/>
  <c r="K43" i="2"/>
  <c r="H43" i="2"/>
  <c r="F43" i="2"/>
  <c r="AB42" i="2"/>
  <c r="O42" i="2"/>
  <c r="Q42" i="2" s="1"/>
  <c r="E42" i="2" s="1"/>
  <c r="L42" i="2"/>
  <c r="K42" i="2"/>
  <c r="H42" i="2"/>
  <c r="F42" i="2"/>
  <c r="AB41" i="2"/>
  <c r="X41" i="2"/>
  <c r="X42" i="2" s="1"/>
  <c r="X43" i="2" s="1"/>
  <c r="X44" i="2" s="1"/>
  <c r="X45" i="2" s="1"/>
  <c r="X46" i="2" s="1"/>
  <c r="X47" i="2" s="1"/>
  <c r="X48" i="2" s="1"/>
  <c r="X49" i="2" s="1"/>
  <c r="X50" i="2" s="1"/>
  <c r="X51" i="2" s="1"/>
  <c r="X52" i="2" s="1"/>
  <c r="X53" i="2" s="1"/>
  <c r="X54" i="2" s="1"/>
  <c r="X55" i="2" s="1"/>
  <c r="X56" i="2" s="1"/>
  <c r="X57" i="2" s="1"/>
  <c r="X58" i="2" s="1"/>
  <c r="X59" i="2" s="1"/>
  <c r="X60" i="2" s="1"/>
  <c r="X61" i="2" s="1"/>
  <c r="X62" i="2" s="1"/>
  <c r="X63" i="2" s="1"/>
  <c r="X64" i="2" s="1"/>
  <c r="X65" i="2" s="1"/>
  <c r="X66" i="2" s="1"/>
  <c r="X67" i="2" s="1"/>
  <c r="X68" i="2" s="1"/>
  <c r="X69" i="2" s="1"/>
  <c r="X70" i="2" s="1"/>
  <c r="X71" i="2" s="1"/>
  <c r="X72" i="2" s="1"/>
  <c r="X73" i="2" s="1"/>
  <c r="X74" i="2" s="1"/>
  <c r="X75" i="2" s="1"/>
  <c r="X76" i="2" s="1"/>
  <c r="X77" i="2" s="1"/>
  <c r="X78" i="2" s="1"/>
  <c r="X79" i="2" s="1"/>
  <c r="X80" i="2" s="1"/>
  <c r="X81" i="2" s="1"/>
  <c r="V41" i="2"/>
  <c r="V42" i="2" s="1"/>
  <c r="V43" i="2" s="1"/>
  <c r="V44" i="2" s="1"/>
  <c r="V45" i="2" s="1"/>
  <c r="V46" i="2" s="1"/>
  <c r="V47" i="2" s="1"/>
  <c r="V48" i="2" s="1"/>
  <c r="V49" i="2" s="1"/>
  <c r="V50" i="2" s="1"/>
  <c r="V51" i="2" s="1"/>
  <c r="V52" i="2" s="1"/>
  <c r="V53" i="2" s="1"/>
  <c r="V54" i="2" s="1"/>
  <c r="V55" i="2" s="1"/>
  <c r="V56" i="2" s="1"/>
  <c r="V57" i="2" s="1"/>
  <c r="V58" i="2" s="1"/>
  <c r="V59" i="2" s="1"/>
  <c r="V60" i="2" s="1"/>
  <c r="V61" i="2" s="1"/>
  <c r="V62" i="2" s="1"/>
  <c r="V63" i="2" s="1"/>
  <c r="V64" i="2" s="1"/>
  <c r="V65" i="2" s="1"/>
  <c r="V66" i="2" s="1"/>
  <c r="V67" i="2" s="1"/>
  <c r="V68" i="2" s="1"/>
  <c r="V69" i="2" s="1"/>
  <c r="V70" i="2" s="1"/>
  <c r="V71" i="2" s="1"/>
  <c r="V72" i="2" s="1"/>
  <c r="V73" i="2" s="1"/>
  <c r="V74" i="2" s="1"/>
  <c r="V75" i="2" s="1"/>
  <c r="V76" i="2" s="1"/>
  <c r="V77" i="2" s="1"/>
  <c r="V78" i="2" s="1"/>
  <c r="V79" i="2" s="1"/>
  <c r="V80" i="2" s="1"/>
  <c r="V81" i="2" s="1"/>
  <c r="R41" i="2"/>
  <c r="R42" i="2" s="1"/>
  <c r="O41" i="2"/>
  <c r="Q41" i="2" s="1"/>
  <c r="E41" i="2" s="1"/>
  <c r="L41" i="2"/>
  <c r="K41" i="2"/>
  <c r="H41" i="2"/>
  <c r="F41" i="2"/>
  <c r="AB35" i="2"/>
  <c r="AC35" i="2" s="1"/>
  <c r="AB34" i="2"/>
  <c r="AC34" i="2" s="1"/>
  <c r="AB33" i="2"/>
  <c r="AC33" i="2" s="1"/>
  <c r="AB32" i="2"/>
  <c r="AC32" i="2" s="1"/>
  <c r="AB31" i="2"/>
  <c r="AC31" i="2" s="1"/>
  <c r="AB30" i="2"/>
  <c r="AC30" i="2" s="1"/>
  <c r="AB29" i="2"/>
  <c r="AC29" i="2" s="1"/>
  <c r="AB28" i="2"/>
  <c r="AC28" i="2" s="1"/>
  <c r="AB27" i="2"/>
  <c r="AC27" i="2" s="1"/>
  <c r="AB26" i="2"/>
  <c r="AC26" i="2" s="1"/>
  <c r="AB25" i="2"/>
  <c r="AC25" i="2" s="1"/>
  <c r="AB24" i="2"/>
  <c r="AC24" i="2" s="1"/>
  <c r="AB23" i="2"/>
  <c r="AC23" i="2" s="1"/>
  <c r="AB22" i="2"/>
  <c r="AC22" i="2" s="1"/>
  <c r="AB21" i="2"/>
  <c r="AC21" i="2" s="1"/>
  <c r="AB20" i="2"/>
  <c r="AC20" i="2" s="1"/>
  <c r="AB19" i="2"/>
  <c r="AC19" i="2" s="1"/>
  <c r="AB18" i="2"/>
  <c r="AC18" i="2" s="1"/>
  <c r="AC17" i="2"/>
  <c r="AB17" i="2"/>
  <c r="AB16" i="2"/>
  <c r="AC16" i="2" s="1"/>
  <c r="AB15" i="2"/>
  <c r="AC15" i="2" s="1"/>
  <c r="AB14" i="2"/>
  <c r="AC14" i="2" s="1"/>
  <c r="AB13" i="2"/>
  <c r="AC13" i="2" s="1"/>
  <c r="AB12" i="2"/>
  <c r="AC12" i="2" s="1"/>
  <c r="AB11" i="2"/>
  <c r="AC11" i="2" s="1"/>
  <c r="AB10" i="2"/>
  <c r="AC10" i="2" s="1"/>
  <c r="AB9" i="2"/>
  <c r="AC9" i="2" s="1"/>
  <c r="AB8" i="2"/>
  <c r="AC8" i="2" s="1"/>
  <c r="AB7" i="2"/>
  <c r="AC7" i="2" s="1"/>
  <c r="AB6" i="2"/>
  <c r="AC6" i="2" s="1"/>
  <c r="AB5" i="2"/>
  <c r="AC5" i="2" s="1"/>
  <c r="AB4" i="2"/>
  <c r="AC4" i="2" s="1"/>
  <c r="AB3" i="2"/>
  <c r="AC3" i="2" s="1"/>
  <c r="AB2" i="2"/>
  <c r="AC2" i="2" s="1"/>
  <c r="AB286" i="1"/>
  <c r="Q286" i="1"/>
  <c r="E286" i="1" s="1"/>
  <c r="O286" i="1"/>
  <c r="P286" i="1" s="1"/>
  <c r="L286" i="1"/>
  <c r="K286" i="1"/>
  <c r="H286" i="1"/>
  <c r="F286" i="1"/>
  <c r="AB285" i="1"/>
  <c r="Q285" i="1"/>
  <c r="E285" i="1" s="1"/>
  <c r="O285" i="1"/>
  <c r="P285" i="1" s="1"/>
  <c r="L285" i="1"/>
  <c r="K285" i="1"/>
  <c r="H285" i="1"/>
  <c r="F285" i="1"/>
  <c r="AB284" i="1"/>
  <c r="Q284" i="1"/>
  <c r="E284" i="1" s="1"/>
  <c r="O284" i="1"/>
  <c r="P284" i="1" s="1"/>
  <c r="L284" i="1"/>
  <c r="K284" i="1"/>
  <c r="H284" i="1"/>
  <c r="F284" i="1"/>
  <c r="AB283" i="1"/>
  <c r="Q283" i="1"/>
  <c r="E283" i="1" s="1"/>
  <c r="O283" i="1"/>
  <c r="P283" i="1" s="1"/>
  <c r="L283" i="1"/>
  <c r="K283" i="1"/>
  <c r="H283" i="1"/>
  <c r="F283" i="1"/>
  <c r="AB282" i="1"/>
  <c r="Q282" i="1"/>
  <c r="E282" i="1" s="1"/>
  <c r="O282" i="1"/>
  <c r="P282" i="1" s="1"/>
  <c r="L282" i="1"/>
  <c r="K282" i="1"/>
  <c r="H282" i="1"/>
  <c r="F282" i="1"/>
  <c r="AB281" i="1"/>
  <c r="Q281" i="1"/>
  <c r="E281" i="1" s="1"/>
  <c r="O281" i="1"/>
  <c r="P281" i="1" s="1"/>
  <c r="L281" i="1"/>
  <c r="K281" i="1"/>
  <c r="H281" i="1"/>
  <c r="F281" i="1"/>
  <c r="AB280" i="1"/>
  <c r="Q280" i="1"/>
  <c r="E280" i="1" s="1"/>
  <c r="O280" i="1"/>
  <c r="P280" i="1" s="1"/>
  <c r="L280" i="1"/>
  <c r="K280" i="1"/>
  <c r="H280" i="1"/>
  <c r="F280" i="1"/>
  <c r="AB279" i="1"/>
  <c r="Q279" i="1"/>
  <c r="E279" i="1" s="1"/>
  <c r="O279" i="1"/>
  <c r="P279" i="1" s="1"/>
  <c r="L279" i="1"/>
  <c r="K279" i="1"/>
  <c r="H279" i="1"/>
  <c r="F279" i="1"/>
  <c r="AB278" i="1"/>
  <c r="Q278" i="1"/>
  <c r="E278" i="1" s="1"/>
  <c r="O278" i="1"/>
  <c r="P278" i="1" s="1"/>
  <c r="L278" i="1"/>
  <c r="K278" i="1"/>
  <c r="H278" i="1"/>
  <c r="F278" i="1"/>
  <c r="AB277" i="1"/>
  <c r="Q277" i="1"/>
  <c r="E277" i="1" s="1"/>
  <c r="O277" i="1"/>
  <c r="P277" i="1" s="1"/>
  <c r="L277" i="1"/>
  <c r="K277" i="1"/>
  <c r="H277" i="1"/>
  <c r="F277" i="1"/>
  <c r="AB276" i="1"/>
  <c r="Q276" i="1"/>
  <c r="E276" i="1" s="1"/>
  <c r="O276" i="1"/>
  <c r="P276" i="1" s="1"/>
  <c r="L276" i="1"/>
  <c r="K276" i="1"/>
  <c r="H276" i="1"/>
  <c r="F276" i="1"/>
  <c r="AB275" i="1"/>
  <c r="Q275" i="1"/>
  <c r="E275" i="1" s="1"/>
  <c r="O275" i="1"/>
  <c r="P275" i="1" s="1"/>
  <c r="L275" i="1"/>
  <c r="K275" i="1"/>
  <c r="H275" i="1"/>
  <c r="F275" i="1"/>
  <c r="AB274" i="1"/>
  <c r="Q274" i="1"/>
  <c r="E274" i="1" s="1"/>
  <c r="O274" i="1"/>
  <c r="P274" i="1" s="1"/>
  <c r="L274" i="1"/>
  <c r="K274" i="1"/>
  <c r="H274" i="1"/>
  <c r="F274" i="1"/>
  <c r="AB273" i="1"/>
  <c r="Q273" i="1"/>
  <c r="E273" i="1" s="1"/>
  <c r="O273" i="1"/>
  <c r="P273" i="1" s="1"/>
  <c r="L273" i="1"/>
  <c r="K273" i="1"/>
  <c r="H273" i="1"/>
  <c r="F273" i="1"/>
  <c r="AB272" i="1"/>
  <c r="Q272" i="1"/>
  <c r="E272" i="1" s="1"/>
  <c r="O272" i="1"/>
  <c r="P272" i="1" s="1"/>
  <c r="L272" i="1"/>
  <c r="K272" i="1"/>
  <c r="H272" i="1"/>
  <c r="F272" i="1"/>
  <c r="AB271" i="1"/>
  <c r="Q271" i="1"/>
  <c r="E271" i="1" s="1"/>
  <c r="O271" i="1"/>
  <c r="P271" i="1" s="1"/>
  <c r="L271" i="1"/>
  <c r="K271" i="1"/>
  <c r="H271" i="1"/>
  <c r="F271" i="1"/>
  <c r="AB270" i="1"/>
  <c r="Q270" i="1"/>
  <c r="E270" i="1" s="1"/>
  <c r="O270" i="1"/>
  <c r="P270" i="1" s="1"/>
  <c r="L270" i="1"/>
  <c r="K270" i="1"/>
  <c r="H270" i="1"/>
  <c r="F270" i="1"/>
  <c r="AB269" i="1"/>
  <c r="Q269" i="1"/>
  <c r="E269" i="1" s="1"/>
  <c r="O269" i="1"/>
  <c r="P269" i="1" s="1"/>
  <c r="L269" i="1"/>
  <c r="K269" i="1"/>
  <c r="H269" i="1"/>
  <c r="F269" i="1"/>
  <c r="AB268" i="1"/>
  <c r="Q268" i="1"/>
  <c r="E268" i="1" s="1"/>
  <c r="O268" i="1"/>
  <c r="P268" i="1" s="1"/>
  <c r="L268" i="1"/>
  <c r="K268" i="1"/>
  <c r="H268" i="1"/>
  <c r="F268" i="1"/>
  <c r="AB267" i="1"/>
  <c r="Q267" i="1"/>
  <c r="E267" i="1" s="1"/>
  <c r="O267" i="1"/>
  <c r="P267" i="1" s="1"/>
  <c r="L267" i="1"/>
  <c r="K267" i="1"/>
  <c r="H267" i="1"/>
  <c r="F267" i="1"/>
  <c r="AB266" i="1"/>
  <c r="Q266" i="1"/>
  <c r="E266" i="1" s="1"/>
  <c r="O266" i="1"/>
  <c r="P266" i="1" s="1"/>
  <c r="L266" i="1"/>
  <c r="K266" i="1"/>
  <c r="H266" i="1"/>
  <c r="F266" i="1"/>
  <c r="AB265" i="1"/>
  <c r="Q265" i="1"/>
  <c r="E265" i="1" s="1"/>
  <c r="O265" i="1"/>
  <c r="P265" i="1" s="1"/>
  <c r="L265" i="1"/>
  <c r="K265" i="1"/>
  <c r="H265" i="1"/>
  <c r="F265" i="1"/>
  <c r="AB264" i="1"/>
  <c r="Q264" i="1"/>
  <c r="E264" i="1" s="1"/>
  <c r="O264" i="1"/>
  <c r="P264" i="1" s="1"/>
  <c r="L264" i="1"/>
  <c r="K264" i="1"/>
  <c r="H264" i="1"/>
  <c r="F264" i="1"/>
  <c r="AB263" i="1"/>
  <c r="Q263" i="1"/>
  <c r="E263" i="1" s="1"/>
  <c r="O263" i="1"/>
  <c r="P263" i="1" s="1"/>
  <c r="L263" i="1"/>
  <c r="K263" i="1"/>
  <c r="H263" i="1"/>
  <c r="F263" i="1"/>
  <c r="AB262" i="1"/>
  <c r="Q262" i="1"/>
  <c r="E262" i="1" s="1"/>
  <c r="O262" i="1"/>
  <c r="P262" i="1" s="1"/>
  <c r="L262" i="1"/>
  <c r="K262" i="1"/>
  <c r="H262" i="1"/>
  <c r="F262" i="1"/>
  <c r="AB261" i="1"/>
  <c r="Q261" i="1"/>
  <c r="E261" i="1" s="1"/>
  <c r="O261" i="1"/>
  <c r="P261" i="1" s="1"/>
  <c r="L261" i="1"/>
  <c r="K261" i="1"/>
  <c r="H261" i="1"/>
  <c r="F261" i="1"/>
  <c r="AB260" i="1"/>
  <c r="Q260" i="1"/>
  <c r="E260" i="1" s="1"/>
  <c r="O260" i="1"/>
  <c r="P260" i="1" s="1"/>
  <c r="L260" i="1"/>
  <c r="K260" i="1"/>
  <c r="H260" i="1"/>
  <c r="F260" i="1"/>
  <c r="AB259" i="1"/>
  <c r="Q259" i="1"/>
  <c r="E259" i="1" s="1"/>
  <c r="O259" i="1"/>
  <c r="P259" i="1" s="1"/>
  <c r="L259" i="1"/>
  <c r="K259" i="1"/>
  <c r="H259" i="1"/>
  <c r="F259" i="1"/>
  <c r="AB258" i="1"/>
  <c r="Q258" i="1"/>
  <c r="E258" i="1" s="1"/>
  <c r="O258" i="1"/>
  <c r="P258" i="1" s="1"/>
  <c r="L258" i="1"/>
  <c r="K258" i="1"/>
  <c r="H258" i="1"/>
  <c r="F258" i="1"/>
  <c r="AB257" i="1"/>
  <c r="Q257" i="1"/>
  <c r="E257" i="1" s="1"/>
  <c r="O257" i="1"/>
  <c r="P257" i="1" s="1"/>
  <c r="L257" i="1"/>
  <c r="K257" i="1"/>
  <c r="H257" i="1"/>
  <c r="F257" i="1"/>
  <c r="AB256" i="1"/>
  <c r="Q256" i="1"/>
  <c r="O256" i="1"/>
  <c r="P256" i="1" s="1"/>
  <c r="L256" i="1"/>
  <c r="K256" i="1"/>
  <c r="H256" i="1"/>
  <c r="F256" i="1"/>
  <c r="E256" i="1"/>
  <c r="AB255" i="1"/>
  <c r="Q255" i="1"/>
  <c r="E255" i="1" s="1"/>
  <c r="O255" i="1"/>
  <c r="P255" i="1" s="1"/>
  <c r="L255" i="1"/>
  <c r="K255" i="1"/>
  <c r="H255" i="1"/>
  <c r="F255" i="1"/>
  <c r="AB254" i="1"/>
  <c r="Q254" i="1"/>
  <c r="E254" i="1" s="1"/>
  <c r="O254" i="1"/>
  <c r="P254" i="1" s="1"/>
  <c r="L254" i="1"/>
  <c r="K254" i="1"/>
  <c r="H254" i="1"/>
  <c r="F254" i="1"/>
  <c r="AB253" i="1"/>
  <c r="Q253" i="1"/>
  <c r="E253" i="1" s="1"/>
  <c r="O253" i="1"/>
  <c r="P253" i="1" s="1"/>
  <c r="L253" i="1"/>
  <c r="K253" i="1"/>
  <c r="H253" i="1"/>
  <c r="F253" i="1"/>
  <c r="AB252" i="1"/>
  <c r="Q252" i="1"/>
  <c r="E252" i="1" s="1"/>
  <c r="O252" i="1"/>
  <c r="P252" i="1" s="1"/>
  <c r="L252" i="1"/>
  <c r="K252" i="1"/>
  <c r="H252" i="1"/>
  <c r="F252" i="1"/>
  <c r="AB251" i="1"/>
  <c r="Q251" i="1"/>
  <c r="E251" i="1" s="1"/>
  <c r="O251" i="1"/>
  <c r="P251" i="1" s="1"/>
  <c r="L251" i="1"/>
  <c r="K251" i="1"/>
  <c r="H251" i="1"/>
  <c r="F251" i="1"/>
  <c r="AB250" i="1"/>
  <c r="Q250" i="1"/>
  <c r="E250" i="1" s="1"/>
  <c r="O250" i="1"/>
  <c r="P250" i="1" s="1"/>
  <c r="L250" i="1"/>
  <c r="K250" i="1"/>
  <c r="H250" i="1"/>
  <c r="F250" i="1"/>
  <c r="AB249" i="1"/>
  <c r="Q249" i="1"/>
  <c r="E249" i="1" s="1"/>
  <c r="O249" i="1"/>
  <c r="P249" i="1" s="1"/>
  <c r="L249" i="1"/>
  <c r="K249" i="1"/>
  <c r="H249" i="1"/>
  <c r="F249" i="1"/>
  <c r="AB248" i="1"/>
  <c r="Q248" i="1"/>
  <c r="E248" i="1" s="1"/>
  <c r="O248" i="1"/>
  <c r="P248" i="1" s="1"/>
  <c r="L248" i="1"/>
  <c r="K248" i="1"/>
  <c r="H248" i="1"/>
  <c r="F248" i="1"/>
  <c r="AB247" i="1"/>
  <c r="Q247" i="1"/>
  <c r="E247" i="1" s="1"/>
  <c r="O247" i="1"/>
  <c r="P247" i="1" s="1"/>
  <c r="L247" i="1"/>
  <c r="K247" i="1"/>
  <c r="H247" i="1"/>
  <c r="F247" i="1"/>
  <c r="AB246" i="1"/>
  <c r="Q246" i="1"/>
  <c r="E246" i="1" s="1"/>
  <c r="O246" i="1"/>
  <c r="P246" i="1" s="1"/>
  <c r="L246" i="1"/>
  <c r="K246" i="1"/>
  <c r="H246" i="1"/>
  <c r="F246" i="1"/>
  <c r="AB245" i="1"/>
  <c r="Q245" i="1"/>
  <c r="E245" i="1" s="1"/>
  <c r="O245" i="1"/>
  <c r="P245" i="1" s="1"/>
  <c r="L245" i="1"/>
  <c r="K245" i="1"/>
  <c r="H245" i="1"/>
  <c r="F245" i="1"/>
  <c r="AB244" i="1"/>
  <c r="Q244" i="1"/>
  <c r="E244" i="1" s="1"/>
  <c r="O244" i="1"/>
  <c r="P244" i="1" s="1"/>
  <c r="L244" i="1"/>
  <c r="K244" i="1"/>
  <c r="H244" i="1"/>
  <c r="F244" i="1"/>
  <c r="AB243" i="1"/>
  <c r="Q243" i="1"/>
  <c r="E243" i="1" s="1"/>
  <c r="O243" i="1"/>
  <c r="P243" i="1" s="1"/>
  <c r="L243" i="1"/>
  <c r="K243" i="1"/>
  <c r="H243" i="1"/>
  <c r="F243" i="1"/>
  <c r="AB242" i="1"/>
  <c r="Q242" i="1"/>
  <c r="E242" i="1" s="1"/>
  <c r="O242" i="1"/>
  <c r="P242" i="1" s="1"/>
  <c r="L242" i="1"/>
  <c r="K242" i="1"/>
  <c r="H242" i="1"/>
  <c r="F242" i="1"/>
  <c r="AB241" i="1"/>
  <c r="Q241" i="1"/>
  <c r="E241" i="1" s="1"/>
  <c r="O241" i="1"/>
  <c r="P241" i="1" s="1"/>
  <c r="L241" i="1"/>
  <c r="K241" i="1"/>
  <c r="H241" i="1"/>
  <c r="F241" i="1"/>
  <c r="AB240" i="1"/>
  <c r="Q240" i="1"/>
  <c r="E240" i="1" s="1"/>
  <c r="O240" i="1"/>
  <c r="P240" i="1" s="1"/>
  <c r="L240" i="1"/>
  <c r="K240" i="1"/>
  <c r="H240" i="1"/>
  <c r="F240" i="1"/>
  <c r="AB239" i="1"/>
  <c r="Q239" i="1"/>
  <c r="E239" i="1" s="1"/>
  <c r="O239" i="1"/>
  <c r="P239" i="1" s="1"/>
  <c r="L239" i="1"/>
  <c r="K239" i="1"/>
  <c r="H239" i="1"/>
  <c r="F239" i="1"/>
  <c r="AB238" i="1"/>
  <c r="Q238" i="1"/>
  <c r="E238" i="1" s="1"/>
  <c r="O238" i="1"/>
  <c r="P238" i="1" s="1"/>
  <c r="L238" i="1"/>
  <c r="K238" i="1"/>
  <c r="H238" i="1"/>
  <c r="F238" i="1"/>
  <c r="AB237" i="1"/>
  <c r="Q237" i="1"/>
  <c r="E237" i="1" s="1"/>
  <c r="O237" i="1"/>
  <c r="P237" i="1" s="1"/>
  <c r="L237" i="1"/>
  <c r="K237" i="1"/>
  <c r="H237" i="1"/>
  <c r="F237" i="1"/>
  <c r="AB236" i="1"/>
  <c r="Q236" i="1"/>
  <c r="E236" i="1" s="1"/>
  <c r="O236" i="1"/>
  <c r="P236" i="1" s="1"/>
  <c r="L236" i="1"/>
  <c r="K236" i="1"/>
  <c r="H236" i="1"/>
  <c r="F236" i="1"/>
  <c r="AB235" i="1"/>
  <c r="Q235" i="1"/>
  <c r="E235" i="1" s="1"/>
  <c r="O235" i="1"/>
  <c r="P235" i="1" s="1"/>
  <c r="L235" i="1"/>
  <c r="K235" i="1"/>
  <c r="H235" i="1"/>
  <c r="F235" i="1"/>
  <c r="AB234" i="1"/>
  <c r="Q234" i="1"/>
  <c r="E234" i="1" s="1"/>
  <c r="O234" i="1"/>
  <c r="P234" i="1" s="1"/>
  <c r="L234" i="1"/>
  <c r="K234" i="1"/>
  <c r="H234" i="1"/>
  <c r="F234" i="1"/>
  <c r="AB233" i="1"/>
  <c r="Q233" i="1"/>
  <c r="E233" i="1" s="1"/>
  <c r="O233" i="1"/>
  <c r="P233" i="1" s="1"/>
  <c r="L233" i="1"/>
  <c r="K233" i="1"/>
  <c r="H233" i="1"/>
  <c r="F233" i="1"/>
  <c r="AB232" i="1"/>
  <c r="Q232" i="1"/>
  <c r="E232" i="1" s="1"/>
  <c r="O232" i="1"/>
  <c r="P232" i="1" s="1"/>
  <c r="L232" i="1"/>
  <c r="K232" i="1"/>
  <c r="H232" i="1"/>
  <c r="F232" i="1"/>
  <c r="AB231" i="1"/>
  <c r="Q231" i="1"/>
  <c r="E231" i="1" s="1"/>
  <c r="O231" i="1"/>
  <c r="P231" i="1" s="1"/>
  <c r="L231" i="1"/>
  <c r="K231" i="1"/>
  <c r="H231" i="1"/>
  <c r="F231" i="1"/>
  <c r="AB230" i="1"/>
  <c r="Q230" i="1"/>
  <c r="E230" i="1" s="1"/>
  <c r="O230" i="1"/>
  <c r="P230" i="1" s="1"/>
  <c r="L230" i="1"/>
  <c r="K230" i="1"/>
  <c r="H230" i="1"/>
  <c r="F230" i="1"/>
  <c r="AB229" i="1"/>
  <c r="Q229" i="1"/>
  <c r="E229" i="1" s="1"/>
  <c r="O229" i="1"/>
  <c r="P229" i="1" s="1"/>
  <c r="L229" i="1"/>
  <c r="K229" i="1"/>
  <c r="H229" i="1"/>
  <c r="F229" i="1"/>
  <c r="AB228" i="1"/>
  <c r="Q228" i="1"/>
  <c r="E228" i="1" s="1"/>
  <c r="O228" i="1"/>
  <c r="P228" i="1" s="1"/>
  <c r="L228" i="1"/>
  <c r="K228" i="1"/>
  <c r="H228" i="1"/>
  <c r="F228" i="1"/>
  <c r="AB227" i="1"/>
  <c r="Q227" i="1"/>
  <c r="E227" i="1" s="1"/>
  <c r="O227" i="1"/>
  <c r="P227" i="1" s="1"/>
  <c r="L227" i="1"/>
  <c r="K227" i="1"/>
  <c r="H227" i="1"/>
  <c r="F227" i="1"/>
  <c r="AB226" i="1"/>
  <c r="Q226" i="1"/>
  <c r="E226" i="1" s="1"/>
  <c r="O226" i="1"/>
  <c r="P226" i="1" s="1"/>
  <c r="L226" i="1"/>
  <c r="K226" i="1"/>
  <c r="H226" i="1"/>
  <c r="F226" i="1"/>
  <c r="AB225" i="1"/>
  <c r="Q225" i="1"/>
  <c r="E225" i="1" s="1"/>
  <c r="O225" i="1"/>
  <c r="P225" i="1" s="1"/>
  <c r="L225" i="1"/>
  <c r="K225" i="1"/>
  <c r="H225" i="1"/>
  <c r="F225" i="1"/>
  <c r="AB224" i="1"/>
  <c r="Q224" i="1"/>
  <c r="E224" i="1" s="1"/>
  <c r="O224" i="1"/>
  <c r="P224" i="1" s="1"/>
  <c r="L224" i="1"/>
  <c r="K224" i="1"/>
  <c r="H224" i="1"/>
  <c r="F224" i="1"/>
  <c r="AB223" i="1"/>
  <c r="Q223" i="1"/>
  <c r="E223" i="1" s="1"/>
  <c r="O223" i="1"/>
  <c r="P223" i="1" s="1"/>
  <c r="L223" i="1"/>
  <c r="K223" i="1"/>
  <c r="H223" i="1"/>
  <c r="F223" i="1"/>
  <c r="AB222" i="1"/>
  <c r="Q222" i="1"/>
  <c r="E222" i="1" s="1"/>
  <c r="O222" i="1"/>
  <c r="P222" i="1" s="1"/>
  <c r="L222" i="1"/>
  <c r="K222" i="1"/>
  <c r="H222" i="1"/>
  <c r="F222" i="1"/>
  <c r="AB221" i="1"/>
  <c r="Q221" i="1"/>
  <c r="E221" i="1" s="1"/>
  <c r="O221" i="1"/>
  <c r="P221" i="1" s="1"/>
  <c r="L221" i="1"/>
  <c r="K221" i="1"/>
  <c r="H221" i="1"/>
  <c r="F221" i="1"/>
  <c r="AB220" i="1"/>
  <c r="Q220" i="1"/>
  <c r="E220" i="1" s="1"/>
  <c r="O220" i="1"/>
  <c r="P220" i="1" s="1"/>
  <c r="L220" i="1"/>
  <c r="K220" i="1"/>
  <c r="H220" i="1"/>
  <c r="F220" i="1"/>
  <c r="AB219" i="1"/>
  <c r="Q219" i="1"/>
  <c r="E219" i="1" s="1"/>
  <c r="O219" i="1"/>
  <c r="P219" i="1" s="1"/>
  <c r="L219" i="1"/>
  <c r="K219" i="1"/>
  <c r="H219" i="1"/>
  <c r="F219" i="1"/>
  <c r="AB218" i="1"/>
  <c r="Q218" i="1"/>
  <c r="E218" i="1" s="1"/>
  <c r="O218" i="1"/>
  <c r="P218" i="1" s="1"/>
  <c r="L218" i="1"/>
  <c r="K218" i="1"/>
  <c r="H218" i="1"/>
  <c r="F218" i="1"/>
  <c r="AB217" i="1"/>
  <c r="Q217" i="1"/>
  <c r="E217" i="1" s="1"/>
  <c r="O217" i="1"/>
  <c r="P217" i="1" s="1"/>
  <c r="L217" i="1"/>
  <c r="K217" i="1"/>
  <c r="H217" i="1"/>
  <c r="F217" i="1"/>
  <c r="AB216" i="1"/>
  <c r="Q216" i="1"/>
  <c r="E216" i="1" s="1"/>
  <c r="O216" i="1"/>
  <c r="P216" i="1" s="1"/>
  <c r="L216" i="1"/>
  <c r="K216" i="1"/>
  <c r="H216" i="1"/>
  <c r="F216" i="1"/>
  <c r="AB215" i="1"/>
  <c r="Q215" i="1"/>
  <c r="E215" i="1" s="1"/>
  <c r="O215" i="1"/>
  <c r="P215" i="1" s="1"/>
  <c r="L215" i="1"/>
  <c r="K215" i="1"/>
  <c r="H215" i="1"/>
  <c r="F215" i="1"/>
  <c r="AB214" i="1"/>
  <c r="Q214" i="1"/>
  <c r="E214" i="1" s="1"/>
  <c r="O214" i="1"/>
  <c r="P214" i="1" s="1"/>
  <c r="L214" i="1"/>
  <c r="K214" i="1"/>
  <c r="H214" i="1"/>
  <c r="F214" i="1"/>
  <c r="AB213" i="1"/>
  <c r="Q213" i="1"/>
  <c r="E213" i="1" s="1"/>
  <c r="O213" i="1"/>
  <c r="P213" i="1" s="1"/>
  <c r="L213" i="1"/>
  <c r="K213" i="1"/>
  <c r="H213" i="1"/>
  <c r="F213" i="1"/>
  <c r="AB212" i="1"/>
  <c r="Q212" i="1"/>
  <c r="E212" i="1" s="1"/>
  <c r="O212" i="1"/>
  <c r="P212" i="1" s="1"/>
  <c r="L212" i="1"/>
  <c r="K212" i="1"/>
  <c r="H212" i="1"/>
  <c r="F212" i="1"/>
  <c r="AB211" i="1"/>
  <c r="Q211" i="1"/>
  <c r="E211" i="1" s="1"/>
  <c r="O211" i="1"/>
  <c r="P211" i="1" s="1"/>
  <c r="L211" i="1"/>
  <c r="K211" i="1"/>
  <c r="H211" i="1"/>
  <c r="F211" i="1"/>
  <c r="AB210" i="1"/>
  <c r="Q210" i="1"/>
  <c r="E210" i="1" s="1"/>
  <c r="O210" i="1"/>
  <c r="P210" i="1" s="1"/>
  <c r="L210" i="1"/>
  <c r="K210" i="1"/>
  <c r="H210" i="1"/>
  <c r="F210" i="1"/>
  <c r="AB209" i="1"/>
  <c r="Q209" i="1"/>
  <c r="E209" i="1" s="1"/>
  <c r="O209" i="1"/>
  <c r="P209" i="1" s="1"/>
  <c r="L209" i="1"/>
  <c r="K209" i="1"/>
  <c r="H209" i="1"/>
  <c r="F209" i="1"/>
  <c r="AB208" i="1"/>
  <c r="Q208" i="1"/>
  <c r="E208" i="1" s="1"/>
  <c r="O208" i="1"/>
  <c r="P208" i="1" s="1"/>
  <c r="L208" i="1"/>
  <c r="K208" i="1"/>
  <c r="H208" i="1"/>
  <c r="F208" i="1"/>
  <c r="AB207" i="1"/>
  <c r="Q207" i="1"/>
  <c r="E207" i="1" s="1"/>
  <c r="O207" i="1"/>
  <c r="P207" i="1" s="1"/>
  <c r="L207" i="1"/>
  <c r="K207" i="1"/>
  <c r="H207" i="1"/>
  <c r="F207" i="1"/>
  <c r="AB206" i="1"/>
  <c r="Q206" i="1"/>
  <c r="E206" i="1" s="1"/>
  <c r="O206" i="1"/>
  <c r="P206" i="1" s="1"/>
  <c r="L206" i="1"/>
  <c r="K206" i="1"/>
  <c r="H206" i="1"/>
  <c r="F206" i="1"/>
  <c r="AB205" i="1"/>
  <c r="Q205" i="1"/>
  <c r="E205" i="1" s="1"/>
  <c r="O205" i="1"/>
  <c r="P205" i="1" s="1"/>
  <c r="L205" i="1"/>
  <c r="K205" i="1"/>
  <c r="H205" i="1"/>
  <c r="F205" i="1"/>
  <c r="AB204" i="1"/>
  <c r="Q204" i="1"/>
  <c r="E204" i="1" s="1"/>
  <c r="O204" i="1"/>
  <c r="P204" i="1" s="1"/>
  <c r="L204" i="1"/>
  <c r="K204" i="1"/>
  <c r="H204" i="1"/>
  <c r="F204" i="1"/>
  <c r="AB203" i="1"/>
  <c r="Q203" i="1"/>
  <c r="E203" i="1" s="1"/>
  <c r="O203" i="1"/>
  <c r="P203" i="1" s="1"/>
  <c r="L203" i="1"/>
  <c r="M203" i="1" s="1"/>
  <c r="K203" i="1"/>
  <c r="H203" i="1"/>
  <c r="F203" i="1"/>
  <c r="AB202" i="1"/>
  <c r="Q202" i="1"/>
  <c r="E202" i="1" s="1"/>
  <c r="O202" i="1"/>
  <c r="P202" i="1" s="1"/>
  <c r="L202" i="1"/>
  <c r="K202" i="1"/>
  <c r="H202" i="1"/>
  <c r="F202" i="1"/>
  <c r="AB201" i="1"/>
  <c r="Q201" i="1"/>
  <c r="E201" i="1" s="1"/>
  <c r="O201" i="1"/>
  <c r="P201" i="1" s="1"/>
  <c r="L201" i="1"/>
  <c r="K201" i="1"/>
  <c r="H201" i="1"/>
  <c r="F201" i="1"/>
  <c r="AB200" i="1"/>
  <c r="Q200" i="1"/>
  <c r="E200" i="1" s="1"/>
  <c r="O200" i="1"/>
  <c r="P200" i="1" s="1"/>
  <c r="L200" i="1"/>
  <c r="K200" i="1"/>
  <c r="H200" i="1"/>
  <c r="F200" i="1"/>
  <c r="AB199" i="1"/>
  <c r="Q199" i="1"/>
  <c r="E199" i="1" s="1"/>
  <c r="O199" i="1"/>
  <c r="P199" i="1" s="1"/>
  <c r="L199" i="1"/>
  <c r="K199" i="1"/>
  <c r="H199" i="1"/>
  <c r="F199" i="1"/>
  <c r="AB198" i="1"/>
  <c r="Q198" i="1"/>
  <c r="E198" i="1" s="1"/>
  <c r="O198" i="1"/>
  <c r="P198" i="1" s="1"/>
  <c r="L198" i="1"/>
  <c r="K198" i="1"/>
  <c r="H198" i="1"/>
  <c r="F198" i="1"/>
  <c r="AB197" i="1"/>
  <c r="Q197" i="1"/>
  <c r="E197" i="1" s="1"/>
  <c r="O197" i="1"/>
  <c r="P197" i="1" s="1"/>
  <c r="L197" i="1"/>
  <c r="K197" i="1"/>
  <c r="H197" i="1"/>
  <c r="F197" i="1"/>
  <c r="AB196" i="1"/>
  <c r="Q196" i="1"/>
  <c r="E196" i="1" s="1"/>
  <c r="O196" i="1"/>
  <c r="P196" i="1" s="1"/>
  <c r="L196" i="1"/>
  <c r="K196" i="1"/>
  <c r="H196" i="1"/>
  <c r="F196" i="1"/>
  <c r="AB195" i="1"/>
  <c r="Q195" i="1"/>
  <c r="E195" i="1" s="1"/>
  <c r="O195" i="1"/>
  <c r="P195" i="1" s="1"/>
  <c r="L195" i="1"/>
  <c r="K195" i="1"/>
  <c r="H195" i="1"/>
  <c r="F195" i="1"/>
  <c r="AB194" i="1"/>
  <c r="Q194" i="1"/>
  <c r="E194" i="1" s="1"/>
  <c r="O194" i="1"/>
  <c r="P194" i="1" s="1"/>
  <c r="L194" i="1"/>
  <c r="K194" i="1"/>
  <c r="H194" i="1"/>
  <c r="F194" i="1"/>
  <c r="AB193" i="1"/>
  <c r="Q193" i="1"/>
  <c r="E193" i="1" s="1"/>
  <c r="O193" i="1"/>
  <c r="P193" i="1" s="1"/>
  <c r="L193" i="1"/>
  <c r="K193" i="1"/>
  <c r="H193" i="1"/>
  <c r="F193" i="1"/>
  <c r="AB192" i="1"/>
  <c r="Q192" i="1"/>
  <c r="E192" i="1" s="1"/>
  <c r="O192" i="1"/>
  <c r="P192" i="1" s="1"/>
  <c r="L192" i="1"/>
  <c r="K192" i="1"/>
  <c r="H192" i="1"/>
  <c r="F192" i="1"/>
  <c r="AB191" i="1"/>
  <c r="Q191" i="1"/>
  <c r="E191" i="1" s="1"/>
  <c r="O191" i="1"/>
  <c r="P191" i="1" s="1"/>
  <c r="L191" i="1"/>
  <c r="K191" i="1"/>
  <c r="H191" i="1"/>
  <c r="F191" i="1"/>
  <c r="AB190" i="1"/>
  <c r="Q190" i="1"/>
  <c r="E190" i="1" s="1"/>
  <c r="O190" i="1"/>
  <c r="P190" i="1" s="1"/>
  <c r="L190" i="1"/>
  <c r="K190" i="1"/>
  <c r="H190" i="1"/>
  <c r="F190" i="1"/>
  <c r="AB189" i="1"/>
  <c r="Q189" i="1"/>
  <c r="E189" i="1" s="1"/>
  <c r="O189" i="1"/>
  <c r="P189" i="1" s="1"/>
  <c r="L189" i="1"/>
  <c r="K189" i="1"/>
  <c r="H189" i="1"/>
  <c r="F189" i="1"/>
  <c r="AB188" i="1"/>
  <c r="Q188" i="1"/>
  <c r="E188" i="1" s="1"/>
  <c r="O188" i="1"/>
  <c r="P188" i="1" s="1"/>
  <c r="L188" i="1"/>
  <c r="K188" i="1"/>
  <c r="H188" i="1"/>
  <c r="F188" i="1"/>
  <c r="AB187" i="1"/>
  <c r="Q187" i="1"/>
  <c r="E187" i="1" s="1"/>
  <c r="O187" i="1"/>
  <c r="P187" i="1" s="1"/>
  <c r="L187" i="1"/>
  <c r="K187" i="1"/>
  <c r="H187" i="1"/>
  <c r="F187" i="1"/>
  <c r="AB186" i="1"/>
  <c r="Q186" i="1"/>
  <c r="E186" i="1" s="1"/>
  <c r="O186" i="1"/>
  <c r="P186" i="1" s="1"/>
  <c r="L186" i="1"/>
  <c r="K186" i="1"/>
  <c r="H186" i="1"/>
  <c r="F186" i="1"/>
  <c r="AB185" i="1"/>
  <c r="Q185" i="1"/>
  <c r="E185" i="1" s="1"/>
  <c r="O185" i="1"/>
  <c r="P185" i="1" s="1"/>
  <c r="L185" i="1"/>
  <c r="K185" i="1"/>
  <c r="H185" i="1"/>
  <c r="F185" i="1"/>
  <c r="AB184" i="1"/>
  <c r="Q184" i="1"/>
  <c r="E184" i="1" s="1"/>
  <c r="O184" i="1"/>
  <c r="P184" i="1" s="1"/>
  <c r="L184" i="1"/>
  <c r="K184" i="1"/>
  <c r="H184" i="1"/>
  <c r="F184" i="1"/>
  <c r="AB183" i="1"/>
  <c r="Q183" i="1"/>
  <c r="E183" i="1" s="1"/>
  <c r="O183" i="1"/>
  <c r="P183" i="1" s="1"/>
  <c r="L183" i="1"/>
  <c r="K183" i="1"/>
  <c r="H183" i="1"/>
  <c r="F183" i="1"/>
  <c r="AB182" i="1"/>
  <c r="Q182" i="1"/>
  <c r="E182" i="1" s="1"/>
  <c r="O182" i="1"/>
  <c r="P182" i="1" s="1"/>
  <c r="L182" i="1"/>
  <c r="K182" i="1"/>
  <c r="H182" i="1"/>
  <c r="F182" i="1"/>
  <c r="AB181" i="1"/>
  <c r="Q181" i="1"/>
  <c r="E181" i="1" s="1"/>
  <c r="O181" i="1"/>
  <c r="P181" i="1" s="1"/>
  <c r="L181" i="1"/>
  <c r="K181" i="1"/>
  <c r="H181" i="1"/>
  <c r="F181" i="1"/>
  <c r="AB180" i="1"/>
  <c r="Q180" i="1"/>
  <c r="E180" i="1" s="1"/>
  <c r="O180" i="1"/>
  <c r="P180" i="1" s="1"/>
  <c r="L180" i="1"/>
  <c r="K180" i="1"/>
  <c r="H180" i="1"/>
  <c r="F180" i="1"/>
  <c r="AB179" i="1"/>
  <c r="Q179" i="1"/>
  <c r="E179" i="1" s="1"/>
  <c r="O179" i="1"/>
  <c r="P179" i="1" s="1"/>
  <c r="L179" i="1"/>
  <c r="K179" i="1"/>
  <c r="H179" i="1"/>
  <c r="F179" i="1"/>
  <c r="AB178" i="1"/>
  <c r="Q178" i="1"/>
  <c r="E178" i="1" s="1"/>
  <c r="O178" i="1"/>
  <c r="P178" i="1" s="1"/>
  <c r="L178" i="1"/>
  <c r="K178" i="1"/>
  <c r="H178" i="1"/>
  <c r="F178" i="1"/>
  <c r="AB177" i="1"/>
  <c r="Q177" i="1"/>
  <c r="E177" i="1" s="1"/>
  <c r="O177" i="1"/>
  <c r="P177" i="1" s="1"/>
  <c r="L177" i="1"/>
  <c r="K177" i="1"/>
  <c r="H177" i="1"/>
  <c r="F177" i="1"/>
  <c r="AB176" i="1"/>
  <c r="Q176" i="1"/>
  <c r="E176" i="1" s="1"/>
  <c r="O176" i="1"/>
  <c r="P176" i="1" s="1"/>
  <c r="L176" i="1"/>
  <c r="K176" i="1"/>
  <c r="H176" i="1"/>
  <c r="F176" i="1"/>
  <c r="AB175" i="1"/>
  <c r="Q175" i="1"/>
  <c r="E175" i="1" s="1"/>
  <c r="O175" i="1"/>
  <c r="P175" i="1" s="1"/>
  <c r="L175" i="1"/>
  <c r="K175" i="1"/>
  <c r="H175" i="1"/>
  <c r="F175" i="1"/>
  <c r="AB174" i="1"/>
  <c r="Q174" i="1"/>
  <c r="E174" i="1" s="1"/>
  <c r="O174" i="1"/>
  <c r="P174" i="1" s="1"/>
  <c r="L174" i="1"/>
  <c r="K174" i="1"/>
  <c r="H174" i="1"/>
  <c r="F174" i="1"/>
  <c r="AB173" i="1"/>
  <c r="Q173" i="1"/>
  <c r="E173" i="1" s="1"/>
  <c r="O173" i="1"/>
  <c r="P173" i="1" s="1"/>
  <c r="L173" i="1"/>
  <c r="K173" i="1"/>
  <c r="H173" i="1"/>
  <c r="F173" i="1"/>
  <c r="AB172" i="1"/>
  <c r="Q172" i="1"/>
  <c r="E172" i="1" s="1"/>
  <c r="O172" i="1"/>
  <c r="P172" i="1" s="1"/>
  <c r="L172" i="1"/>
  <c r="K172" i="1"/>
  <c r="H172" i="1"/>
  <c r="F172" i="1"/>
  <c r="AB171" i="1"/>
  <c r="Q171" i="1"/>
  <c r="E171" i="1" s="1"/>
  <c r="O171" i="1"/>
  <c r="P171" i="1" s="1"/>
  <c r="L171" i="1"/>
  <c r="K171" i="1"/>
  <c r="H171" i="1"/>
  <c r="F171" i="1"/>
  <c r="AB170" i="1"/>
  <c r="Q170" i="1"/>
  <c r="E170" i="1" s="1"/>
  <c r="O170" i="1"/>
  <c r="P170" i="1" s="1"/>
  <c r="L170" i="1"/>
  <c r="K170" i="1"/>
  <c r="H170" i="1"/>
  <c r="F170" i="1"/>
  <c r="AB169" i="1"/>
  <c r="Q169" i="1"/>
  <c r="E169" i="1" s="1"/>
  <c r="O169" i="1"/>
  <c r="P169" i="1" s="1"/>
  <c r="L169" i="1"/>
  <c r="K169" i="1"/>
  <c r="H169" i="1"/>
  <c r="F169" i="1"/>
  <c r="AB168" i="1"/>
  <c r="Q168" i="1"/>
  <c r="E168" i="1" s="1"/>
  <c r="O168" i="1"/>
  <c r="P168" i="1" s="1"/>
  <c r="L168" i="1"/>
  <c r="K168" i="1"/>
  <c r="H168" i="1"/>
  <c r="F168" i="1"/>
  <c r="AB167" i="1"/>
  <c r="Q167" i="1"/>
  <c r="E167" i="1" s="1"/>
  <c r="O167" i="1"/>
  <c r="P167" i="1" s="1"/>
  <c r="L167" i="1"/>
  <c r="K167" i="1"/>
  <c r="H167" i="1"/>
  <c r="F167" i="1"/>
  <c r="AB166" i="1"/>
  <c r="Q166" i="1"/>
  <c r="E166" i="1" s="1"/>
  <c r="O166" i="1"/>
  <c r="P166" i="1" s="1"/>
  <c r="L166" i="1"/>
  <c r="K166" i="1"/>
  <c r="H166" i="1"/>
  <c r="F166" i="1"/>
  <c r="AB165" i="1"/>
  <c r="Q165" i="1"/>
  <c r="E165" i="1" s="1"/>
  <c r="O165" i="1"/>
  <c r="P165" i="1" s="1"/>
  <c r="L165" i="1"/>
  <c r="K165" i="1"/>
  <c r="H165" i="1"/>
  <c r="F165" i="1"/>
  <c r="AB164" i="1"/>
  <c r="Q164" i="1"/>
  <c r="E164" i="1" s="1"/>
  <c r="O164" i="1"/>
  <c r="P164" i="1" s="1"/>
  <c r="L164" i="1"/>
  <c r="K164" i="1"/>
  <c r="H164" i="1"/>
  <c r="F164" i="1"/>
  <c r="AB163" i="1"/>
  <c r="Q163" i="1"/>
  <c r="E163" i="1" s="1"/>
  <c r="O163" i="1"/>
  <c r="P163" i="1" s="1"/>
  <c r="L163" i="1"/>
  <c r="K163" i="1"/>
  <c r="H163" i="1"/>
  <c r="F163" i="1"/>
  <c r="AB162" i="1"/>
  <c r="Q162" i="1"/>
  <c r="E162" i="1" s="1"/>
  <c r="O162" i="1"/>
  <c r="P162" i="1" s="1"/>
  <c r="L162" i="1"/>
  <c r="K162" i="1"/>
  <c r="H162" i="1"/>
  <c r="F162" i="1"/>
  <c r="AB161" i="1"/>
  <c r="Q161" i="1"/>
  <c r="E161" i="1" s="1"/>
  <c r="O161" i="1"/>
  <c r="P161" i="1" s="1"/>
  <c r="L161" i="1"/>
  <c r="K161" i="1"/>
  <c r="H161" i="1"/>
  <c r="F161" i="1"/>
  <c r="AB160" i="1"/>
  <c r="Q160" i="1"/>
  <c r="E160" i="1" s="1"/>
  <c r="O160" i="1"/>
  <c r="P160" i="1" s="1"/>
  <c r="L160" i="1"/>
  <c r="K160" i="1"/>
  <c r="H160" i="1"/>
  <c r="F160" i="1"/>
  <c r="AB159" i="1"/>
  <c r="Q159" i="1"/>
  <c r="E159" i="1" s="1"/>
  <c r="O159" i="1"/>
  <c r="P159" i="1" s="1"/>
  <c r="L159" i="1"/>
  <c r="K159" i="1"/>
  <c r="H159" i="1"/>
  <c r="F159" i="1"/>
  <c r="AB158" i="1"/>
  <c r="Q158" i="1"/>
  <c r="E158" i="1" s="1"/>
  <c r="O158" i="1"/>
  <c r="P158" i="1" s="1"/>
  <c r="L158" i="1"/>
  <c r="K158" i="1"/>
  <c r="H158" i="1"/>
  <c r="F158" i="1"/>
  <c r="AB157" i="1"/>
  <c r="Q157" i="1"/>
  <c r="E157" i="1" s="1"/>
  <c r="O157" i="1"/>
  <c r="P157" i="1" s="1"/>
  <c r="L157" i="1"/>
  <c r="K157" i="1"/>
  <c r="H157" i="1"/>
  <c r="F157" i="1"/>
  <c r="AB156" i="1"/>
  <c r="Q156" i="1"/>
  <c r="E156" i="1" s="1"/>
  <c r="O156" i="1"/>
  <c r="P156" i="1" s="1"/>
  <c r="L156" i="1"/>
  <c r="K156" i="1"/>
  <c r="H156" i="1"/>
  <c r="F156" i="1"/>
  <c r="AB155" i="1"/>
  <c r="Q155" i="1"/>
  <c r="E155" i="1" s="1"/>
  <c r="O155" i="1"/>
  <c r="P155" i="1" s="1"/>
  <c r="L155" i="1"/>
  <c r="K155" i="1"/>
  <c r="H155" i="1"/>
  <c r="F155" i="1"/>
  <c r="AB154" i="1"/>
  <c r="Q154" i="1"/>
  <c r="E154" i="1" s="1"/>
  <c r="O154" i="1"/>
  <c r="P154" i="1" s="1"/>
  <c r="L154" i="1"/>
  <c r="K154" i="1"/>
  <c r="H154" i="1"/>
  <c r="F154" i="1"/>
  <c r="AB153" i="1"/>
  <c r="Q153" i="1"/>
  <c r="E153" i="1" s="1"/>
  <c r="O153" i="1"/>
  <c r="P153" i="1" s="1"/>
  <c r="L153" i="1"/>
  <c r="K153" i="1"/>
  <c r="H153" i="1"/>
  <c r="F153" i="1"/>
  <c r="AB152" i="1"/>
  <c r="Q152" i="1"/>
  <c r="E152" i="1" s="1"/>
  <c r="O152" i="1"/>
  <c r="P152" i="1" s="1"/>
  <c r="L152" i="1"/>
  <c r="K152" i="1"/>
  <c r="H152" i="1"/>
  <c r="F152" i="1"/>
  <c r="AB151" i="1"/>
  <c r="Q151" i="1"/>
  <c r="E151" i="1" s="1"/>
  <c r="O151" i="1"/>
  <c r="P151" i="1" s="1"/>
  <c r="L151" i="1"/>
  <c r="K151" i="1"/>
  <c r="H151" i="1"/>
  <c r="F151" i="1"/>
  <c r="AB150" i="1"/>
  <c r="Q150" i="1"/>
  <c r="E150" i="1" s="1"/>
  <c r="O150" i="1"/>
  <c r="P150" i="1" s="1"/>
  <c r="L150" i="1"/>
  <c r="K150" i="1"/>
  <c r="H150" i="1"/>
  <c r="F150" i="1"/>
  <c r="AB149" i="1"/>
  <c r="Q149" i="1"/>
  <c r="E149" i="1" s="1"/>
  <c r="O149" i="1"/>
  <c r="P149" i="1" s="1"/>
  <c r="L149" i="1"/>
  <c r="K149" i="1"/>
  <c r="H149" i="1"/>
  <c r="F149" i="1"/>
  <c r="AB148" i="1"/>
  <c r="Q148" i="1"/>
  <c r="E148" i="1" s="1"/>
  <c r="O148" i="1"/>
  <c r="P148" i="1" s="1"/>
  <c r="L148" i="1"/>
  <c r="K148" i="1"/>
  <c r="H148" i="1"/>
  <c r="F148" i="1"/>
  <c r="AB147" i="1"/>
  <c r="Q147" i="1"/>
  <c r="E147" i="1" s="1"/>
  <c r="O147" i="1"/>
  <c r="P147" i="1" s="1"/>
  <c r="L147" i="1"/>
  <c r="K147" i="1"/>
  <c r="H147" i="1"/>
  <c r="F147" i="1"/>
  <c r="AB146" i="1"/>
  <c r="Q146" i="1"/>
  <c r="E146" i="1" s="1"/>
  <c r="O146" i="1"/>
  <c r="P146" i="1" s="1"/>
  <c r="L146" i="1"/>
  <c r="K146" i="1"/>
  <c r="H146" i="1"/>
  <c r="F146" i="1"/>
  <c r="AB145" i="1"/>
  <c r="Q145" i="1"/>
  <c r="E145" i="1" s="1"/>
  <c r="O145" i="1"/>
  <c r="P145" i="1" s="1"/>
  <c r="L145" i="1"/>
  <c r="K145" i="1"/>
  <c r="H145" i="1"/>
  <c r="F145" i="1"/>
  <c r="AB144" i="1"/>
  <c r="Q144" i="1"/>
  <c r="E144" i="1" s="1"/>
  <c r="O144" i="1"/>
  <c r="P144" i="1" s="1"/>
  <c r="L144" i="1"/>
  <c r="K144" i="1"/>
  <c r="H144" i="1"/>
  <c r="F144" i="1"/>
  <c r="AB143" i="1"/>
  <c r="Q143" i="1"/>
  <c r="E143" i="1" s="1"/>
  <c r="O143" i="1"/>
  <c r="P143" i="1" s="1"/>
  <c r="L143" i="1"/>
  <c r="K143" i="1"/>
  <c r="H143" i="1"/>
  <c r="F143" i="1"/>
  <c r="AB142" i="1"/>
  <c r="Q142" i="1"/>
  <c r="E142" i="1" s="1"/>
  <c r="O142" i="1"/>
  <c r="P142" i="1" s="1"/>
  <c r="L142" i="1"/>
  <c r="K142" i="1"/>
  <c r="H142" i="1"/>
  <c r="F142" i="1"/>
  <c r="AB141" i="1"/>
  <c r="Q141" i="1"/>
  <c r="E141" i="1" s="1"/>
  <c r="O141" i="1"/>
  <c r="P141" i="1" s="1"/>
  <c r="L141" i="1"/>
  <c r="K141" i="1"/>
  <c r="H141" i="1"/>
  <c r="F141" i="1"/>
  <c r="AB140" i="1"/>
  <c r="Q140" i="1"/>
  <c r="E140" i="1" s="1"/>
  <c r="O140" i="1"/>
  <c r="P140" i="1" s="1"/>
  <c r="L140" i="1"/>
  <c r="K140" i="1"/>
  <c r="H140" i="1"/>
  <c r="F140" i="1"/>
  <c r="AB139" i="1"/>
  <c r="Q139" i="1"/>
  <c r="E139" i="1" s="1"/>
  <c r="O139" i="1"/>
  <c r="P139" i="1" s="1"/>
  <c r="L139" i="1"/>
  <c r="K139" i="1"/>
  <c r="H139" i="1"/>
  <c r="F139" i="1"/>
  <c r="AB138" i="1"/>
  <c r="Q138" i="1"/>
  <c r="E138" i="1" s="1"/>
  <c r="O138" i="1"/>
  <c r="P138" i="1" s="1"/>
  <c r="L138" i="1"/>
  <c r="K138" i="1"/>
  <c r="H138" i="1"/>
  <c r="F138" i="1"/>
  <c r="AB137" i="1"/>
  <c r="Q137" i="1"/>
  <c r="E137" i="1" s="1"/>
  <c r="O137" i="1"/>
  <c r="P137" i="1" s="1"/>
  <c r="L137" i="1"/>
  <c r="K137" i="1"/>
  <c r="H137" i="1"/>
  <c r="F137" i="1"/>
  <c r="AB136" i="1"/>
  <c r="Q136" i="1"/>
  <c r="E136" i="1" s="1"/>
  <c r="O136" i="1"/>
  <c r="P136" i="1" s="1"/>
  <c r="L136" i="1"/>
  <c r="K136" i="1"/>
  <c r="H136" i="1"/>
  <c r="F136" i="1"/>
  <c r="AB135" i="1"/>
  <c r="Q135" i="1"/>
  <c r="E135" i="1" s="1"/>
  <c r="O135" i="1"/>
  <c r="P135" i="1" s="1"/>
  <c r="L135" i="1"/>
  <c r="K135" i="1"/>
  <c r="H135" i="1"/>
  <c r="F135" i="1"/>
  <c r="AB134" i="1"/>
  <c r="Q134" i="1"/>
  <c r="E134" i="1" s="1"/>
  <c r="O134" i="1"/>
  <c r="P134" i="1" s="1"/>
  <c r="L134" i="1"/>
  <c r="K134" i="1"/>
  <c r="H134" i="1"/>
  <c r="F134" i="1"/>
  <c r="AB133" i="1"/>
  <c r="Q133" i="1"/>
  <c r="E133" i="1" s="1"/>
  <c r="O133" i="1"/>
  <c r="P133" i="1" s="1"/>
  <c r="L133" i="1"/>
  <c r="K133" i="1"/>
  <c r="H133" i="1"/>
  <c r="F133" i="1"/>
  <c r="AB132" i="1"/>
  <c r="Q132" i="1"/>
  <c r="E132" i="1" s="1"/>
  <c r="O132" i="1"/>
  <c r="P132" i="1" s="1"/>
  <c r="L132" i="1"/>
  <c r="K132" i="1"/>
  <c r="H132" i="1"/>
  <c r="F132" i="1"/>
  <c r="AB131" i="1"/>
  <c r="Q131" i="1"/>
  <c r="E131" i="1" s="1"/>
  <c r="O131" i="1"/>
  <c r="P131" i="1" s="1"/>
  <c r="L131" i="1"/>
  <c r="K131" i="1"/>
  <c r="H131" i="1"/>
  <c r="F131" i="1"/>
  <c r="AB130" i="1"/>
  <c r="Q130" i="1"/>
  <c r="E130" i="1" s="1"/>
  <c r="O130" i="1"/>
  <c r="P130" i="1" s="1"/>
  <c r="L130" i="1"/>
  <c r="K130" i="1"/>
  <c r="H130" i="1"/>
  <c r="F130" i="1"/>
  <c r="AB129" i="1"/>
  <c r="Q129" i="1"/>
  <c r="E129" i="1" s="1"/>
  <c r="O129" i="1"/>
  <c r="P129" i="1" s="1"/>
  <c r="L129" i="1"/>
  <c r="K129" i="1"/>
  <c r="H129" i="1"/>
  <c r="F129" i="1"/>
  <c r="AB128" i="1"/>
  <c r="Q128" i="1"/>
  <c r="E128" i="1" s="1"/>
  <c r="O128" i="1"/>
  <c r="P128" i="1" s="1"/>
  <c r="L128" i="1"/>
  <c r="K128" i="1"/>
  <c r="H128" i="1"/>
  <c r="F128" i="1"/>
  <c r="AB127" i="1"/>
  <c r="Q127" i="1"/>
  <c r="E127" i="1" s="1"/>
  <c r="O127" i="1"/>
  <c r="P127" i="1" s="1"/>
  <c r="L127" i="1"/>
  <c r="K127" i="1"/>
  <c r="H127" i="1"/>
  <c r="F127" i="1"/>
  <c r="AB126" i="1"/>
  <c r="Q126" i="1"/>
  <c r="E126" i="1" s="1"/>
  <c r="O126" i="1"/>
  <c r="P126" i="1" s="1"/>
  <c r="L126" i="1"/>
  <c r="K126" i="1"/>
  <c r="H126" i="1"/>
  <c r="F126" i="1"/>
  <c r="AB125" i="1"/>
  <c r="Q125" i="1"/>
  <c r="E125" i="1" s="1"/>
  <c r="O125" i="1"/>
  <c r="P125" i="1" s="1"/>
  <c r="L125" i="1"/>
  <c r="K125" i="1"/>
  <c r="H125" i="1"/>
  <c r="F125" i="1"/>
  <c r="AB124" i="1"/>
  <c r="Q124" i="1"/>
  <c r="E124" i="1" s="1"/>
  <c r="O124" i="1"/>
  <c r="P124" i="1" s="1"/>
  <c r="L124" i="1"/>
  <c r="K124" i="1"/>
  <c r="H124" i="1"/>
  <c r="F124" i="1"/>
  <c r="AB123" i="1"/>
  <c r="Q123" i="1"/>
  <c r="E123" i="1" s="1"/>
  <c r="O123" i="1"/>
  <c r="P123" i="1" s="1"/>
  <c r="L123" i="1"/>
  <c r="K123" i="1"/>
  <c r="H123" i="1"/>
  <c r="F123" i="1"/>
  <c r="AB122" i="1"/>
  <c r="Q122" i="1"/>
  <c r="E122" i="1" s="1"/>
  <c r="O122" i="1"/>
  <c r="P122" i="1" s="1"/>
  <c r="L122" i="1"/>
  <c r="K122" i="1"/>
  <c r="H122" i="1"/>
  <c r="F122" i="1"/>
  <c r="AB121" i="1"/>
  <c r="Q121" i="1"/>
  <c r="E121" i="1" s="1"/>
  <c r="O121" i="1"/>
  <c r="P121" i="1" s="1"/>
  <c r="L121" i="1"/>
  <c r="K121" i="1"/>
  <c r="H121" i="1"/>
  <c r="F121" i="1"/>
  <c r="AB120" i="1"/>
  <c r="Q120" i="1"/>
  <c r="E120" i="1" s="1"/>
  <c r="O120" i="1"/>
  <c r="P120" i="1" s="1"/>
  <c r="L120" i="1"/>
  <c r="K120" i="1"/>
  <c r="H120" i="1"/>
  <c r="F120" i="1"/>
  <c r="AB119" i="1"/>
  <c r="Q119" i="1"/>
  <c r="E119" i="1" s="1"/>
  <c r="O119" i="1"/>
  <c r="P119" i="1" s="1"/>
  <c r="L119" i="1"/>
  <c r="K119" i="1"/>
  <c r="H119" i="1"/>
  <c r="F119" i="1"/>
  <c r="AB118" i="1"/>
  <c r="Q118" i="1"/>
  <c r="E118" i="1" s="1"/>
  <c r="O118" i="1"/>
  <c r="P118" i="1" s="1"/>
  <c r="L118" i="1"/>
  <c r="K118" i="1"/>
  <c r="H118" i="1"/>
  <c r="F118" i="1"/>
  <c r="AB117" i="1"/>
  <c r="Q117" i="1"/>
  <c r="E117" i="1" s="1"/>
  <c r="O117" i="1"/>
  <c r="P117" i="1" s="1"/>
  <c r="L117" i="1"/>
  <c r="K117" i="1"/>
  <c r="H117" i="1"/>
  <c r="F117" i="1"/>
  <c r="AB116" i="1"/>
  <c r="Q116" i="1"/>
  <c r="E116" i="1" s="1"/>
  <c r="O116" i="1"/>
  <c r="P116" i="1" s="1"/>
  <c r="L116" i="1"/>
  <c r="K116" i="1"/>
  <c r="H116" i="1"/>
  <c r="F116" i="1"/>
  <c r="AB115" i="1"/>
  <c r="Q115" i="1"/>
  <c r="E115" i="1" s="1"/>
  <c r="O115" i="1"/>
  <c r="P115" i="1" s="1"/>
  <c r="L115" i="1"/>
  <c r="K115" i="1"/>
  <c r="H115" i="1"/>
  <c r="F115" i="1"/>
  <c r="AB114" i="1"/>
  <c r="Q114" i="1"/>
  <c r="E114" i="1" s="1"/>
  <c r="O114" i="1"/>
  <c r="P114" i="1" s="1"/>
  <c r="L114" i="1"/>
  <c r="K114" i="1"/>
  <c r="H114" i="1"/>
  <c r="F114" i="1"/>
  <c r="AB113" i="1"/>
  <c r="Q113" i="1"/>
  <c r="E113" i="1" s="1"/>
  <c r="O113" i="1"/>
  <c r="P113" i="1" s="1"/>
  <c r="L113" i="1"/>
  <c r="K113" i="1"/>
  <c r="H113" i="1"/>
  <c r="F113" i="1"/>
  <c r="AB112" i="1"/>
  <c r="Q112" i="1"/>
  <c r="E112" i="1" s="1"/>
  <c r="O112" i="1"/>
  <c r="P112" i="1" s="1"/>
  <c r="L112" i="1"/>
  <c r="K112" i="1"/>
  <c r="H112" i="1"/>
  <c r="F112" i="1"/>
  <c r="AB111" i="1"/>
  <c r="Q111" i="1"/>
  <c r="E111" i="1" s="1"/>
  <c r="O111" i="1"/>
  <c r="P111" i="1" s="1"/>
  <c r="L111" i="1"/>
  <c r="K111" i="1"/>
  <c r="H111" i="1"/>
  <c r="F111" i="1"/>
  <c r="AB110" i="1"/>
  <c r="Q110" i="1"/>
  <c r="E110" i="1" s="1"/>
  <c r="O110" i="1"/>
  <c r="P110" i="1" s="1"/>
  <c r="L110" i="1"/>
  <c r="K110" i="1"/>
  <c r="H110" i="1"/>
  <c r="F110" i="1"/>
  <c r="AB109" i="1"/>
  <c r="Q109" i="1"/>
  <c r="E109" i="1" s="1"/>
  <c r="O109" i="1"/>
  <c r="P109" i="1" s="1"/>
  <c r="L109" i="1"/>
  <c r="K109" i="1"/>
  <c r="H109" i="1"/>
  <c r="F109" i="1"/>
  <c r="AB108" i="1"/>
  <c r="Q108" i="1"/>
  <c r="E108" i="1" s="1"/>
  <c r="O108" i="1"/>
  <c r="P108" i="1" s="1"/>
  <c r="L108" i="1"/>
  <c r="K108" i="1"/>
  <c r="H108" i="1"/>
  <c r="F108" i="1"/>
  <c r="AB107" i="1"/>
  <c r="Q107" i="1"/>
  <c r="E107" i="1" s="1"/>
  <c r="O107" i="1"/>
  <c r="P107" i="1" s="1"/>
  <c r="L107" i="1"/>
  <c r="K107" i="1"/>
  <c r="H107" i="1"/>
  <c r="F107" i="1"/>
  <c r="AB106" i="1"/>
  <c r="Q106" i="1"/>
  <c r="E106" i="1" s="1"/>
  <c r="O106" i="1"/>
  <c r="P106" i="1" s="1"/>
  <c r="L106" i="1"/>
  <c r="K106" i="1"/>
  <c r="H106" i="1"/>
  <c r="F106" i="1"/>
  <c r="AB105" i="1"/>
  <c r="X105" i="1"/>
  <c r="X106" i="1" s="1"/>
  <c r="X107" i="1" s="1"/>
  <c r="X108" i="1" s="1"/>
  <c r="X109" i="1" s="1"/>
  <c r="X110" i="1" s="1"/>
  <c r="X111" i="1" s="1"/>
  <c r="X112" i="1" s="1"/>
  <c r="X113" i="1" s="1"/>
  <c r="X114" i="1" s="1"/>
  <c r="X115" i="1" s="1"/>
  <c r="X116" i="1" s="1"/>
  <c r="X117" i="1" s="1"/>
  <c r="X118" i="1" s="1"/>
  <c r="X119" i="1" s="1"/>
  <c r="X120" i="1" s="1"/>
  <c r="X121" i="1" s="1"/>
  <c r="X122" i="1" s="1"/>
  <c r="X123" i="1" s="1"/>
  <c r="X124" i="1" s="1"/>
  <c r="X125" i="1" s="1"/>
  <c r="X126" i="1" s="1"/>
  <c r="X127" i="1" s="1"/>
  <c r="X128" i="1" s="1"/>
  <c r="X129" i="1" s="1"/>
  <c r="X130" i="1" s="1"/>
  <c r="X131" i="1" s="1"/>
  <c r="X132" i="1" s="1"/>
  <c r="X133" i="1" s="1"/>
  <c r="X134" i="1" s="1"/>
  <c r="X135" i="1" s="1"/>
  <c r="X136" i="1" s="1"/>
  <c r="X137" i="1" s="1"/>
  <c r="X138" i="1" s="1"/>
  <c r="X139" i="1" s="1"/>
  <c r="X140" i="1" s="1"/>
  <c r="X141" i="1" s="1"/>
  <c r="X142" i="1" s="1"/>
  <c r="X143" i="1" s="1"/>
  <c r="X144" i="1" s="1"/>
  <c r="X145" i="1" s="1"/>
  <c r="X146" i="1" s="1"/>
  <c r="X147" i="1" s="1"/>
  <c r="X148" i="1" s="1"/>
  <c r="X149" i="1" s="1"/>
  <c r="X150" i="1" s="1"/>
  <c r="X151" i="1" s="1"/>
  <c r="X152" i="1" s="1"/>
  <c r="X153" i="1" s="1"/>
  <c r="X154" i="1" s="1"/>
  <c r="X155" i="1" s="1"/>
  <c r="X156" i="1" s="1"/>
  <c r="X157" i="1" s="1"/>
  <c r="X158" i="1" s="1"/>
  <c r="X159" i="1" s="1"/>
  <c r="X160" i="1" s="1"/>
  <c r="X161" i="1" s="1"/>
  <c r="X162" i="1" s="1"/>
  <c r="X163" i="1" s="1"/>
  <c r="X164" i="1" s="1"/>
  <c r="X165" i="1" s="1"/>
  <c r="X166" i="1" s="1"/>
  <c r="X167" i="1" s="1"/>
  <c r="X168" i="1" s="1"/>
  <c r="X169" i="1" s="1"/>
  <c r="X170" i="1" s="1"/>
  <c r="X171" i="1" s="1"/>
  <c r="X172" i="1" s="1"/>
  <c r="X173" i="1" s="1"/>
  <c r="X174" i="1" s="1"/>
  <c r="X175" i="1" s="1"/>
  <c r="X176" i="1" s="1"/>
  <c r="X177" i="1" s="1"/>
  <c r="X178" i="1" s="1"/>
  <c r="X179" i="1" s="1"/>
  <c r="X180" i="1" s="1"/>
  <c r="X181" i="1" s="1"/>
  <c r="X182" i="1" s="1"/>
  <c r="X183" i="1" s="1"/>
  <c r="X184" i="1" s="1"/>
  <c r="X185" i="1" s="1"/>
  <c r="X186" i="1" s="1"/>
  <c r="X187" i="1" s="1"/>
  <c r="X188" i="1" s="1"/>
  <c r="X189" i="1" s="1"/>
  <c r="X190" i="1" s="1"/>
  <c r="X191" i="1" s="1"/>
  <c r="X192" i="1" s="1"/>
  <c r="X193" i="1" s="1"/>
  <c r="X194" i="1" s="1"/>
  <c r="X195" i="1" s="1"/>
  <c r="X196" i="1" s="1"/>
  <c r="X197" i="1" s="1"/>
  <c r="X198" i="1" s="1"/>
  <c r="X199" i="1" s="1"/>
  <c r="X200" i="1" s="1"/>
  <c r="X201" i="1" s="1"/>
  <c r="X202" i="1" s="1"/>
  <c r="X203" i="1" s="1"/>
  <c r="X204" i="1" s="1"/>
  <c r="X205" i="1" s="1"/>
  <c r="X206" i="1" s="1"/>
  <c r="X207" i="1" s="1"/>
  <c r="X208" i="1" s="1"/>
  <c r="X209" i="1" s="1"/>
  <c r="X210" i="1" s="1"/>
  <c r="X211" i="1" s="1"/>
  <c r="X212" i="1" s="1"/>
  <c r="X213" i="1" s="1"/>
  <c r="X214" i="1" s="1"/>
  <c r="X215" i="1" s="1"/>
  <c r="X216" i="1" s="1"/>
  <c r="X217" i="1" s="1"/>
  <c r="X218" i="1" s="1"/>
  <c r="X219" i="1" s="1"/>
  <c r="X220" i="1" s="1"/>
  <c r="X221" i="1" s="1"/>
  <c r="X222" i="1" s="1"/>
  <c r="X223" i="1" s="1"/>
  <c r="X224" i="1" s="1"/>
  <c r="X225" i="1" s="1"/>
  <c r="X226" i="1" s="1"/>
  <c r="X227" i="1" s="1"/>
  <c r="X228" i="1" s="1"/>
  <c r="X229" i="1" s="1"/>
  <c r="X230" i="1" s="1"/>
  <c r="X231" i="1" s="1"/>
  <c r="X232" i="1" s="1"/>
  <c r="X233" i="1" s="1"/>
  <c r="X234" i="1" s="1"/>
  <c r="X235" i="1" s="1"/>
  <c r="X236" i="1" s="1"/>
  <c r="X237" i="1" s="1"/>
  <c r="X238" i="1" s="1"/>
  <c r="X239" i="1" s="1"/>
  <c r="X240" i="1" s="1"/>
  <c r="X241" i="1" s="1"/>
  <c r="X242" i="1" s="1"/>
  <c r="X243" i="1" s="1"/>
  <c r="X244" i="1" s="1"/>
  <c r="X245" i="1" s="1"/>
  <c r="X246" i="1" s="1"/>
  <c r="X247" i="1" s="1"/>
  <c r="X248" i="1" s="1"/>
  <c r="X249" i="1" s="1"/>
  <c r="X250" i="1" s="1"/>
  <c r="X251" i="1" s="1"/>
  <c r="X252" i="1" s="1"/>
  <c r="X253" i="1" s="1"/>
  <c r="X254" i="1" s="1"/>
  <c r="X255" i="1" s="1"/>
  <c r="X256" i="1" s="1"/>
  <c r="X257" i="1" s="1"/>
  <c r="X258" i="1" s="1"/>
  <c r="X259" i="1" s="1"/>
  <c r="X260" i="1" s="1"/>
  <c r="X261" i="1" s="1"/>
  <c r="X262" i="1" s="1"/>
  <c r="X263" i="1" s="1"/>
  <c r="X264" i="1" s="1"/>
  <c r="X265" i="1" s="1"/>
  <c r="X266" i="1" s="1"/>
  <c r="X267" i="1" s="1"/>
  <c r="X268" i="1" s="1"/>
  <c r="X269" i="1" s="1"/>
  <c r="X270" i="1" s="1"/>
  <c r="X271" i="1" s="1"/>
  <c r="X272" i="1" s="1"/>
  <c r="X273" i="1" s="1"/>
  <c r="X274" i="1" s="1"/>
  <c r="X275" i="1" s="1"/>
  <c r="X276" i="1" s="1"/>
  <c r="X277" i="1" s="1"/>
  <c r="X278" i="1" s="1"/>
  <c r="X279" i="1" s="1"/>
  <c r="X280" i="1" s="1"/>
  <c r="X281" i="1" s="1"/>
  <c r="X282" i="1" s="1"/>
  <c r="X283" i="1" s="1"/>
  <c r="X284" i="1" s="1"/>
  <c r="X285" i="1" s="1"/>
  <c r="X286" i="1" s="1"/>
  <c r="X287" i="1" s="1"/>
  <c r="X288" i="1" s="1"/>
  <c r="X289" i="1" s="1"/>
  <c r="X290" i="1" s="1"/>
  <c r="X291" i="1" s="1"/>
  <c r="X292" i="1" s="1"/>
  <c r="X293" i="1" s="1"/>
  <c r="X294" i="1" s="1"/>
  <c r="X295" i="1" s="1"/>
  <c r="X296" i="1" s="1"/>
  <c r="V105" i="1"/>
  <c r="V106" i="1" s="1"/>
  <c r="V107" i="1" s="1"/>
  <c r="V108" i="1" s="1"/>
  <c r="R105" i="1"/>
  <c r="Q105" i="1"/>
  <c r="E105" i="1" s="1"/>
  <c r="O105" i="1"/>
  <c r="P105" i="1" s="1"/>
  <c r="L105" i="1"/>
  <c r="K105" i="1"/>
  <c r="H105" i="1"/>
  <c r="F105" i="1"/>
  <c r="AB104" i="1"/>
  <c r="AC104" i="1" s="1"/>
  <c r="AB103" i="1"/>
  <c r="AB102" i="1"/>
  <c r="AB101" i="1"/>
  <c r="O101" i="1"/>
  <c r="Q101" i="1" s="1"/>
  <c r="E101" i="1" s="1"/>
  <c r="L101" i="1"/>
  <c r="K101" i="1"/>
  <c r="H101" i="1"/>
  <c r="F101" i="1"/>
  <c r="AB100" i="1"/>
  <c r="O100" i="1"/>
  <c r="Q100" i="1" s="1"/>
  <c r="E100" i="1" s="1"/>
  <c r="L100" i="1"/>
  <c r="K100" i="1"/>
  <c r="H100" i="1"/>
  <c r="F100" i="1"/>
  <c r="AB99" i="1"/>
  <c r="O99" i="1"/>
  <c r="P99" i="1" s="1"/>
  <c r="L99" i="1"/>
  <c r="K99" i="1"/>
  <c r="H99" i="1"/>
  <c r="F99" i="1"/>
  <c r="AB98" i="1"/>
  <c r="O98" i="1"/>
  <c r="P98" i="1" s="1"/>
  <c r="L98" i="1"/>
  <c r="K98" i="1"/>
  <c r="H98" i="1"/>
  <c r="F98" i="1"/>
  <c r="AB97" i="1"/>
  <c r="O97" i="1"/>
  <c r="L97" i="1"/>
  <c r="K97" i="1"/>
  <c r="H97" i="1"/>
  <c r="F97" i="1"/>
  <c r="AB96" i="1"/>
  <c r="X96" i="1"/>
  <c r="X97" i="1" s="1"/>
  <c r="X98" i="1" s="1"/>
  <c r="X99" i="1" s="1"/>
  <c r="X100" i="1" s="1"/>
  <c r="X101" i="1" s="1"/>
  <c r="V96" i="1"/>
  <c r="R96" i="1"/>
  <c r="R97" i="1" s="1"/>
  <c r="S97" i="1" s="1"/>
  <c r="O96" i="1"/>
  <c r="Q96" i="1" s="1"/>
  <c r="E96" i="1" s="1"/>
  <c r="L96" i="1"/>
  <c r="K96" i="1"/>
  <c r="H96" i="1"/>
  <c r="F96" i="1"/>
  <c r="AB95" i="1"/>
  <c r="AC95" i="1" s="1"/>
  <c r="AB94" i="1"/>
  <c r="AC94" i="1" s="1"/>
  <c r="AB93" i="1"/>
  <c r="O93" i="1"/>
  <c r="P93" i="1" s="1"/>
  <c r="L93" i="1"/>
  <c r="K93" i="1"/>
  <c r="H93" i="1"/>
  <c r="F93" i="1"/>
  <c r="AB92" i="1"/>
  <c r="O92" i="1"/>
  <c r="P92" i="1" s="1"/>
  <c r="L92" i="1"/>
  <c r="K92" i="1"/>
  <c r="H92" i="1"/>
  <c r="F92" i="1"/>
  <c r="AB91" i="1"/>
  <c r="AB90" i="1"/>
  <c r="O90" i="1"/>
  <c r="P90" i="1" s="1"/>
  <c r="L90" i="1"/>
  <c r="K90" i="1"/>
  <c r="H90" i="1"/>
  <c r="F90" i="1"/>
  <c r="AB89" i="1"/>
  <c r="O89" i="1"/>
  <c r="Q89" i="1" s="1"/>
  <c r="E89" i="1" s="1"/>
  <c r="L89" i="1"/>
  <c r="K89" i="1"/>
  <c r="H89" i="1"/>
  <c r="F89" i="1"/>
  <c r="AB88" i="1"/>
  <c r="O88" i="1"/>
  <c r="Q88" i="1" s="1"/>
  <c r="E88" i="1" s="1"/>
  <c r="L88" i="1"/>
  <c r="K88" i="1"/>
  <c r="H88" i="1"/>
  <c r="F88" i="1"/>
  <c r="AB87" i="1"/>
  <c r="O87" i="1"/>
  <c r="Q87" i="1" s="1"/>
  <c r="E87" i="1" s="1"/>
  <c r="L87" i="1"/>
  <c r="K87" i="1"/>
  <c r="H87" i="1"/>
  <c r="F87" i="1"/>
  <c r="AB86" i="1"/>
  <c r="O86" i="1"/>
  <c r="Q86" i="1" s="1"/>
  <c r="E86" i="1" s="1"/>
  <c r="L86" i="1"/>
  <c r="K86" i="1"/>
  <c r="H86" i="1"/>
  <c r="F86" i="1"/>
  <c r="AB85" i="1"/>
  <c r="X85" i="1"/>
  <c r="X86" i="1" s="1"/>
  <c r="X87" i="1" s="1"/>
  <c r="X88" i="1" s="1"/>
  <c r="X89" i="1" s="1"/>
  <c r="X90" i="1" s="1"/>
  <c r="X92" i="1" s="1"/>
  <c r="X93" i="1" s="1"/>
  <c r="V85" i="1"/>
  <c r="V86" i="1" s="1"/>
  <c r="V87" i="1" s="1"/>
  <c r="R85" i="1"/>
  <c r="O85" i="1"/>
  <c r="P85" i="1" s="1"/>
  <c r="L85" i="1"/>
  <c r="K85" i="1"/>
  <c r="H85" i="1"/>
  <c r="F85" i="1"/>
  <c r="AB84" i="1"/>
  <c r="AC84" i="1" s="1"/>
  <c r="AB83" i="1"/>
  <c r="O83" i="1"/>
  <c r="P83" i="1" s="1"/>
  <c r="L83" i="1"/>
  <c r="K83" i="1"/>
  <c r="H83" i="1"/>
  <c r="F83" i="1"/>
  <c r="AB82" i="1"/>
  <c r="O82" i="1"/>
  <c r="P82" i="1" s="1"/>
  <c r="L82" i="1"/>
  <c r="K82" i="1"/>
  <c r="H82" i="1"/>
  <c r="F82" i="1"/>
  <c r="AB81" i="1"/>
  <c r="O81" i="1"/>
  <c r="Q81" i="1" s="1"/>
  <c r="E81" i="1" s="1"/>
  <c r="L81" i="1"/>
  <c r="K81" i="1"/>
  <c r="H81" i="1"/>
  <c r="F81" i="1"/>
  <c r="AB80" i="1"/>
  <c r="O80" i="1"/>
  <c r="Q80" i="1" s="1"/>
  <c r="E80" i="1" s="1"/>
  <c r="L80" i="1"/>
  <c r="K80" i="1"/>
  <c r="H80" i="1"/>
  <c r="F80" i="1"/>
  <c r="AB79" i="1"/>
  <c r="O79" i="1"/>
  <c r="P79" i="1" s="1"/>
  <c r="L79" i="1"/>
  <c r="K79" i="1"/>
  <c r="H79" i="1"/>
  <c r="F79" i="1"/>
  <c r="AB78" i="1"/>
  <c r="O78" i="1"/>
  <c r="L78" i="1"/>
  <c r="K78" i="1"/>
  <c r="H78" i="1"/>
  <c r="F78" i="1"/>
  <c r="AB77" i="1"/>
  <c r="O77" i="1"/>
  <c r="L77" i="1"/>
  <c r="K77" i="1"/>
  <c r="H77" i="1"/>
  <c r="F77" i="1"/>
  <c r="AB76" i="1"/>
  <c r="O76" i="1"/>
  <c r="L76" i="1"/>
  <c r="K76" i="1"/>
  <c r="H76" i="1"/>
  <c r="F76" i="1"/>
  <c r="AB75" i="1"/>
  <c r="O75" i="1"/>
  <c r="P75" i="1" s="1"/>
  <c r="L75" i="1"/>
  <c r="K75" i="1"/>
  <c r="H75" i="1"/>
  <c r="F75" i="1"/>
  <c r="AB74" i="1"/>
  <c r="O74" i="1"/>
  <c r="Q74" i="1" s="1"/>
  <c r="E74" i="1" s="1"/>
  <c r="L74" i="1"/>
  <c r="K74" i="1"/>
  <c r="H74" i="1"/>
  <c r="F74" i="1"/>
  <c r="AB73" i="1"/>
  <c r="O73" i="1"/>
  <c r="Q73" i="1" s="1"/>
  <c r="E73" i="1" s="1"/>
  <c r="L73" i="1"/>
  <c r="K73" i="1"/>
  <c r="H73" i="1"/>
  <c r="F73" i="1"/>
  <c r="AB72" i="1"/>
  <c r="O72" i="1"/>
  <c r="Q72" i="1" s="1"/>
  <c r="E72" i="1" s="1"/>
  <c r="L72" i="1"/>
  <c r="K72" i="1"/>
  <c r="H72" i="1"/>
  <c r="F72" i="1"/>
  <c r="AB71" i="1"/>
  <c r="O71" i="1"/>
  <c r="Q71" i="1" s="1"/>
  <c r="E71" i="1" s="1"/>
  <c r="L71" i="1"/>
  <c r="K71" i="1"/>
  <c r="H71" i="1"/>
  <c r="F71" i="1"/>
  <c r="AB70" i="1"/>
  <c r="O70" i="1"/>
  <c r="P70" i="1" s="1"/>
  <c r="L70" i="1"/>
  <c r="K70" i="1"/>
  <c r="H70" i="1"/>
  <c r="F70" i="1"/>
  <c r="AB69" i="1"/>
  <c r="O69" i="1"/>
  <c r="L69" i="1"/>
  <c r="K69" i="1"/>
  <c r="H69" i="1"/>
  <c r="F69" i="1"/>
  <c r="AB68" i="1"/>
  <c r="O68" i="1"/>
  <c r="Q68" i="1" s="1"/>
  <c r="E68" i="1" s="1"/>
  <c r="L68" i="1"/>
  <c r="K68" i="1"/>
  <c r="H68" i="1"/>
  <c r="F68" i="1"/>
  <c r="AB67" i="1"/>
  <c r="O67" i="1"/>
  <c r="P67" i="1" s="1"/>
  <c r="L67" i="1"/>
  <c r="K67" i="1"/>
  <c r="H67" i="1"/>
  <c r="F67" i="1"/>
  <c r="AB66" i="1"/>
  <c r="O66" i="1"/>
  <c r="Q66" i="1" s="1"/>
  <c r="E66" i="1" s="1"/>
  <c r="L66" i="1"/>
  <c r="K66" i="1"/>
  <c r="H66" i="1"/>
  <c r="F66" i="1"/>
  <c r="AB65" i="1"/>
  <c r="O65" i="1"/>
  <c r="L65" i="1"/>
  <c r="K65" i="1"/>
  <c r="H65" i="1"/>
  <c r="F65" i="1"/>
  <c r="AB64" i="1"/>
  <c r="O64" i="1"/>
  <c r="Q64" i="1" s="1"/>
  <c r="E64" i="1" s="1"/>
  <c r="L64" i="1"/>
  <c r="K64" i="1"/>
  <c r="H64" i="1"/>
  <c r="F64" i="1"/>
  <c r="AB63" i="1"/>
  <c r="O63" i="1"/>
  <c r="P63" i="1" s="1"/>
  <c r="L63" i="1"/>
  <c r="K63" i="1"/>
  <c r="H63" i="1"/>
  <c r="F63" i="1"/>
  <c r="AB62" i="1"/>
  <c r="O62" i="1"/>
  <c r="P62" i="1" s="1"/>
  <c r="L62" i="1"/>
  <c r="K62" i="1"/>
  <c r="H62" i="1"/>
  <c r="F62" i="1"/>
  <c r="AB61" i="1"/>
  <c r="O61" i="1"/>
  <c r="P61" i="1" s="1"/>
  <c r="L61" i="1"/>
  <c r="K61" i="1"/>
  <c r="H61" i="1"/>
  <c r="F61" i="1"/>
  <c r="AB60" i="1"/>
  <c r="O60" i="1"/>
  <c r="Q60" i="1" s="1"/>
  <c r="E60" i="1" s="1"/>
  <c r="L60" i="1"/>
  <c r="K60" i="1"/>
  <c r="H60" i="1"/>
  <c r="F60" i="1"/>
  <c r="AB59" i="1"/>
  <c r="O59" i="1"/>
  <c r="Q59" i="1" s="1"/>
  <c r="E59" i="1" s="1"/>
  <c r="L59" i="1"/>
  <c r="K59" i="1"/>
  <c r="H59" i="1"/>
  <c r="F59" i="1"/>
  <c r="AB58" i="1"/>
  <c r="O58" i="1"/>
  <c r="Q58" i="1" s="1"/>
  <c r="E58" i="1" s="1"/>
  <c r="L58" i="1"/>
  <c r="K58" i="1"/>
  <c r="H58" i="1"/>
  <c r="F58" i="1"/>
  <c r="AB57" i="1"/>
  <c r="O57" i="1"/>
  <c r="Q57" i="1" s="1"/>
  <c r="E57" i="1" s="1"/>
  <c r="L57" i="1"/>
  <c r="K57" i="1"/>
  <c r="H57" i="1"/>
  <c r="F57" i="1"/>
  <c r="AB56" i="1"/>
  <c r="O56" i="1"/>
  <c r="Q56" i="1" s="1"/>
  <c r="E56" i="1" s="1"/>
  <c r="L56" i="1"/>
  <c r="K56" i="1"/>
  <c r="H56" i="1"/>
  <c r="F56" i="1"/>
  <c r="AB55" i="1"/>
  <c r="O55" i="1"/>
  <c r="Q55" i="1" s="1"/>
  <c r="E55" i="1" s="1"/>
  <c r="L55" i="1"/>
  <c r="K55" i="1"/>
  <c r="H55" i="1"/>
  <c r="F55" i="1"/>
  <c r="AB54" i="1"/>
  <c r="O54" i="1"/>
  <c r="P54" i="1" s="1"/>
  <c r="L54" i="1"/>
  <c r="K54" i="1"/>
  <c r="H54" i="1"/>
  <c r="F54" i="1"/>
  <c r="AB53" i="1"/>
  <c r="O53" i="1"/>
  <c r="P53" i="1" s="1"/>
  <c r="L53" i="1"/>
  <c r="K53" i="1"/>
  <c r="H53" i="1"/>
  <c r="F53" i="1"/>
  <c r="AB52" i="1"/>
  <c r="O52" i="1"/>
  <c r="P52" i="1" s="1"/>
  <c r="L52" i="1"/>
  <c r="K52" i="1"/>
  <c r="H52" i="1"/>
  <c r="F52" i="1"/>
  <c r="AB51" i="1"/>
  <c r="O51" i="1"/>
  <c r="Q51" i="1" s="1"/>
  <c r="E51" i="1" s="1"/>
  <c r="L51" i="1"/>
  <c r="K51" i="1"/>
  <c r="H51" i="1"/>
  <c r="F51" i="1"/>
  <c r="AB50" i="1"/>
  <c r="O50" i="1"/>
  <c r="Q50" i="1" s="1"/>
  <c r="E50" i="1" s="1"/>
  <c r="L50" i="1"/>
  <c r="K50" i="1"/>
  <c r="H50" i="1"/>
  <c r="F50" i="1"/>
  <c r="AB49" i="1"/>
  <c r="O49" i="1"/>
  <c r="Q49" i="1" s="1"/>
  <c r="E49" i="1" s="1"/>
  <c r="L49" i="1"/>
  <c r="K49" i="1"/>
  <c r="H49" i="1"/>
  <c r="F49" i="1"/>
  <c r="AB48" i="1"/>
  <c r="O48" i="1"/>
  <c r="Q48" i="1" s="1"/>
  <c r="E48" i="1" s="1"/>
  <c r="L48" i="1"/>
  <c r="K48" i="1"/>
  <c r="H48" i="1"/>
  <c r="F48" i="1"/>
  <c r="AB47" i="1"/>
  <c r="O47" i="1"/>
  <c r="Q47" i="1" s="1"/>
  <c r="E47" i="1" s="1"/>
  <c r="L47" i="1"/>
  <c r="K47" i="1"/>
  <c r="H47" i="1"/>
  <c r="F47" i="1"/>
  <c r="AB46" i="1"/>
  <c r="O46" i="1"/>
  <c r="P46" i="1" s="1"/>
  <c r="L46" i="1"/>
  <c r="K46" i="1"/>
  <c r="H46" i="1"/>
  <c r="F46" i="1"/>
  <c r="AB45" i="1"/>
  <c r="O45" i="1"/>
  <c r="P45" i="1" s="1"/>
  <c r="L45" i="1"/>
  <c r="K45" i="1"/>
  <c r="H45" i="1"/>
  <c r="F45" i="1"/>
  <c r="AB44" i="1"/>
  <c r="O44" i="1"/>
  <c r="Q44" i="1" s="1"/>
  <c r="E44" i="1" s="1"/>
  <c r="L44" i="1"/>
  <c r="K44" i="1"/>
  <c r="H44" i="1"/>
  <c r="F44" i="1"/>
  <c r="AB43" i="1"/>
  <c r="O43" i="1"/>
  <c r="P43" i="1" s="1"/>
  <c r="L43" i="1"/>
  <c r="K43" i="1"/>
  <c r="H43" i="1"/>
  <c r="F43" i="1"/>
  <c r="AB42" i="1"/>
  <c r="O42" i="1"/>
  <c r="P42" i="1" s="1"/>
  <c r="L42" i="1"/>
  <c r="K42" i="1"/>
  <c r="H42" i="1"/>
  <c r="F42" i="1"/>
  <c r="AB41" i="1"/>
  <c r="O41" i="1"/>
  <c r="Q41" i="1" s="1"/>
  <c r="E41" i="1" s="1"/>
  <c r="L41" i="1"/>
  <c r="K41" i="1"/>
  <c r="H41" i="1"/>
  <c r="F41" i="1"/>
  <c r="AB40" i="1"/>
  <c r="O40" i="1"/>
  <c r="P40" i="1" s="1"/>
  <c r="L40" i="1"/>
  <c r="K40" i="1"/>
  <c r="H40" i="1"/>
  <c r="F40" i="1"/>
  <c r="AB39" i="1"/>
  <c r="O39" i="1"/>
  <c r="Q39" i="1" s="1"/>
  <c r="E39" i="1" s="1"/>
  <c r="L39" i="1"/>
  <c r="K39" i="1"/>
  <c r="H39" i="1"/>
  <c r="F39" i="1"/>
  <c r="AB38" i="1"/>
  <c r="O38" i="1"/>
  <c r="P38" i="1" s="1"/>
  <c r="L38" i="1"/>
  <c r="K38" i="1"/>
  <c r="H38" i="1"/>
  <c r="F38" i="1"/>
  <c r="AB37" i="1"/>
  <c r="O37" i="1"/>
  <c r="P37" i="1" s="1"/>
  <c r="L37" i="1"/>
  <c r="K37" i="1"/>
  <c r="H37" i="1"/>
  <c r="F37" i="1"/>
  <c r="AB36" i="1"/>
  <c r="O36" i="1"/>
  <c r="Q36" i="1" s="1"/>
  <c r="E36" i="1" s="1"/>
  <c r="L36" i="1"/>
  <c r="K36" i="1"/>
  <c r="H36" i="1"/>
  <c r="F36" i="1"/>
  <c r="AB35" i="1"/>
  <c r="X35" i="1"/>
  <c r="X36" i="1" s="1"/>
  <c r="X37" i="1" s="1"/>
  <c r="X38" i="1" s="1"/>
  <c r="X39" i="1" s="1"/>
  <c r="X40" i="1" s="1"/>
  <c r="X41" i="1" s="1"/>
  <c r="X42" i="1" s="1"/>
  <c r="X43" i="1" s="1"/>
  <c r="X44" i="1" s="1"/>
  <c r="X45" i="1" s="1"/>
  <c r="X46" i="1" s="1"/>
  <c r="X47" i="1" s="1"/>
  <c r="X48" i="1" s="1"/>
  <c r="X49" i="1" s="1"/>
  <c r="X50" i="1" s="1"/>
  <c r="X51" i="1" s="1"/>
  <c r="X52" i="1" s="1"/>
  <c r="X53" i="1" s="1"/>
  <c r="X54" i="1" s="1"/>
  <c r="X55" i="1" s="1"/>
  <c r="X56" i="1" s="1"/>
  <c r="X57" i="1" s="1"/>
  <c r="X58" i="1" s="1"/>
  <c r="X59" i="1" s="1"/>
  <c r="X60" i="1" s="1"/>
  <c r="X61" i="1" s="1"/>
  <c r="X62" i="1" s="1"/>
  <c r="X63" i="1" s="1"/>
  <c r="X64" i="1" s="1"/>
  <c r="X65" i="1" s="1"/>
  <c r="X66" i="1" s="1"/>
  <c r="X67" i="1" s="1"/>
  <c r="X68" i="1" s="1"/>
  <c r="X69" i="1" s="1"/>
  <c r="X70" i="1" s="1"/>
  <c r="X71" i="1" s="1"/>
  <c r="X72" i="1" s="1"/>
  <c r="X73" i="1" s="1"/>
  <c r="X74" i="1" s="1"/>
  <c r="X75" i="1" s="1"/>
  <c r="X76" i="1" s="1"/>
  <c r="X77" i="1" s="1"/>
  <c r="X78" i="1" s="1"/>
  <c r="X79" i="1" s="1"/>
  <c r="X80" i="1" s="1"/>
  <c r="X81" i="1" s="1"/>
  <c r="X82" i="1" s="1"/>
  <c r="X83" i="1" s="1"/>
  <c r="V35" i="1"/>
  <c r="V36" i="1" s="1"/>
  <c r="R35" i="1"/>
  <c r="R36" i="1" s="1"/>
  <c r="S36" i="1" s="1"/>
  <c r="O35" i="1"/>
  <c r="Q35" i="1" s="1"/>
  <c r="E35" i="1" s="1"/>
  <c r="L35" i="1"/>
  <c r="K35" i="1"/>
  <c r="H35" i="1"/>
  <c r="F35" i="1"/>
  <c r="AB34" i="1"/>
  <c r="AC34" i="1" s="1"/>
  <c r="AB33" i="1"/>
  <c r="AC33" i="1" s="1"/>
  <c r="AB32" i="1"/>
  <c r="AC32" i="1" s="1"/>
  <c r="AB31" i="1"/>
  <c r="AC31" i="1" s="1"/>
  <c r="AB30" i="1"/>
  <c r="AC30" i="1" s="1"/>
  <c r="AB29" i="1"/>
  <c r="AC29" i="1" s="1"/>
  <c r="AB28" i="1"/>
  <c r="AC28" i="1" s="1"/>
  <c r="AB27" i="1"/>
  <c r="AC27" i="1" s="1"/>
  <c r="AB26" i="1"/>
  <c r="AC26" i="1" s="1"/>
  <c r="AB25" i="1"/>
  <c r="AC25" i="1" s="1"/>
  <c r="AB24" i="1"/>
  <c r="AC24" i="1" s="1"/>
  <c r="AB23" i="1"/>
  <c r="AC23" i="1" s="1"/>
  <c r="AB22" i="1"/>
  <c r="AC22" i="1" s="1"/>
  <c r="AB21" i="1"/>
  <c r="AC21" i="1" s="1"/>
  <c r="AB20" i="1"/>
  <c r="AC20" i="1" s="1"/>
  <c r="AB19" i="1"/>
  <c r="AC19" i="1" s="1"/>
  <c r="AB18" i="1"/>
  <c r="AC18" i="1" s="1"/>
  <c r="AB17" i="1"/>
  <c r="AC17" i="1" s="1"/>
  <c r="AB16" i="1"/>
  <c r="AC16" i="1" s="1"/>
  <c r="AB15" i="1"/>
  <c r="AC15" i="1" s="1"/>
  <c r="AB14" i="1"/>
  <c r="AC14" i="1" s="1"/>
  <c r="AB13" i="1"/>
  <c r="AC13" i="1" s="1"/>
  <c r="AB12" i="1"/>
  <c r="AC12" i="1" s="1"/>
  <c r="AB11" i="1"/>
  <c r="AC11" i="1" s="1"/>
  <c r="AB10" i="1"/>
  <c r="AC10" i="1" s="1"/>
  <c r="AB9" i="1"/>
  <c r="AC9" i="1" s="1"/>
  <c r="AB8" i="1"/>
  <c r="AC8" i="1" s="1"/>
  <c r="AB7" i="1"/>
  <c r="AC7" i="1" s="1"/>
  <c r="AB6" i="1"/>
  <c r="AC6" i="1" s="1"/>
  <c r="AB5" i="1"/>
  <c r="AC5" i="1" s="1"/>
  <c r="AB4" i="1"/>
  <c r="AC4" i="1" s="1"/>
  <c r="AB3" i="1"/>
  <c r="AC3" i="1" s="1"/>
  <c r="AB2" i="1"/>
  <c r="AC2" i="1" s="1"/>
  <c r="Y301" i="2" l="1"/>
  <c r="Z301" i="2"/>
  <c r="AC301" i="2" s="1"/>
  <c r="Y302" i="2"/>
  <c r="Z302" i="2"/>
  <c r="AC302" i="2" s="1"/>
  <c r="M81" i="2"/>
  <c r="Q87" i="2"/>
  <c r="E87" i="2" s="1"/>
  <c r="M88" i="2"/>
  <c r="P89" i="2"/>
  <c r="S93" i="2"/>
  <c r="W93" i="2" s="1"/>
  <c r="M168" i="2"/>
  <c r="M173" i="2"/>
  <c r="N173" i="2" s="1"/>
  <c r="M241" i="2"/>
  <c r="M55" i="2"/>
  <c r="P56" i="2"/>
  <c r="M149" i="2"/>
  <c r="M171" i="2"/>
  <c r="M195" i="2"/>
  <c r="M236" i="2"/>
  <c r="M240" i="2"/>
  <c r="M264" i="2"/>
  <c r="M278" i="2"/>
  <c r="N278" i="2" s="1"/>
  <c r="P68" i="2"/>
  <c r="M98" i="2"/>
  <c r="P122" i="2"/>
  <c r="AD156" i="2"/>
  <c r="M194" i="2"/>
  <c r="N194" i="2" s="1"/>
  <c r="M198" i="2"/>
  <c r="M203" i="2"/>
  <c r="M222" i="2"/>
  <c r="M252" i="2"/>
  <c r="P103" i="2"/>
  <c r="M141" i="2"/>
  <c r="N141" i="2" s="1"/>
  <c r="AB295" i="2"/>
  <c r="AB294" i="2"/>
  <c r="AB296" i="2"/>
  <c r="AB297" i="2"/>
  <c r="AB293" i="2"/>
  <c r="AD271" i="2"/>
  <c r="W156" i="2"/>
  <c r="Z156" i="2" s="1"/>
  <c r="M183" i="2"/>
  <c r="N183" i="2" s="1"/>
  <c r="AD184" i="2"/>
  <c r="M131" i="1"/>
  <c r="AD158" i="1"/>
  <c r="M258" i="1"/>
  <c r="M268" i="1"/>
  <c r="M276" i="1"/>
  <c r="N269" i="2"/>
  <c r="AD270" i="2"/>
  <c r="AD50" i="2"/>
  <c r="AD54" i="2"/>
  <c r="AD162" i="2"/>
  <c r="AD248" i="2"/>
  <c r="AD286" i="2"/>
  <c r="AD269" i="2"/>
  <c r="AD89" i="2"/>
  <c r="AD252" i="2"/>
  <c r="AD44" i="2"/>
  <c r="AD87" i="2"/>
  <c r="AD238" i="2"/>
  <c r="AD75" i="2"/>
  <c r="Q139" i="2"/>
  <c r="E139" i="2" s="1"/>
  <c r="Q140" i="2"/>
  <c r="E140" i="2" s="1"/>
  <c r="Q141" i="2"/>
  <c r="E141" i="2" s="1"/>
  <c r="AB290" i="2"/>
  <c r="AB289" i="2"/>
  <c r="AB291" i="2"/>
  <c r="AB288" i="2"/>
  <c r="AB292" i="2"/>
  <c r="AD203" i="2"/>
  <c r="S41" i="2"/>
  <c r="W41" i="2" s="1"/>
  <c r="P79" i="2"/>
  <c r="Q93" i="2"/>
  <c r="E93" i="2" s="1"/>
  <c r="Q99" i="2"/>
  <c r="E99" i="2" s="1"/>
  <c r="M162" i="2"/>
  <c r="M187" i="2"/>
  <c r="M286" i="2"/>
  <c r="M63" i="2"/>
  <c r="P64" i="2"/>
  <c r="M113" i="2"/>
  <c r="M114" i="2"/>
  <c r="M120" i="2"/>
  <c r="N120" i="2" s="1"/>
  <c r="Q121" i="2"/>
  <c r="E121" i="2" s="1"/>
  <c r="M174" i="2"/>
  <c r="M179" i="2"/>
  <c r="M186" i="2"/>
  <c r="M199" i="2"/>
  <c r="N199" i="2" s="1"/>
  <c r="M204" i="2"/>
  <c r="N204" i="2" s="1"/>
  <c r="M215" i="2"/>
  <c r="M266" i="2"/>
  <c r="N266" i="2" s="1"/>
  <c r="AD268" i="2"/>
  <c r="AD181" i="2"/>
  <c r="AD216" i="2"/>
  <c r="AD256" i="2"/>
  <c r="M280" i="2"/>
  <c r="N280" i="2" s="1"/>
  <c r="P69" i="2"/>
  <c r="AD70" i="2"/>
  <c r="M75" i="2"/>
  <c r="M76" i="2"/>
  <c r="P110" i="2"/>
  <c r="M112" i="2"/>
  <c r="N112" i="2" s="1"/>
  <c r="Q113" i="2"/>
  <c r="E113" i="2" s="1"/>
  <c r="P114" i="2"/>
  <c r="M118" i="2"/>
  <c r="M119" i="2"/>
  <c r="N119" i="2" s="1"/>
  <c r="M125" i="2"/>
  <c r="N125" i="2" s="1"/>
  <c r="M151" i="2"/>
  <c r="M159" i="2"/>
  <c r="N159" i="2" s="1"/>
  <c r="M165" i="2"/>
  <c r="N165" i="2" s="1"/>
  <c r="M190" i="2"/>
  <c r="N190" i="2" s="1"/>
  <c r="M219" i="2"/>
  <c r="N219" i="2" s="1"/>
  <c r="M228" i="2"/>
  <c r="M239" i="2"/>
  <c r="M244" i="2"/>
  <c r="M254" i="2"/>
  <c r="N254" i="2" s="1"/>
  <c r="P49" i="2"/>
  <c r="AA156" i="2"/>
  <c r="AD259" i="2"/>
  <c r="AD261" i="2"/>
  <c r="AD267" i="2"/>
  <c r="M274" i="2"/>
  <c r="N274" i="2" s="1"/>
  <c r="P118" i="2"/>
  <c r="Q125" i="2"/>
  <c r="E125" i="2" s="1"/>
  <c r="M137" i="2"/>
  <c r="P41" i="2"/>
  <c r="P57" i="2"/>
  <c r="P74" i="2"/>
  <c r="M94" i="2"/>
  <c r="N94" i="2" s="1"/>
  <c r="S110" i="2"/>
  <c r="Q124" i="2"/>
  <c r="E124" i="2" s="1"/>
  <c r="AD124" i="2" s="1"/>
  <c r="P138" i="2"/>
  <c r="M156" i="2"/>
  <c r="N156" i="2" s="1"/>
  <c r="M176" i="2"/>
  <c r="N176" i="2" s="1"/>
  <c r="M182" i="2"/>
  <c r="M196" i="2"/>
  <c r="N196" i="2" s="1"/>
  <c r="M226" i="2"/>
  <c r="M232" i="2"/>
  <c r="N232" i="2" s="1"/>
  <c r="M247" i="2"/>
  <c r="M257" i="2"/>
  <c r="M273" i="2"/>
  <c r="AD279" i="2"/>
  <c r="M72" i="1"/>
  <c r="M80" i="1"/>
  <c r="N259" i="2"/>
  <c r="AD174" i="2"/>
  <c r="AD188" i="2"/>
  <c r="AD209" i="2"/>
  <c r="AD220" i="2"/>
  <c r="AD245" i="2"/>
  <c r="AD262" i="2"/>
  <c r="AD287" i="2"/>
  <c r="N124" i="2"/>
  <c r="N140" i="2"/>
  <c r="N142" i="2"/>
  <c r="AD146" i="2"/>
  <c r="AD160" i="2"/>
  <c r="AD166" i="2"/>
  <c r="AD180" i="2"/>
  <c r="AD185" i="2"/>
  <c r="AD190" i="2"/>
  <c r="AD219" i="2"/>
  <c r="AD43" i="2"/>
  <c r="AD52" i="2"/>
  <c r="AD66" i="2"/>
  <c r="AD90" i="2"/>
  <c r="AD105" i="2"/>
  <c r="AD137" i="2"/>
  <c r="AD163" i="2"/>
  <c r="AD258" i="2"/>
  <c r="AD94" i="2"/>
  <c r="AD149" i="2"/>
  <c r="AD206" i="2"/>
  <c r="N246" i="2"/>
  <c r="AD51" i="2"/>
  <c r="AD78" i="2"/>
  <c r="AD104" i="2"/>
  <c r="AD116" i="2"/>
  <c r="AD278" i="2"/>
  <c r="AD121" i="2"/>
  <c r="AD152" i="2"/>
  <c r="AD221" i="2"/>
  <c r="AD227" i="2"/>
  <c r="AD251" i="1"/>
  <c r="AD270" i="1"/>
  <c r="AD245" i="1"/>
  <c r="AD253" i="1"/>
  <c r="AD272" i="1"/>
  <c r="M213" i="2"/>
  <c r="M214" i="2"/>
  <c r="N214" i="2" s="1"/>
  <c r="M230" i="2"/>
  <c r="N230" i="2" s="1"/>
  <c r="M238" i="2"/>
  <c r="N238" i="2" s="1"/>
  <c r="M46" i="2"/>
  <c r="Q47" i="2"/>
  <c r="E47" i="2" s="1"/>
  <c r="AD47" i="2" s="1"/>
  <c r="M54" i="2"/>
  <c r="Q55" i="2"/>
  <c r="E55" i="2" s="1"/>
  <c r="AD55" i="2" s="1"/>
  <c r="M62" i="2"/>
  <c r="Q63" i="2"/>
  <c r="E63" i="2" s="1"/>
  <c r="AD63" i="2" s="1"/>
  <c r="P94" i="2"/>
  <c r="M96" i="2"/>
  <c r="N96" i="2" s="1"/>
  <c r="R99" i="2"/>
  <c r="S99" i="2" s="1"/>
  <c r="W99" i="2" s="1"/>
  <c r="M104" i="2"/>
  <c r="M116" i="2"/>
  <c r="N116" i="2" s="1"/>
  <c r="M117" i="2"/>
  <c r="N117" i="2" s="1"/>
  <c r="AD136" i="2"/>
  <c r="P137" i="2"/>
  <c r="M147" i="2"/>
  <c r="AD167" i="2"/>
  <c r="M170" i="2"/>
  <c r="AD175" i="2"/>
  <c r="M178" i="2"/>
  <c r="AD187" i="2"/>
  <c r="M202" i="2"/>
  <c r="N202" i="2" s="1"/>
  <c r="M210" i="2"/>
  <c r="N210" i="2" s="1"/>
  <c r="M229" i="2"/>
  <c r="N229" i="2" s="1"/>
  <c r="M237" i="2"/>
  <c r="N237" i="2" s="1"/>
  <c r="M245" i="2"/>
  <c r="N245" i="2" s="1"/>
  <c r="M253" i="2"/>
  <c r="N253" i="2" s="1"/>
  <c r="M260" i="2"/>
  <c r="M261" i="2"/>
  <c r="N261" i="2" s="1"/>
  <c r="M262" i="2"/>
  <c r="N262" i="2" s="1"/>
  <c r="M279" i="2"/>
  <c r="N279" i="2" s="1"/>
  <c r="N287" i="2"/>
  <c r="M44" i="2"/>
  <c r="N44" i="2" s="1"/>
  <c r="M45" i="2"/>
  <c r="N45" i="2" s="1"/>
  <c r="M52" i="2"/>
  <c r="N52" i="2" s="1"/>
  <c r="M53" i="2"/>
  <c r="N53" i="2" s="1"/>
  <c r="M60" i="2"/>
  <c r="N60" i="2" s="1"/>
  <c r="M61" i="2"/>
  <c r="N61" i="2" s="1"/>
  <c r="AD69" i="2"/>
  <c r="M72" i="2"/>
  <c r="N72" i="2" s="1"/>
  <c r="AD74" i="2"/>
  <c r="AD76" i="2"/>
  <c r="S92" i="2"/>
  <c r="W92" i="2" s="1"/>
  <c r="Q96" i="2"/>
  <c r="E96" i="2" s="1"/>
  <c r="AD96" i="2" s="1"/>
  <c r="P104" i="2"/>
  <c r="P105" i="2"/>
  <c r="P106" i="2"/>
  <c r="P116" i="2"/>
  <c r="P117" i="2"/>
  <c r="AD148" i="2"/>
  <c r="M158" i="2"/>
  <c r="N158" i="2" s="1"/>
  <c r="AA158" i="2"/>
  <c r="M169" i="2"/>
  <c r="M177" i="2"/>
  <c r="M191" i="2"/>
  <c r="N191" i="2" s="1"/>
  <c r="M242" i="2"/>
  <c r="M243" i="2"/>
  <c r="N243" i="2" s="1"/>
  <c r="M250" i="2"/>
  <c r="M251" i="2"/>
  <c r="N251" i="2" s="1"/>
  <c r="AD253" i="2"/>
  <c r="M258" i="2"/>
  <c r="N258" i="2" s="1"/>
  <c r="M277" i="2"/>
  <c r="N277" i="2" s="1"/>
  <c r="M285" i="2"/>
  <c r="N285" i="2" s="1"/>
  <c r="AD151" i="2"/>
  <c r="AD164" i="2"/>
  <c r="AD165" i="2"/>
  <c r="AD171" i="2"/>
  <c r="AD172" i="2"/>
  <c r="AD173" i="2"/>
  <c r="AD179" i="2"/>
  <c r="AD193" i="2"/>
  <c r="AD195" i="2"/>
  <c r="M207" i="2"/>
  <c r="N207" i="2" s="1"/>
  <c r="AD222" i="2"/>
  <c r="M227" i="2"/>
  <c r="N227" i="2" s="1"/>
  <c r="AD228" i="2"/>
  <c r="AD232" i="2"/>
  <c r="M234" i="2"/>
  <c r="M235" i="2"/>
  <c r="N235" i="2" s="1"/>
  <c r="AD240" i="2"/>
  <c r="N284" i="2"/>
  <c r="P42" i="2"/>
  <c r="P43" i="2"/>
  <c r="P44" i="2"/>
  <c r="P51" i="2"/>
  <c r="P52" i="2"/>
  <c r="P59" i="2"/>
  <c r="P60" i="2"/>
  <c r="AD71" i="2"/>
  <c r="P72" i="2"/>
  <c r="Q73" i="2"/>
  <c r="E73" i="2" s="1"/>
  <c r="AD73" i="2" s="1"/>
  <c r="M80" i="2"/>
  <c r="M89" i="2"/>
  <c r="N89" i="2" s="1"/>
  <c r="M136" i="2"/>
  <c r="N136" i="2" s="1"/>
  <c r="AD196" i="2"/>
  <c r="AD204" i="2"/>
  <c r="AD213" i="2"/>
  <c r="M48" i="2"/>
  <c r="P50" i="2"/>
  <c r="M56" i="2"/>
  <c r="P58" i="2"/>
  <c r="M64" i="2"/>
  <c r="P66" i="2"/>
  <c r="M78" i="2"/>
  <c r="N78" i="2" s="1"/>
  <c r="AD80" i="2"/>
  <c r="P88" i="2"/>
  <c r="M92" i="2"/>
  <c r="N92" i="2" s="1"/>
  <c r="AA92" i="2"/>
  <c r="Q98" i="2"/>
  <c r="E98" i="2" s="1"/>
  <c r="M99" i="2"/>
  <c r="M103" i="2"/>
  <c r="M121" i="2"/>
  <c r="M122" i="2"/>
  <c r="M143" i="2"/>
  <c r="M160" i="2"/>
  <c r="N160" i="2" s="1"/>
  <c r="M163" i="2"/>
  <c r="M167" i="2"/>
  <c r="N167" i="2" s="1"/>
  <c r="M175" i="2"/>
  <c r="N175" i="2" s="1"/>
  <c r="M184" i="2"/>
  <c r="N184" i="2" s="1"/>
  <c r="M216" i="2"/>
  <c r="N216" i="2" s="1"/>
  <c r="M225" i="2"/>
  <c r="N225" i="2" s="1"/>
  <c r="AD229" i="2"/>
  <c r="M265" i="2"/>
  <c r="M272" i="2"/>
  <c r="AD277" i="2"/>
  <c r="M281" i="2"/>
  <c r="AD285" i="2"/>
  <c r="AD118" i="2"/>
  <c r="N166" i="2"/>
  <c r="N174" i="2"/>
  <c r="N240" i="2"/>
  <c r="M256" i="2"/>
  <c r="N256" i="2" s="1"/>
  <c r="AD71" i="1"/>
  <c r="AD146" i="1"/>
  <c r="AD49" i="2"/>
  <c r="AD57" i="2"/>
  <c r="AD59" i="2"/>
  <c r="AD60" i="2"/>
  <c r="AD65" i="2"/>
  <c r="AD98" i="2"/>
  <c r="AD110" i="2"/>
  <c r="AD114" i="2"/>
  <c r="AD115" i="2"/>
  <c r="AD145" i="2"/>
  <c r="N168" i="2"/>
  <c r="AD169" i="2"/>
  <c r="AD177" i="2"/>
  <c r="AD234" i="2"/>
  <c r="AD242" i="2"/>
  <c r="AD244" i="2"/>
  <c r="AD250" i="2"/>
  <c r="AD48" i="2"/>
  <c r="AD56" i="2"/>
  <c r="AD64" i="2"/>
  <c r="AD72" i="2"/>
  <c r="AD79" i="2"/>
  <c r="AD103" i="2"/>
  <c r="AD143" i="2"/>
  <c r="AD158" i="2"/>
  <c r="AD201" i="2"/>
  <c r="AD211" i="2"/>
  <c r="AD215" i="2"/>
  <c r="N221" i="2"/>
  <c r="N222" i="2"/>
  <c r="AD224" i="2"/>
  <c r="AD233" i="2"/>
  <c r="AD235" i="2"/>
  <c r="AD241" i="2"/>
  <c r="AD243" i="2"/>
  <c r="N248" i="2"/>
  <c r="AD249" i="2"/>
  <c r="AD251" i="2"/>
  <c r="AD257" i="2"/>
  <c r="AD266" i="2"/>
  <c r="AD276" i="2"/>
  <c r="AD284" i="2"/>
  <c r="AD93" i="2"/>
  <c r="AD168" i="2"/>
  <c r="AD176" i="2"/>
  <c r="AD186" i="2"/>
  <c r="AD191" i="2"/>
  <c r="AD192" i="2"/>
  <c r="AD212" i="2"/>
  <c r="AD231" i="2"/>
  <c r="N264" i="2"/>
  <c r="AD282" i="2"/>
  <c r="AD41" i="2"/>
  <c r="AD77" i="2"/>
  <c r="AD120" i="2"/>
  <c r="AD138" i="2"/>
  <c r="AD142" i="2"/>
  <c r="AD214" i="2"/>
  <c r="AD239" i="2"/>
  <c r="AD265" i="2"/>
  <c r="AD274" i="2"/>
  <c r="AD275" i="2"/>
  <c r="AD281" i="2"/>
  <c r="AD283" i="2"/>
  <c r="AD46" i="2"/>
  <c r="N71" i="2"/>
  <c r="AD92" i="2"/>
  <c r="N110" i="2"/>
  <c r="N118" i="2"/>
  <c r="AD122" i="2"/>
  <c r="AD159" i="2"/>
  <c r="AD197" i="2"/>
  <c r="AD199" i="2"/>
  <c r="AD200" i="2"/>
  <c r="AD223" i="2"/>
  <c r="AD230" i="2"/>
  <c r="AD280" i="2"/>
  <c r="AD140" i="2"/>
  <c r="AD141" i="2"/>
  <c r="AD263" i="2"/>
  <c r="AD42" i="2"/>
  <c r="AD45" i="2"/>
  <c r="AD53" i="2"/>
  <c r="AD61" i="2"/>
  <c r="AD67" i="2"/>
  <c r="AD139" i="2"/>
  <c r="AD170" i="2"/>
  <c r="AD178" i="2"/>
  <c r="AD182" i="2"/>
  <c r="AD183" i="2"/>
  <c r="AD194" i="2"/>
  <c r="AD205" i="2"/>
  <c r="AD207" i="2"/>
  <c r="AD208" i="2"/>
  <c r="AD226" i="2"/>
  <c r="N233" i="2"/>
  <c r="AD236" i="2"/>
  <c r="AD246" i="2"/>
  <c r="AD254" i="2"/>
  <c r="AD264" i="2"/>
  <c r="N267" i="2"/>
  <c r="N282" i="2"/>
  <c r="N283" i="2"/>
  <c r="AD233" i="1"/>
  <c r="AD241" i="1"/>
  <c r="AD276" i="1"/>
  <c r="AD112" i="1"/>
  <c r="AD120" i="1"/>
  <c r="M150" i="1"/>
  <c r="N150" i="1" s="1"/>
  <c r="AD66" i="1"/>
  <c r="M152" i="1"/>
  <c r="M176" i="1"/>
  <c r="N176" i="1" s="1"/>
  <c r="AD68" i="1"/>
  <c r="AD167" i="1"/>
  <c r="M197" i="1"/>
  <c r="AD208" i="1"/>
  <c r="M90" i="1"/>
  <c r="N90" i="1" s="1"/>
  <c r="M172" i="1"/>
  <c r="N172" i="1" s="1"/>
  <c r="AD207" i="1"/>
  <c r="M264" i="1"/>
  <c r="N264" i="1" s="1"/>
  <c r="AD274" i="1"/>
  <c r="Q67" i="1"/>
  <c r="E67" i="1" s="1"/>
  <c r="AD67" i="1" s="1"/>
  <c r="AD214" i="1"/>
  <c r="AD107" i="1"/>
  <c r="M113" i="1"/>
  <c r="N113" i="1" s="1"/>
  <c r="AD47" i="1"/>
  <c r="AD51" i="1"/>
  <c r="M169" i="1"/>
  <c r="N169" i="1" s="1"/>
  <c r="AD171" i="1"/>
  <c r="AD187" i="1"/>
  <c r="AD195" i="1"/>
  <c r="AD224" i="1"/>
  <c r="AD228" i="1"/>
  <c r="AD236" i="1"/>
  <c r="AD252" i="1"/>
  <c r="AD100" i="1"/>
  <c r="AD136" i="1"/>
  <c r="AD152" i="1"/>
  <c r="AD178" i="1"/>
  <c r="AD281" i="1"/>
  <c r="P59" i="1"/>
  <c r="M106" i="1"/>
  <c r="AD109" i="1"/>
  <c r="M124" i="1"/>
  <c r="M166" i="1"/>
  <c r="N166" i="1" s="1"/>
  <c r="M167" i="1"/>
  <c r="M191" i="1"/>
  <c r="AD193" i="1"/>
  <c r="AD234" i="1"/>
  <c r="AD259" i="1"/>
  <c r="AD260" i="1"/>
  <c r="AD261" i="1"/>
  <c r="M267" i="1"/>
  <c r="AD269" i="1"/>
  <c r="M275" i="1"/>
  <c r="P58" i="1"/>
  <c r="P80" i="1"/>
  <c r="AD134" i="1"/>
  <c r="AD150" i="1"/>
  <c r="M182" i="1"/>
  <c r="N182" i="1" s="1"/>
  <c r="AD192" i="1"/>
  <c r="AD201" i="1"/>
  <c r="AD175" i="1"/>
  <c r="AD183" i="1"/>
  <c r="AD200" i="1"/>
  <c r="AD240" i="1"/>
  <c r="P66" i="1"/>
  <c r="M89" i="1"/>
  <c r="N89" i="1" s="1"/>
  <c r="AD139" i="1"/>
  <c r="AD155" i="1"/>
  <c r="M187" i="1"/>
  <c r="N187" i="1" s="1"/>
  <c r="AD197" i="1"/>
  <c r="AD206" i="1"/>
  <c r="M224" i="1"/>
  <c r="M236" i="1"/>
  <c r="N236" i="1" s="1"/>
  <c r="AD238" i="1"/>
  <c r="AD246" i="1"/>
  <c r="AD273" i="1"/>
  <c r="AD284" i="1"/>
  <c r="AD285" i="1"/>
  <c r="N203" i="1"/>
  <c r="S35" i="1"/>
  <c r="AA35" i="1" s="1"/>
  <c r="M74" i="1"/>
  <c r="N74" i="1" s="1"/>
  <c r="Q75" i="1"/>
  <c r="E75" i="1" s="1"/>
  <c r="AD75" i="1" s="1"/>
  <c r="M127" i="1"/>
  <c r="M153" i="1"/>
  <c r="M190" i="1"/>
  <c r="N190" i="1" s="1"/>
  <c r="M51" i="1"/>
  <c r="N51" i="1" s="1"/>
  <c r="Q61" i="1"/>
  <c r="E61" i="1" s="1"/>
  <c r="M59" i="1"/>
  <c r="N59" i="1" s="1"/>
  <c r="M82" i="1"/>
  <c r="N82" i="1" s="1"/>
  <c r="Q83" i="1"/>
  <c r="E83" i="1" s="1"/>
  <c r="AD83" i="1" s="1"/>
  <c r="Q85" i="1"/>
  <c r="E85" i="1" s="1"/>
  <c r="AD85" i="1" s="1"/>
  <c r="P87" i="1"/>
  <c r="AD137" i="1"/>
  <c r="AD145" i="1"/>
  <c r="M151" i="1"/>
  <c r="AD153" i="1"/>
  <c r="AD163" i="1"/>
  <c r="M171" i="1"/>
  <c r="N171" i="1" s="1"/>
  <c r="AD173" i="1"/>
  <c r="AD181" i="1"/>
  <c r="M205" i="1"/>
  <c r="M220" i="1"/>
  <c r="N220" i="1" s="1"/>
  <c r="AD222" i="1"/>
  <c r="AD235" i="1"/>
  <c r="AD243" i="1"/>
  <c r="H1" i="1"/>
  <c r="AD73" i="1"/>
  <c r="AD86" i="1"/>
  <c r="AD225" i="1"/>
  <c r="AD50" i="1"/>
  <c r="AD58" i="1"/>
  <c r="AD108" i="1"/>
  <c r="AD125" i="1"/>
  <c r="AD128" i="1"/>
  <c r="AD135" i="1"/>
  <c r="AD160" i="1"/>
  <c r="AD179" i="1"/>
  <c r="AD196" i="1"/>
  <c r="AD205" i="1"/>
  <c r="AD81" i="1"/>
  <c r="M62" i="1"/>
  <c r="N62" i="1" s="1"/>
  <c r="M75" i="1"/>
  <c r="N75" i="1" s="1"/>
  <c r="M112" i="1"/>
  <c r="N112" i="1" s="1"/>
  <c r="M120" i="1"/>
  <c r="N120" i="1" s="1"/>
  <c r="M130" i="1"/>
  <c r="N130" i="1" s="1"/>
  <c r="AD133" i="1"/>
  <c r="AD141" i="1"/>
  <c r="AD149" i="1"/>
  <c r="AD168" i="1"/>
  <c r="M175" i="1"/>
  <c r="N175" i="1" s="1"/>
  <c r="AD189" i="1"/>
  <c r="AD194" i="1"/>
  <c r="AD216" i="1"/>
  <c r="AD239" i="1"/>
  <c r="M247" i="1"/>
  <c r="N247" i="1" s="1"/>
  <c r="M248" i="1"/>
  <c r="AD283" i="1"/>
  <c r="AD132" i="1"/>
  <c r="AD265" i="1"/>
  <c r="Q90" i="1"/>
  <c r="E90" i="1" s="1"/>
  <c r="AD90" i="1" s="1"/>
  <c r="M41" i="1"/>
  <c r="N41" i="1" s="1"/>
  <c r="AD59" i="1"/>
  <c r="P60" i="1"/>
  <c r="M79" i="1"/>
  <c r="P86" i="1"/>
  <c r="AD87" i="1"/>
  <c r="M93" i="1"/>
  <c r="M144" i="1"/>
  <c r="N144" i="1" s="1"/>
  <c r="M158" i="1"/>
  <c r="N158" i="1" s="1"/>
  <c r="M159" i="1"/>
  <c r="M177" i="1"/>
  <c r="N177" i="1" s="1"/>
  <c r="M189" i="1"/>
  <c r="N189" i="1" s="1"/>
  <c r="AD209" i="1"/>
  <c r="AD210" i="1"/>
  <c r="M219" i="1"/>
  <c r="N219" i="1" s="1"/>
  <c r="AD226" i="1"/>
  <c r="AD227" i="1"/>
  <c r="AD231" i="1"/>
  <c r="M237" i="1"/>
  <c r="N237" i="1" s="1"/>
  <c r="AD254" i="1"/>
  <c r="AD255" i="1"/>
  <c r="M265" i="1"/>
  <c r="N265" i="1" s="1"/>
  <c r="M266" i="1"/>
  <c r="N266" i="1" s="1"/>
  <c r="P39" i="1"/>
  <c r="AD36" i="1"/>
  <c r="AD64" i="1"/>
  <c r="AD96" i="1"/>
  <c r="M48" i="1"/>
  <c r="M56" i="1"/>
  <c r="N56" i="1" s="1"/>
  <c r="P57" i="1"/>
  <c r="P96" i="1"/>
  <c r="M97" i="1"/>
  <c r="N97" i="1" s="1"/>
  <c r="M116" i="1"/>
  <c r="N116" i="1" s="1"/>
  <c r="M126" i="1"/>
  <c r="N126" i="1" s="1"/>
  <c r="AD129" i="1"/>
  <c r="AD144" i="1"/>
  <c r="AD159" i="1"/>
  <c r="M174" i="1"/>
  <c r="N174" i="1" s="1"/>
  <c r="AD177" i="1"/>
  <c r="AD204" i="1"/>
  <c r="M215" i="1"/>
  <c r="N215" i="1" s="1"/>
  <c r="M235" i="1"/>
  <c r="N235" i="1" s="1"/>
  <c r="AD237" i="1"/>
  <c r="AD250" i="1"/>
  <c r="AD266" i="1"/>
  <c r="M52" i="1"/>
  <c r="N52" i="1" s="1"/>
  <c r="M63" i="1"/>
  <c r="AD56" i="1"/>
  <c r="M83" i="1"/>
  <c r="N83" i="1" s="1"/>
  <c r="AD101" i="1"/>
  <c r="AD143" i="1"/>
  <c r="M154" i="1"/>
  <c r="N154" i="1" s="1"/>
  <c r="AD157" i="1"/>
  <c r="AD165" i="1"/>
  <c r="M173" i="1"/>
  <c r="N173" i="1" s="1"/>
  <c r="AD176" i="1"/>
  <c r="M183" i="1"/>
  <c r="N183" i="1" s="1"/>
  <c r="M200" i="1"/>
  <c r="N200" i="1" s="1"/>
  <c r="M201" i="1"/>
  <c r="N201" i="1" s="1"/>
  <c r="AD203" i="1"/>
  <c r="M214" i="1"/>
  <c r="N214" i="1" s="1"/>
  <c r="M230" i="1"/>
  <c r="N230" i="1" s="1"/>
  <c r="M231" i="1"/>
  <c r="N231" i="1" s="1"/>
  <c r="M283" i="1"/>
  <c r="N283" i="1" s="1"/>
  <c r="M284" i="1"/>
  <c r="N284" i="1" s="1"/>
  <c r="AD116" i="1"/>
  <c r="AD126" i="1"/>
  <c r="AD142" i="1"/>
  <c r="AD156" i="1"/>
  <c r="AD174" i="1"/>
  <c r="AD184" i="1"/>
  <c r="AD215" i="1"/>
  <c r="AD232" i="1"/>
  <c r="AD244" i="1"/>
  <c r="M66" i="1"/>
  <c r="N66" i="1" s="1"/>
  <c r="M38" i="1"/>
  <c r="N38" i="1" s="1"/>
  <c r="M46" i="1"/>
  <c r="N46" i="1" s="1"/>
  <c r="M54" i="1"/>
  <c r="N54" i="1" s="1"/>
  <c r="M76" i="1"/>
  <c r="N76" i="1" s="1"/>
  <c r="Q82" i="1"/>
  <c r="E82" i="1" s="1"/>
  <c r="P89" i="1"/>
  <c r="M121" i="1"/>
  <c r="AD124" i="1"/>
  <c r="AD138" i="1"/>
  <c r="AD140" i="1"/>
  <c r="M147" i="1"/>
  <c r="N147" i="1" s="1"/>
  <c r="AD151" i="1"/>
  <c r="M165" i="1"/>
  <c r="N165" i="1" s="1"/>
  <c r="AD182" i="1"/>
  <c r="M195" i="1"/>
  <c r="N195" i="1" s="1"/>
  <c r="M196" i="1"/>
  <c r="N196" i="1" s="1"/>
  <c r="AD198" i="1"/>
  <c r="AD199" i="1"/>
  <c r="M206" i="1"/>
  <c r="N206" i="1" s="1"/>
  <c r="M207" i="1"/>
  <c r="N207" i="1" s="1"/>
  <c r="M208" i="1"/>
  <c r="N208" i="1" s="1"/>
  <c r="AD213" i="1"/>
  <c r="AD229" i="1"/>
  <c r="M240" i="1"/>
  <c r="N240" i="1" s="1"/>
  <c r="AD242" i="1"/>
  <c r="AD248" i="1"/>
  <c r="M256" i="1"/>
  <c r="N256" i="1" s="1"/>
  <c r="AD264" i="1"/>
  <c r="AD275" i="1"/>
  <c r="AD282" i="1"/>
  <c r="N131" i="1"/>
  <c r="AD169" i="1"/>
  <c r="AD170" i="1"/>
  <c r="AD223" i="1"/>
  <c r="AD277" i="1"/>
  <c r="AD35" i="1"/>
  <c r="M39" i="1"/>
  <c r="N39" i="1" s="1"/>
  <c r="P41" i="1"/>
  <c r="Q42" i="1"/>
  <c r="E42" i="1" s="1"/>
  <c r="AD42" i="1" s="1"/>
  <c r="Q43" i="1"/>
  <c r="E43" i="1" s="1"/>
  <c r="AD43" i="1" s="1"/>
  <c r="M47" i="1"/>
  <c r="N47" i="1" s="1"/>
  <c r="M58" i="1"/>
  <c r="N58" i="1" s="1"/>
  <c r="Q62" i="1"/>
  <c r="E62" i="1" s="1"/>
  <c r="AD62" i="1" s="1"/>
  <c r="Q63" i="1"/>
  <c r="E63" i="1" s="1"/>
  <c r="AD63" i="1" s="1"/>
  <c r="P78" i="1"/>
  <c r="Q78" i="1"/>
  <c r="E78" i="1" s="1"/>
  <c r="AD78" i="1" s="1"/>
  <c r="Q79" i="1"/>
  <c r="E79" i="1" s="1"/>
  <c r="AD79" i="1" s="1"/>
  <c r="S96" i="1"/>
  <c r="R98" i="1"/>
  <c r="Q99" i="1"/>
  <c r="E99" i="1" s="1"/>
  <c r="AD99" i="1" s="1"/>
  <c r="P100" i="1"/>
  <c r="P101" i="1"/>
  <c r="M157" i="1"/>
  <c r="N157" i="1" s="1"/>
  <c r="M35" i="1"/>
  <c r="N35" i="1" s="1"/>
  <c r="M70" i="1"/>
  <c r="N70" i="1" s="1"/>
  <c r="M36" i="1"/>
  <c r="N36" i="1" s="1"/>
  <c r="M37" i="1"/>
  <c r="N37" i="1" s="1"/>
  <c r="AD39" i="1"/>
  <c r="Q40" i="1"/>
  <c r="E40" i="1" s="1"/>
  <c r="AD40" i="1" s="1"/>
  <c r="AD60" i="1"/>
  <c r="AD61" i="1"/>
  <c r="Q70" i="1"/>
  <c r="E70" i="1" s="1"/>
  <c r="P71" i="1"/>
  <c r="AD88" i="1"/>
  <c r="AD123" i="1"/>
  <c r="AD57" i="1"/>
  <c r="P69" i="1"/>
  <c r="Q69" i="1"/>
  <c r="E69" i="1" s="1"/>
  <c r="AD69" i="1" s="1"/>
  <c r="AD80" i="1"/>
  <c r="AD162" i="1"/>
  <c r="M45" i="1"/>
  <c r="N45" i="1" s="1"/>
  <c r="Q37" i="1"/>
  <c r="E37" i="1" s="1"/>
  <c r="AD37" i="1" s="1"/>
  <c r="M55" i="1"/>
  <c r="N55" i="1" s="1"/>
  <c r="P56" i="1"/>
  <c r="P74" i="1"/>
  <c r="M85" i="1"/>
  <c r="N85" i="1" s="1"/>
  <c r="M96" i="1"/>
  <c r="N96" i="1" s="1"/>
  <c r="AD105" i="1"/>
  <c r="M107" i="1"/>
  <c r="N107" i="1" s="1"/>
  <c r="AA36" i="1"/>
  <c r="M49" i="1"/>
  <c r="N49" i="1" s="1"/>
  <c r="P50" i="1"/>
  <c r="P51" i="1"/>
  <c r="R37" i="1"/>
  <c r="R38" i="1" s="1"/>
  <c r="M43" i="1"/>
  <c r="N43" i="1" s="1"/>
  <c r="M44" i="1"/>
  <c r="N44" i="1" s="1"/>
  <c r="Q45" i="1"/>
  <c r="E45" i="1" s="1"/>
  <c r="AD45" i="1" s="1"/>
  <c r="AD49" i="1"/>
  <c r="AD55" i="1"/>
  <c r="M64" i="1"/>
  <c r="N64" i="1" s="1"/>
  <c r="M92" i="1"/>
  <c r="N92" i="1" s="1"/>
  <c r="Q93" i="1"/>
  <c r="E93" i="1" s="1"/>
  <c r="AD93" i="1" s="1"/>
  <c r="AD115" i="1"/>
  <c r="AD127" i="1"/>
  <c r="AD131" i="1"/>
  <c r="AD44" i="1"/>
  <c r="AD41" i="1"/>
  <c r="AD48" i="1"/>
  <c r="M71" i="1"/>
  <c r="N71" i="1" s="1"/>
  <c r="AD72" i="1"/>
  <c r="M78" i="1"/>
  <c r="N78" i="1" s="1"/>
  <c r="AD106" i="1"/>
  <c r="AD147" i="1"/>
  <c r="M156" i="1"/>
  <c r="N156" i="1" s="1"/>
  <c r="M160" i="1"/>
  <c r="N160" i="1" s="1"/>
  <c r="M179" i="1"/>
  <c r="N179" i="1" s="1"/>
  <c r="M181" i="1"/>
  <c r="N181" i="1" s="1"/>
  <c r="M184" i="1"/>
  <c r="N184" i="1" s="1"/>
  <c r="M204" i="1"/>
  <c r="N204" i="1" s="1"/>
  <c r="M213" i="1"/>
  <c r="N213" i="1" s="1"/>
  <c r="M216" i="1"/>
  <c r="N216" i="1" s="1"/>
  <c r="M222" i="1"/>
  <c r="N222" i="1" s="1"/>
  <c r="M223" i="1"/>
  <c r="N223" i="1" s="1"/>
  <c r="M242" i="1"/>
  <c r="N242" i="1" s="1"/>
  <c r="M243" i="1"/>
  <c r="N243" i="1" s="1"/>
  <c r="M244" i="1"/>
  <c r="N244" i="1" s="1"/>
  <c r="M245" i="1"/>
  <c r="N245" i="1" s="1"/>
  <c r="AD257" i="1"/>
  <c r="AD267" i="1"/>
  <c r="M272" i="1"/>
  <c r="N272" i="1" s="1"/>
  <c r="M274" i="1"/>
  <c r="N274" i="1" s="1"/>
  <c r="M282" i="1"/>
  <c r="N282" i="1" s="1"/>
  <c r="M108" i="1"/>
  <c r="N108" i="1" s="1"/>
  <c r="M110" i="1"/>
  <c r="N110" i="1" s="1"/>
  <c r="M111" i="1"/>
  <c r="N111" i="1" s="1"/>
  <c r="M114" i="1"/>
  <c r="N114" i="1" s="1"/>
  <c r="M115" i="1"/>
  <c r="N115" i="1" s="1"/>
  <c r="M118" i="1"/>
  <c r="N118" i="1" s="1"/>
  <c r="M119" i="1"/>
  <c r="N119" i="1" s="1"/>
  <c r="M122" i="1"/>
  <c r="N122" i="1" s="1"/>
  <c r="M123" i="1"/>
  <c r="N123" i="1" s="1"/>
  <c r="M161" i="1"/>
  <c r="N161" i="1" s="1"/>
  <c r="M180" i="1"/>
  <c r="N180" i="1" s="1"/>
  <c r="M185" i="1"/>
  <c r="N185" i="1" s="1"/>
  <c r="AD202" i="1"/>
  <c r="M211" i="1"/>
  <c r="N211" i="1" s="1"/>
  <c r="M212" i="1"/>
  <c r="N212" i="1" s="1"/>
  <c r="M221" i="1"/>
  <c r="N221" i="1" s="1"/>
  <c r="M246" i="1"/>
  <c r="N246" i="1" s="1"/>
  <c r="AD249" i="1"/>
  <c r="AD263" i="1"/>
  <c r="M273" i="1"/>
  <c r="N273" i="1" s="1"/>
  <c r="M280" i="1"/>
  <c r="N280" i="1" s="1"/>
  <c r="M281" i="1"/>
  <c r="N281" i="1" s="1"/>
  <c r="AD256" i="1"/>
  <c r="AD262" i="1"/>
  <c r="AD268" i="1"/>
  <c r="M105" i="1"/>
  <c r="N105" i="1" s="1"/>
  <c r="AD114" i="1"/>
  <c r="AD122" i="1"/>
  <c r="M128" i="1"/>
  <c r="N128" i="1" s="1"/>
  <c r="M129" i="1"/>
  <c r="N129" i="1" s="1"/>
  <c r="M132" i="1"/>
  <c r="N132" i="1" s="1"/>
  <c r="M134" i="1"/>
  <c r="N134" i="1" s="1"/>
  <c r="M135" i="1"/>
  <c r="N135" i="1" s="1"/>
  <c r="M138" i="1"/>
  <c r="N138" i="1" s="1"/>
  <c r="M139" i="1"/>
  <c r="N139" i="1" s="1"/>
  <c r="M163" i="1"/>
  <c r="N163" i="1" s="1"/>
  <c r="M164" i="1"/>
  <c r="N164" i="1" s="1"/>
  <c r="AD180" i="1"/>
  <c r="M188" i="1"/>
  <c r="N188" i="1" s="1"/>
  <c r="M192" i="1"/>
  <c r="N192" i="1" s="1"/>
  <c r="AD212" i="1"/>
  <c r="AD221" i="1"/>
  <c r="M229" i="1"/>
  <c r="N229" i="1" s="1"/>
  <c r="M67" i="1"/>
  <c r="N67" i="1" s="1"/>
  <c r="M68" i="1"/>
  <c r="N68" i="1" s="1"/>
  <c r="M77" i="1"/>
  <c r="N77" i="1" s="1"/>
  <c r="M86" i="1"/>
  <c r="N86" i="1" s="1"/>
  <c r="M98" i="1"/>
  <c r="N98" i="1" s="1"/>
  <c r="M99" i="1"/>
  <c r="N99" i="1" s="1"/>
  <c r="M100" i="1"/>
  <c r="N100" i="1" s="1"/>
  <c r="M101" i="1"/>
  <c r="N101" i="1" s="1"/>
  <c r="AD110" i="1"/>
  <c r="AD111" i="1"/>
  <c r="AD113" i="1"/>
  <c r="AD117" i="1"/>
  <c r="AD118" i="1"/>
  <c r="AD119" i="1"/>
  <c r="AD121" i="1"/>
  <c r="AD130" i="1"/>
  <c r="M136" i="1"/>
  <c r="N136" i="1" s="1"/>
  <c r="M137" i="1"/>
  <c r="N137" i="1" s="1"/>
  <c r="M140" i="1"/>
  <c r="N140" i="1" s="1"/>
  <c r="M142" i="1"/>
  <c r="N142" i="1" s="1"/>
  <c r="M143" i="1"/>
  <c r="N143" i="1" s="1"/>
  <c r="AD186" i="1"/>
  <c r="AD190" i="1"/>
  <c r="M193" i="1"/>
  <c r="N193" i="1" s="1"/>
  <c r="M198" i="1"/>
  <c r="N198" i="1" s="1"/>
  <c r="M199" i="1"/>
  <c r="N199" i="1" s="1"/>
  <c r="AD218" i="1"/>
  <c r="AD220" i="1"/>
  <c r="M227" i="1"/>
  <c r="N227" i="1" s="1"/>
  <c r="M228" i="1"/>
  <c r="N228" i="1" s="1"/>
  <c r="AD230" i="1"/>
  <c r="M232" i="1"/>
  <c r="N232" i="1" s="1"/>
  <c r="M238" i="1"/>
  <c r="N238" i="1" s="1"/>
  <c r="M239" i="1"/>
  <c r="N239" i="1" s="1"/>
  <c r="M249" i="1"/>
  <c r="N249" i="1" s="1"/>
  <c r="M250" i="1"/>
  <c r="N250" i="1" s="1"/>
  <c r="M251" i="1"/>
  <c r="N251" i="1" s="1"/>
  <c r="M252" i="1"/>
  <c r="N252" i="1" s="1"/>
  <c r="M259" i="1"/>
  <c r="N259" i="1" s="1"/>
  <c r="M260" i="1"/>
  <c r="N260" i="1" s="1"/>
  <c r="AD279" i="1"/>
  <c r="AD280" i="1"/>
  <c r="AD161" i="1"/>
  <c r="AD185" i="1"/>
  <c r="AD211" i="1"/>
  <c r="AD217" i="1"/>
  <c r="AD278" i="1"/>
  <c r="AD286" i="1"/>
  <c r="AD191" i="1"/>
  <c r="AD219" i="1"/>
  <c r="AD247" i="1"/>
  <c r="M286" i="1"/>
  <c r="N286" i="1" s="1"/>
  <c r="M77" i="2"/>
  <c r="N77" i="2" s="1"/>
  <c r="M50" i="1"/>
  <c r="N50" i="1" s="1"/>
  <c r="M81" i="1"/>
  <c r="N81" i="1" s="1"/>
  <c r="M241" i="1"/>
  <c r="N241" i="1" s="1"/>
  <c r="M49" i="2"/>
  <c r="N49" i="2" s="1"/>
  <c r="M65" i="2"/>
  <c r="N65" i="2" s="1"/>
  <c r="M109" i="1"/>
  <c r="N109" i="1" s="1"/>
  <c r="M57" i="1"/>
  <c r="N57" i="1" s="1"/>
  <c r="N177" i="2"/>
  <c r="M189" i="2"/>
  <c r="N189" i="2" s="1"/>
  <c r="M202" i="1"/>
  <c r="N202" i="1" s="1"/>
  <c r="M66" i="2"/>
  <c r="N66" i="2" s="1"/>
  <c r="M73" i="2"/>
  <c r="N73" i="2" s="1"/>
  <c r="N249" i="2"/>
  <c r="M65" i="1"/>
  <c r="N65" i="1" s="1"/>
  <c r="M164" i="2"/>
  <c r="N164" i="2" s="1"/>
  <c r="M133" i="1"/>
  <c r="N133" i="1" s="1"/>
  <c r="M168" i="1"/>
  <c r="N168" i="1" s="1"/>
  <c r="N54" i="2"/>
  <c r="M141" i="1"/>
  <c r="N141" i="1" s="1"/>
  <c r="M88" i="1"/>
  <c r="N88" i="1" s="1"/>
  <c r="M278" i="1"/>
  <c r="N278" i="1" s="1"/>
  <c r="M279" i="1"/>
  <c r="N279" i="1" s="1"/>
  <c r="N70" i="2"/>
  <c r="M138" i="2"/>
  <c r="N138" i="2" s="1"/>
  <c r="M139" i="2"/>
  <c r="N139" i="2" s="1"/>
  <c r="M185" i="2"/>
  <c r="N185" i="2" s="1"/>
  <c r="M201" i="2"/>
  <c r="N201" i="2" s="1"/>
  <c r="M268" i="2"/>
  <c r="N268" i="2" s="1"/>
  <c r="M117" i="1"/>
  <c r="N117" i="1" s="1"/>
  <c r="M186" i="1"/>
  <c r="N186" i="1" s="1"/>
  <c r="M225" i="1"/>
  <c r="N225" i="1" s="1"/>
  <c r="M226" i="1"/>
  <c r="N226" i="1" s="1"/>
  <c r="M59" i="2"/>
  <c r="N59" i="2" s="1"/>
  <c r="M181" i="2"/>
  <c r="N181" i="2" s="1"/>
  <c r="N195" i="2"/>
  <c r="M197" i="2"/>
  <c r="N197" i="2" s="1"/>
  <c r="N215" i="2"/>
  <c r="N47" i="2"/>
  <c r="N48" i="2"/>
  <c r="N255" i="2"/>
  <c r="N81" i="2"/>
  <c r="N80" i="2"/>
  <c r="N98" i="2"/>
  <c r="M271" i="1"/>
  <c r="N271" i="1" s="1"/>
  <c r="M93" i="2"/>
  <c r="N93" i="2" s="1"/>
  <c r="M224" i="2"/>
  <c r="N224" i="2" s="1"/>
  <c r="N224" i="1"/>
  <c r="N153" i="1"/>
  <c r="N145" i="2"/>
  <c r="N170" i="2"/>
  <c r="N171" i="2"/>
  <c r="N106" i="1"/>
  <c r="M73" i="1"/>
  <c r="N73" i="1" s="1"/>
  <c r="M125" i="1"/>
  <c r="N125" i="1" s="1"/>
  <c r="N127" i="1"/>
  <c r="M162" i="1"/>
  <c r="N162" i="1" s="1"/>
  <c r="M170" i="1"/>
  <c r="N170" i="1" s="1"/>
  <c r="N258" i="1"/>
  <c r="M269" i="1"/>
  <c r="N269" i="1" s="1"/>
  <c r="N275" i="1"/>
  <c r="M51" i="2"/>
  <c r="N51" i="2" s="1"/>
  <c r="M115" i="2"/>
  <c r="N115" i="2" s="1"/>
  <c r="N151" i="2"/>
  <c r="N203" i="2"/>
  <c r="M209" i="2"/>
  <c r="N209" i="2" s="1"/>
  <c r="M218" i="2"/>
  <c r="N218" i="2" s="1"/>
  <c r="N228" i="2"/>
  <c r="N263" i="2"/>
  <c r="M40" i="1"/>
  <c r="N40" i="1" s="1"/>
  <c r="M42" i="1"/>
  <c r="N42" i="1" s="1"/>
  <c r="M217" i="1"/>
  <c r="N217" i="1" s="1"/>
  <c r="M218" i="1"/>
  <c r="N218" i="1" s="1"/>
  <c r="M233" i="1"/>
  <c r="N233" i="1" s="1"/>
  <c r="M234" i="1"/>
  <c r="N234" i="1" s="1"/>
  <c r="M253" i="1"/>
  <c r="N253" i="1" s="1"/>
  <c r="M254" i="1"/>
  <c r="N254" i="1" s="1"/>
  <c r="M255" i="1"/>
  <c r="N255" i="1" s="1"/>
  <c r="M270" i="1"/>
  <c r="N270" i="1" s="1"/>
  <c r="N276" i="1"/>
  <c r="M50" i="2"/>
  <c r="N50" i="2" s="1"/>
  <c r="N163" i="2"/>
  <c r="M172" i="2"/>
  <c r="N172" i="2" s="1"/>
  <c r="N186" i="2"/>
  <c r="M205" i="2"/>
  <c r="N205" i="2" s="1"/>
  <c r="N272" i="2"/>
  <c r="M41" i="2"/>
  <c r="N41" i="2" s="1"/>
  <c r="N55" i="2"/>
  <c r="N56" i="2"/>
  <c r="M58" i="2"/>
  <c r="N58" i="2" s="1"/>
  <c r="M68" i="2"/>
  <c r="N68" i="2" s="1"/>
  <c r="M69" i="2"/>
  <c r="N69" i="2" s="1"/>
  <c r="N146" i="2"/>
  <c r="N152" i="2"/>
  <c r="N178" i="2"/>
  <c r="N179" i="2"/>
  <c r="N182" i="2"/>
  <c r="M193" i="2"/>
  <c r="N193" i="2" s="1"/>
  <c r="M145" i="1"/>
  <c r="N145" i="1" s="1"/>
  <c r="M146" i="1"/>
  <c r="N146" i="1" s="1"/>
  <c r="M194" i="1"/>
  <c r="N194" i="1" s="1"/>
  <c r="M262" i="1"/>
  <c r="N262" i="1" s="1"/>
  <c r="M263" i="1"/>
  <c r="N263" i="1" s="1"/>
  <c r="M277" i="1"/>
  <c r="N277" i="1" s="1"/>
  <c r="M57" i="2"/>
  <c r="N57" i="2" s="1"/>
  <c r="M67" i="2"/>
  <c r="N67" i="2" s="1"/>
  <c r="N74" i="2"/>
  <c r="M79" i="2"/>
  <c r="N79" i="2" s="1"/>
  <c r="M90" i="2"/>
  <c r="N90" i="2" s="1"/>
  <c r="M106" i="2"/>
  <c r="N106" i="2" s="1"/>
  <c r="M148" i="2"/>
  <c r="N148" i="2" s="1"/>
  <c r="N241" i="2"/>
  <c r="N252" i="2"/>
  <c r="N152" i="1"/>
  <c r="N268" i="1"/>
  <c r="N63" i="2"/>
  <c r="N64" i="2"/>
  <c r="N236" i="2"/>
  <c r="M178" i="1"/>
  <c r="N178" i="1" s="1"/>
  <c r="M209" i="1"/>
  <c r="N209" i="1" s="1"/>
  <c r="M210" i="1"/>
  <c r="N210" i="1" s="1"/>
  <c r="M285" i="1"/>
  <c r="N285" i="1" s="1"/>
  <c r="M42" i="2"/>
  <c r="N42" i="2" s="1"/>
  <c r="M43" i="2"/>
  <c r="N43" i="2" s="1"/>
  <c r="N76" i="2"/>
  <c r="N99" i="2"/>
  <c r="M123" i="2"/>
  <c r="N123" i="2" s="1"/>
  <c r="N162" i="2"/>
  <c r="W36" i="1"/>
  <c r="V37" i="1"/>
  <c r="S38" i="1"/>
  <c r="R39" i="1"/>
  <c r="N48" i="1"/>
  <c r="M69" i="1"/>
  <c r="N69" i="1" s="1"/>
  <c r="P77" i="1"/>
  <c r="Q77" i="1"/>
  <c r="E77" i="1" s="1"/>
  <c r="AD77" i="1" s="1"/>
  <c r="S85" i="1"/>
  <c r="R86" i="1"/>
  <c r="N63" i="1"/>
  <c r="N72" i="1"/>
  <c r="AD82" i="1"/>
  <c r="N93" i="1"/>
  <c r="N121" i="1"/>
  <c r="W35" i="1"/>
  <c r="P36" i="1"/>
  <c r="S37" i="1"/>
  <c r="P44" i="1"/>
  <c r="M53" i="1"/>
  <c r="N53" i="1" s="1"/>
  <c r="AD70" i="1"/>
  <c r="N79" i="1"/>
  <c r="N124" i="1"/>
  <c r="Q65" i="1"/>
  <c r="E65" i="1" s="1"/>
  <c r="AD65" i="1" s="1"/>
  <c r="P65" i="1"/>
  <c r="P68" i="1"/>
  <c r="Q76" i="1"/>
  <c r="E76" i="1" s="1"/>
  <c r="AD76" i="1" s="1"/>
  <c r="P76" i="1"/>
  <c r="V97" i="1"/>
  <c r="AA96" i="1"/>
  <c r="W96" i="1"/>
  <c r="Q97" i="1"/>
  <c r="E97" i="1" s="1"/>
  <c r="AD97" i="1" s="1"/>
  <c r="P97" i="1"/>
  <c r="Q46" i="1"/>
  <c r="E46" i="1" s="1"/>
  <c r="AD46" i="1" s="1"/>
  <c r="P47" i="1"/>
  <c r="P48" i="1"/>
  <c r="Q52" i="1"/>
  <c r="E52" i="1" s="1"/>
  <c r="AD52" i="1" s="1"/>
  <c r="Q53" i="1"/>
  <c r="E53" i="1" s="1"/>
  <c r="AD53" i="1" s="1"/>
  <c r="M61" i="1"/>
  <c r="N61" i="1" s="1"/>
  <c r="P64" i="1"/>
  <c r="P72" i="1"/>
  <c r="AD89" i="1"/>
  <c r="R99" i="1"/>
  <c r="S98" i="1"/>
  <c r="P35" i="1"/>
  <c r="Q38" i="1"/>
  <c r="E38" i="1" s="1"/>
  <c r="AD38" i="1" s="1"/>
  <c r="Q54" i="1"/>
  <c r="E54" i="1" s="1"/>
  <c r="AD54" i="1" s="1"/>
  <c r="P55" i="1"/>
  <c r="M60" i="1"/>
  <c r="N60" i="1" s="1"/>
  <c r="AD74" i="1"/>
  <c r="N80" i="1"/>
  <c r="V88" i="1"/>
  <c r="M87" i="1"/>
  <c r="N87" i="1" s="1"/>
  <c r="V109" i="1"/>
  <c r="P49" i="1"/>
  <c r="R106" i="1"/>
  <c r="S105" i="1"/>
  <c r="Q92" i="1"/>
  <c r="E92" i="1" s="1"/>
  <c r="AD92" i="1" s="1"/>
  <c r="Q98" i="1"/>
  <c r="E98" i="1" s="1"/>
  <c r="AD98" i="1" s="1"/>
  <c r="N197" i="1"/>
  <c r="M149" i="1"/>
  <c r="N149" i="1" s="1"/>
  <c r="N191" i="1"/>
  <c r="P73" i="1"/>
  <c r="P81" i="1"/>
  <c r="P88" i="1"/>
  <c r="M148" i="1"/>
  <c r="N148" i="1" s="1"/>
  <c r="AD164" i="1"/>
  <c r="AD188" i="1"/>
  <c r="AD154" i="1"/>
  <c r="N159" i="1"/>
  <c r="N167" i="1"/>
  <c r="AD166" i="1"/>
  <c r="N248" i="1"/>
  <c r="AD148" i="1"/>
  <c r="N151" i="1"/>
  <c r="M155" i="1"/>
  <c r="N155" i="1" s="1"/>
  <c r="AD172" i="1"/>
  <c r="N205" i="1"/>
  <c r="M261" i="1"/>
  <c r="N261" i="1" s="1"/>
  <c r="N46" i="2"/>
  <c r="Y87" i="2"/>
  <c r="Z87" i="2"/>
  <c r="AC87" i="2" s="1"/>
  <c r="R43" i="2"/>
  <c r="S42" i="2"/>
  <c r="N62" i="2"/>
  <c r="M257" i="1"/>
  <c r="N257" i="1" s="1"/>
  <c r="Y41" i="2"/>
  <c r="Z41" i="2"/>
  <c r="AC41" i="2" s="1"/>
  <c r="N87" i="2"/>
  <c r="AD258" i="1"/>
  <c r="N267" i="1"/>
  <c r="AD271" i="1"/>
  <c r="W111" i="2"/>
  <c r="AA111" i="2"/>
  <c r="AD106" i="2"/>
  <c r="N113" i="2"/>
  <c r="S137" i="2"/>
  <c r="R138" i="2"/>
  <c r="S159" i="2"/>
  <c r="R160" i="2"/>
  <c r="S160" i="2" s="1"/>
  <c r="AA41" i="2"/>
  <c r="P46" i="2"/>
  <c r="P54" i="2"/>
  <c r="P62" i="2"/>
  <c r="P67" i="2"/>
  <c r="P77" i="2"/>
  <c r="AA87" i="2"/>
  <c r="W98" i="2"/>
  <c r="W110" i="2"/>
  <c r="AD117" i="2"/>
  <c r="N122" i="2"/>
  <c r="Z158" i="2"/>
  <c r="Y158" i="2"/>
  <c r="S163" i="2"/>
  <c r="R164" i="2"/>
  <c r="Y92" i="2"/>
  <c r="W94" i="2"/>
  <c r="W96" i="2"/>
  <c r="Q112" i="2"/>
  <c r="E112" i="2" s="1"/>
  <c r="AD112" i="2" s="1"/>
  <c r="P112" i="2"/>
  <c r="S146" i="2"/>
  <c r="R147" i="2"/>
  <c r="Y93" i="2"/>
  <c r="M111" i="2"/>
  <c r="N111" i="2" s="1"/>
  <c r="R112" i="2"/>
  <c r="AA152" i="2"/>
  <c r="W152" i="2"/>
  <c r="P45" i="2"/>
  <c r="P53" i="2"/>
  <c r="P61" i="2"/>
  <c r="Z92" i="2"/>
  <c r="AC92" i="2" s="1"/>
  <c r="X93" i="2"/>
  <c r="S103" i="2"/>
  <c r="R104" i="2"/>
  <c r="N114" i="2"/>
  <c r="N75" i="2"/>
  <c r="R88" i="2"/>
  <c r="AA98" i="2"/>
  <c r="N104" i="2"/>
  <c r="M105" i="2"/>
  <c r="N105" i="2" s="1"/>
  <c r="AA110" i="2"/>
  <c r="Q111" i="2"/>
  <c r="E111" i="2" s="1"/>
  <c r="AD111" i="2" s="1"/>
  <c r="AD113" i="2"/>
  <c r="P115" i="2"/>
  <c r="N137" i="2"/>
  <c r="P76" i="2"/>
  <c r="Q81" i="2"/>
  <c r="E81" i="2" s="1"/>
  <c r="AD81" i="2" s="1"/>
  <c r="N88" i="2"/>
  <c r="AA96" i="2"/>
  <c r="AD99" i="2"/>
  <c r="N103" i="2"/>
  <c r="N121" i="2"/>
  <c r="Q123" i="2"/>
  <c r="E123" i="2" s="1"/>
  <c r="AD123" i="2" s="1"/>
  <c r="P123" i="2"/>
  <c r="AD125" i="2"/>
  <c r="N143" i="2"/>
  <c r="N169" i="2"/>
  <c r="Q119" i="2"/>
  <c r="E119" i="2" s="1"/>
  <c r="AD119" i="2" s="1"/>
  <c r="P119" i="2"/>
  <c r="N149" i="2"/>
  <c r="AB284" i="2"/>
  <c r="AB276" i="2"/>
  <c r="AB287" i="2"/>
  <c r="AB279" i="2"/>
  <c r="AB282" i="2"/>
  <c r="AB274" i="2"/>
  <c r="AB285" i="2"/>
  <c r="AB277" i="2"/>
  <c r="AB280" i="2"/>
  <c r="AB283" i="2"/>
  <c r="AB275" i="2"/>
  <c r="AB286" i="2"/>
  <c r="AB278" i="2"/>
  <c r="AB270" i="2"/>
  <c r="AB281" i="2"/>
  <c r="AB261" i="2"/>
  <c r="AB253" i="2"/>
  <c r="AB245" i="2"/>
  <c r="AB237" i="2"/>
  <c r="AB229" i="2"/>
  <c r="AB264" i="2"/>
  <c r="AB256" i="2"/>
  <c r="AB248" i="2"/>
  <c r="AB240" i="2"/>
  <c r="AB232" i="2"/>
  <c r="AB224" i="2"/>
  <c r="AB216" i="2"/>
  <c r="AB272" i="2"/>
  <c r="AB271" i="2"/>
  <c r="AB267" i="2"/>
  <c r="AB259" i="2"/>
  <c r="AB251" i="2"/>
  <c r="AB243" i="2"/>
  <c r="AB235" i="2"/>
  <c r="AB227" i="2"/>
  <c r="AB219" i="2"/>
  <c r="AB269" i="2"/>
  <c r="AB262" i="2"/>
  <c r="AB254" i="2"/>
  <c r="AB246" i="2"/>
  <c r="AB238" i="2"/>
  <c r="AB230" i="2"/>
  <c r="AB222" i="2"/>
  <c r="AB273" i="2"/>
  <c r="AB265" i="2"/>
  <c r="AB257" i="2"/>
  <c r="AB249" i="2"/>
  <c r="AB241" i="2"/>
  <c r="AB233" i="2"/>
  <c r="AB225" i="2"/>
  <c r="AB260" i="2"/>
  <c r="AB252" i="2"/>
  <c r="AB244" i="2"/>
  <c r="AB268" i="2"/>
  <c r="AB263" i="2"/>
  <c r="AB255" i="2"/>
  <c r="AB247" i="2"/>
  <c r="AB239" i="2"/>
  <c r="AB231" i="2"/>
  <c r="AB266" i="2"/>
  <c r="AB258" i="2"/>
  <c r="AB250" i="2"/>
  <c r="AB242" i="2"/>
  <c r="AB234" i="2"/>
  <c r="AB226" i="2"/>
  <c r="AB236" i="2"/>
  <c r="AB221" i="2"/>
  <c r="AB204" i="2"/>
  <c r="AB196" i="2"/>
  <c r="AB188" i="2"/>
  <c r="AB228" i="2"/>
  <c r="AB223" i="2"/>
  <c r="AB220" i="2"/>
  <c r="AB207" i="2"/>
  <c r="AB199" i="2"/>
  <c r="AB191" i="2"/>
  <c r="AB183" i="2"/>
  <c r="AB218" i="2"/>
  <c r="AB217" i="2"/>
  <c r="AB214" i="2"/>
  <c r="AB212" i="2"/>
  <c r="AB210" i="2"/>
  <c r="AB202" i="2"/>
  <c r="AB194" i="2"/>
  <c r="AB208" i="2"/>
  <c r="AB200" i="2"/>
  <c r="AB211" i="2"/>
  <c r="AB203" i="2"/>
  <c r="AB195" i="2"/>
  <c r="AB187" i="2"/>
  <c r="AB179" i="2"/>
  <c r="AB215" i="2"/>
  <c r="AB209" i="2"/>
  <c r="AB201" i="2"/>
  <c r="O147" i="2"/>
  <c r="P147" i="2" s="1"/>
  <c r="AB151" i="2"/>
  <c r="AB162" i="2"/>
  <c r="AB170" i="2"/>
  <c r="AB178" i="2"/>
  <c r="N187" i="2"/>
  <c r="AB192" i="2"/>
  <c r="AB193" i="2"/>
  <c r="AB197" i="2"/>
  <c r="AD198" i="2"/>
  <c r="AD210" i="2"/>
  <c r="AB213" i="2"/>
  <c r="P120" i="2"/>
  <c r="S136" i="2"/>
  <c r="P143" i="2"/>
  <c r="S145" i="2"/>
  <c r="S151" i="2"/>
  <c r="Y156" i="2"/>
  <c r="AB158" i="2"/>
  <c r="S162" i="2"/>
  <c r="AB167" i="2"/>
  <c r="AB175" i="2"/>
  <c r="AB182" i="2"/>
  <c r="N213" i="2"/>
  <c r="F147" i="2"/>
  <c r="AD147" i="2" s="1"/>
  <c r="AB147" i="2"/>
  <c r="AB164" i="2"/>
  <c r="AB172" i="2"/>
  <c r="M180" i="2"/>
  <c r="N180" i="2" s="1"/>
  <c r="M188" i="2"/>
  <c r="N188" i="2" s="1"/>
  <c r="AB189" i="2"/>
  <c r="AB190" i="2"/>
  <c r="N198" i="2"/>
  <c r="H147" i="2"/>
  <c r="AB149" i="2"/>
  <c r="AB160" i="2"/>
  <c r="AB169" i="2"/>
  <c r="AB177" i="2"/>
  <c r="AB184" i="2"/>
  <c r="P142" i="2"/>
  <c r="AB156" i="2"/>
  <c r="AC156" i="2" s="1"/>
  <c r="AB166" i="2"/>
  <c r="AB174" i="2"/>
  <c r="AB185" i="2"/>
  <c r="AD189" i="2"/>
  <c r="AB198" i="2"/>
  <c r="M200" i="2"/>
  <c r="N200" i="2" s="1"/>
  <c r="AB205" i="2"/>
  <c r="N211" i="2"/>
  <c r="AB152" i="2"/>
  <c r="AB163" i="2"/>
  <c r="AB171" i="2"/>
  <c r="AB186" i="2"/>
  <c r="AD202" i="2"/>
  <c r="AB148" i="2"/>
  <c r="AB159" i="2"/>
  <c r="AB168" i="2"/>
  <c r="AB176" i="2"/>
  <c r="AB180" i="2"/>
  <c r="N206" i="2"/>
  <c r="AB165" i="2"/>
  <c r="AB173" i="2"/>
  <c r="AB181" i="2"/>
  <c r="M192" i="2"/>
  <c r="N192" i="2" s="1"/>
  <c r="AB206" i="2"/>
  <c r="M208" i="2"/>
  <c r="N208" i="2" s="1"/>
  <c r="M217" i="2"/>
  <c r="N217" i="2" s="1"/>
  <c r="N239" i="2"/>
  <c r="N250" i="2"/>
  <c r="AD225" i="2"/>
  <c r="N260" i="2"/>
  <c r="N265" i="2"/>
  <c r="M220" i="2"/>
  <c r="N220" i="2" s="1"/>
  <c r="M223" i="2"/>
  <c r="N223" i="2" s="1"/>
  <c r="AD217" i="2"/>
  <c r="M231" i="2"/>
  <c r="N231" i="2" s="1"/>
  <c r="N244" i="2"/>
  <c r="N247" i="2"/>
  <c r="N212" i="2"/>
  <c r="N226" i="2"/>
  <c r="N234" i="2"/>
  <c r="N242" i="2"/>
  <c r="N257" i="2"/>
  <c r="N273" i="2"/>
  <c r="N281" i="2"/>
  <c r="M270" i="2"/>
  <c r="N270" i="2" s="1"/>
  <c r="M271" i="2"/>
  <c r="N271" i="2" s="1"/>
  <c r="M275" i="2"/>
  <c r="N275" i="2" s="1"/>
  <c r="M276" i="2"/>
  <c r="N276" i="2" s="1"/>
  <c r="AD273" i="2"/>
  <c r="AD272" i="2"/>
  <c r="N286" i="2"/>
  <c r="F1" i="3"/>
  <c r="H1" i="3" s="1"/>
  <c r="I3" i="6"/>
  <c r="H1" i="6" s="1"/>
  <c r="J7" i="9"/>
  <c r="J8" i="9" s="1"/>
  <c r="N1" i="6"/>
  <c r="K1" i="6"/>
  <c r="I6" i="9"/>
  <c r="K5" i="9"/>
  <c r="K4" i="9"/>
  <c r="AA99" i="2" l="1"/>
  <c r="Z99" i="2"/>
  <c r="AC99" i="2" s="1"/>
  <c r="Y99" i="2"/>
  <c r="AA37" i="1"/>
  <c r="K6" i="9"/>
  <c r="I7" i="9"/>
  <c r="N147" i="2"/>
  <c r="N1" i="2"/>
  <c r="AA103" i="2"/>
  <c r="W103" i="2"/>
  <c r="AA163" i="2"/>
  <c r="W163" i="2"/>
  <c r="AA159" i="2"/>
  <c r="W159" i="2"/>
  <c r="S43" i="2"/>
  <c r="R44" i="2"/>
  <c r="S86" i="1"/>
  <c r="R87" i="1"/>
  <c r="Z93" i="2"/>
  <c r="AC93" i="2" s="1"/>
  <c r="X94" i="2"/>
  <c r="AA94" i="2" s="1"/>
  <c r="R139" i="2"/>
  <c r="S138" i="2"/>
  <c r="AA93" i="2"/>
  <c r="V89" i="1"/>
  <c r="Z96" i="1"/>
  <c r="AC96" i="1" s="1"/>
  <c r="Y96" i="1"/>
  <c r="AA85" i="1"/>
  <c r="W85" i="1"/>
  <c r="AA151" i="2"/>
  <c r="W151" i="2"/>
  <c r="Z96" i="2"/>
  <c r="AC96" i="2" s="1"/>
  <c r="Y96" i="2"/>
  <c r="AC158" i="2"/>
  <c r="AA137" i="2"/>
  <c r="W137" i="2"/>
  <c r="Y35" i="1"/>
  <c r="Z35" i="1"/>
  <c r="AC35" i="1" s="1"/>
  <c r="S39" i="1"/>
  <c r="R40" i="1"/>
  <c r="AA145" i="2"/>
  <c r="W145" i="2"/>
  <c r="S112" i="2"/>
  <c r="R113" i="2"/>
  <c r="Y94" i="2"/>
  <c r="W97" i="1"/>
  <c r="V98" i="1"/>
  <c r="AA98" i="1" s="1"/>
  <c r="N1" i="1"/>
  <c r="S88" i="2"/>
  <c r="R89" i="2"/>
  <c r="V110" i="1"/>
  <c r="S99" i="1"/>
  <c r="R100" i="1"/>
  <c r="AA136" i="2"/>
  <c r="W136" i="2"/>
  <c r="H1" i="2"/>
  <c r="W105" i="1"/>
  <c r="AA105" i="1"/>
  <c r="W37" i="1"/>
  <c r="V38" i="1"/>
  <c r="R148" i="2"/>
  <c r="S147" i="2"/>
  <c r="Y110" i="2"/>
  <c r="Z110" i="2"/>
  <c r="AC110" i="2" s="1"/>
  <c r="Z111" i="2"/>
  <c r="AC111" i="2" s="1"/>
  <c r="Y111" i="2"/>
  <c r="S106" i="1"/>
  <c r="R107" i="1"/>
  <c r="Y36" i="1"/>
  <c r="Z36" i="1"/>
  <c r="AC36" i="1" s="1"/>
  <c r="AA162" i="2"/>
  <c r="W162" i="2"/>
  <c r="S104" i="2"/>
  <c r="R105" i="2"/>
  <c r="Z152" i="2"/>
  <c r="AC152" i="2" s="1"/>
  <c r="Y152" i="2"/>
  <c r="AA146" i="2"/>
  <c r="W146" i="2"/>
  <c r="R165" i="2"/>
  <c r="S164" i="2"/>
  <c r="Z98" i="2"/>
  <c r="AC98" i="2" s="1"/>
  <c r="Y98" i="2"/>
  <c r="W160" i="2"/>
  <c r="AA160" i="2"/>
  <c r="AA42" i="2"/>
  <c r="W42" i="2"/>
  <c r="AA97" i="1"/>
  <c r="Z94" i="2" l="1"/>
  <c r="AC94" i="2" s="1"/>
  <c r="W164" i="2"/>
  <c r="AA164" i="2"/>
  <c r="Z159" i="2"/>
  <c r="AC159" i="2" s="1"/>
  <c r="Y159" i="2"/>
  <c r="R166" i="2"/>
  <c r="S165" i="2"/>
  <c r="Z105" i="1"/>
  <c r="AC105" i="1" s="1"/>
  <c r="Y105" i="1"/>
  <c r="Z146" i="2"/>
  <c r="AC146" i="2" s="1"/>
  <c r="Y146" i="2"/>
  <c r="AA104" i="2"/>
  <c r="W104" i="2"/>
  <c r="Z37" i="1"/>
  <c r="AC37" i="1" s="1"/>
  <c r="Y37" i="1"/>
  <c r="Z145" i="2"/>
  <c r="AC145" i="2" s="1"/>
  <c r="Y145" i="2"/>
  <c r="W43" i="2"/>
  <c r="AA43" i="2"/>
  <c r="Z162" i="2"/>
  <c r="AC162" i="2" s="1"/>
  <c r="Y162" i="2"/>
  <c r="R41" i="1"/>
  <c r="S40" i="1"/>
  <c r="V90" i="1"/>
  <c r="V111" i="1"/>
  <c r="Z151" i="2"/>
  <c r="AC151" i="2" s="1"/>
  <c r="Y151" i="2"/>
  <c r="W138" i="2"/>
  <c r="AA138" i="2"/>
  <c r="R106" i="2"/>
  <c r="S106" i="2" s="1"/>
  <c r="S105" i="2"/>
  <c r="V39" i="1"/>
  <c r="AA39" i="1" s="1"/>
  <c r="W38" i="1"/>
  <c r="AA38" i="1"/>
  <c r="R45" i="2"/>
  <c r="S44" i="2"/>
  <c r="Z163" i="2"/>
  <c r="AC163" i="2" s="1"/>
  <c r="Y163" i="2"/>
  <c r="Z136" i="2"/>
  <c r="AC136" i="2" s="1"/>
  <c r="Y136" i="2"/>
  <c r="W147" i="2"/>
  <c r="AA147" i="2"/>
  <c r="AA88" i="2"/>
  <c r="W88" i="2"/>
  <c r="Z85" i="1"/>
  <c r="AC85" i="1" s="1"/>
  <c r="Y85" i="1"/>
  <c r="R140" i="2"/>
  <c r="S139" i="2"/>
  <c r="R88" i="1"/>
  <c r="S87" i="1"/>
  <c r="Y103" i="2"/>
  <c r="Z103" i="2"/>
  <c r="AC103" i="2" s="1"/>
  <c r="I8" i="9"/>
  <c r="K8" i="9" s="1"/>
  <c r="K7" i="9"/>
  <c r="S107" i="1"/>
  <c r="R108" i="1"/>
  <c r="W112" i="2"/>
  <c r="AA112" i="2"/>
  <c r="AA106" i="1"/>
  <c r="W106" i="1"/>
  <c r="S100" i="1"/>
  <c r="R101" i="1"/>
  <c r="W98" i="1"/>
  <c r="V99" i="1"/>
  <c r="AA99" i="1" s="1"/>
  <c r="Z97" i="1"/>
  <c r="AC97" i="1" s="1"/>
  <c r="Y97" i="1"/>
  <c r="Z42" i="2"/>
  <c r="AC42" i="2" s="1"/>
  <c r="Y42" i="2"/>
  <c r="R90" i="2"/>
  <c r="S90" i="2" s="1"/>
  <c r="S89" i="2"/>
  <c r="Z160" i="2"/>
  <c r="AC160" i="2" s="1"/>
  <c r="Y160" i="2"/>
  <c r="S148" i="2"/>
  <c r="R149" i="2"/>
  <c r="S149" i="2" s="1"/>
  <c r="R114" i="2"/>
  <c r="S113" i="2"/>
  <c r="Z137" i="2"/>
  <c r="AC137" i="2" s="1"/>
  <c r="Y137" i="2"/>
  <c r="AA86" i="1"/>
  <c r="W86" i="1"/>
  <c r="AA148" i="2" l="1"/>
  <c r="W148" i="2"/>
  <c r="AA105" i="2"/>
  <c r="W105" i="2"/>
  <c r="Y86" i="1"/>
  <c r="Z86" i="1"/>
  <c r="AC86" i="1" s="1"/>
  <c r="AA106" i="2"/>
  <c r="W106" i="2"/>
  <c r="S88" i="1"/>
  <c r="R89" i="1"/>
  <c r="Y147" i="2"/>
  <c r="Z147" i="2"/>
  <c r="AC147" i="2" s="1"/>
  <c r="W44" i="2"/>
  <c r="AA44" i="2"/>
  <c r="S166" i="2"/>
  <c r="R167" i="2"/>
  <c r="AA87" i="1"/>
  <c r="W87" i="1"/>
  <c r="Z98" i="1"/>
  <c r="AC98" i="1" s="1"/>
  <c r="Y98" i="1"/>
  <c r="W90" i="2"/>
  <c r="AA90" i="2"/>
  <c r="S101" i="1"/>
  <c r="R109" i="1"/>
  <c r="S108" i="1"/>
  <c r="AA139" i="2"/>
  <c r="W139" i="2"/>
  <c r="S45" i="2"/>
  <c r="R46" i="2"/>
  <c r="V112" i="1"/>
  <c r="Z43" i="2"/>
  <c r="AC43" i="2" s="1"/>
  <c r="Y43" i="2"/>
  <c r="V100" i="1"/>
  <c r="AA100" i="1" s="1"/>
  <c r="W99" i="1"/>
  <c r="S140" i="2"/>
  <c r="R141" i="2"/>
  <c r="S41" i="1"/>
  <c r="R42" i="1"/>
  <c r="Z88" i="2"/>
  <c r="AC88" i="2" s="1"/>
  <c r="Y88" i="2"/>
  <c r="Y138" i="2"/>
  <c r="Z138" i="2"/>
  <c r="AC138" i="2" s="1"/>
  <c r="Z106" i="1"/>
  <c r="AC106" i="1" s="1"/>
  <c r="Y106" i="1"/>
  <c r="Z112" i="2"/>
  <c r="AC112" i="2" s="1"/>
  <c r="Y112" i="2"/>
  <c r="Z104" i="2"/>
  <c r="AC104" i="2" s="1"/>
  <c r="Y104" i="2"/>
  <c r="AA89" i="2"/>
  <c r="W89" i="2"/>
  <c r="W113" i="2"/>
  <c r="AA113" i="2"/>
  <c r="W107" i="1"/>
  <c r="AA107" i="1"/>
  <c r="S114" i="2"/>
  <c r="R115" i="2"/>
  <c r="Z38" i="1"/>
  <c r="AC38" i="1" s="1"/>
  <c r="Y38" i="1"/>
  <c r="W149" i="2"/>
  <c r="AA149" i="2"/>
  <c r="W39" i="1"/>
  <c r="V40" i="1"/>
  <c r="AA40" i="1" s="1"/>
  <c r="AA165" i="2"/>
  <c r="W165" i="2"/>
  <c r="Y164" i="2"/>
  <c r="Z164" i="2"/>
  <c r="AC164" i="2" s="1"/>
  <c r="S46" i="2" l="1"/>
  <c r="R47" i="2"/>
  <c r="Z149" i="2"/>
  <c r="AC149" i="2" s="1"/>
  <c r="Y149" i="2"/>
  <c r="R43" i="1"/>
  <c r="S42" i="1"/>
  <c r="Z139" i="2"/>
  <c r="AC139" i="2" s="1"/>
  <c r="Y139" i="2"/>
  <c r="Z39" i="1"/>
  <c r="AC39" i="1" s="1"/>
  <c r="Y39" i="1"/>
  <c r="Z89" i="2"/>
  <c r="AC89" i="2" s="1"/>
  <c r="Y89" i="2"/>
  <c r="Z44" i="2"/>
  <c r="AC44" i="2" s="1"/>
  <c r="Y44" i="2"/>
  <c r="R142" i="2"/>
  <c r="S141" i="2"/>
  <c r="V113" i="1"/>
  <c r="AA108" i="1"/>
  <c r="W108" i="1"/>
  <c r="Y87" i="1"/>
  <c r="Z87" i="1"/>
  <c r="AC87" i="1" s="1"/>
  <c r="Y105" i="2"/>
  <c r="Z105" i="2"/>
  <c r="AC105" i="2" s="1"/>
  <c r="Z106" i="2"/>
  <c r="AC106" i="2" s="1"/>
  <c r="Y106" i="2"/>
  <c r="AA45" i="2"/>
  <c r="W45" i="2"/>
  <c r="Z113" i="2"/>
  <c r="AC113" i="2" s="1"/>
  <c r="Y113" i="2"/>
  <c r="S115" i="2"/>
  <c r="R116" i="2"/>
  <c r="W140" i="2"/>
  <c r="AA140" i="2"/>
  <c r="S109" i="1"/>
  <c r="R110" i="1"/>
  <c r="Z90" i="2"/>
  <c r="AC90" i="2" s="1"/>
  <c r="Y90" i="2"/>
  <c r="Z165" i="2"/>
  <c r="AC165" i="2" s="1"/>
  <c r="Y165" i="2"/>
  <c r="V92" i="1"/>
  <c r="Z99" i="1"/>
  <c r="AC99" i="1" s="1"/>
  <c r="Y99" i="1"/>
  <c r="R168" i="2"/>
  <c r="S167" i="2"/>
  <c r="R90" i="1"/>
  <c r="S89" i="1"/>
  <c r="Z148" i="2"/>
  <c r="AC148" i="2" s="1"/>
  <c r="Y148" i="2"/>
  <c r="Z107" i="1"/>
  <c r="AC107" i="1" s="1"/>
  <c r="Y107" i="1"/>
  <c r="AA114" i="2"/>
  <c r="W114" i="2"/>
  <c r="V41" i="1"/>
  <c r="W40" i="1"/>
  <c r="W100" i="1"/>
  <c r="V101" i="1"/>
  <c r="AA101" i="1" s="1"/>
  <c r="W166" i="2"/>
  <c r="AA166" i="2"/>
  <c r="AA88" i="1"/>
  <c r="W88" i="1"/>
  <c r="W115" i="2" l="1"/>
  <c r="AA115" i="2"/>
  <c r="AA109" i="1"/>
  <c r="W109" i="1"/>
  <c r="W167" i="2"/>
  <c r="AA167" i="2"/>
  <c r="Z45" i="2"/>
  <c r="AC45" i="2" s="1"/>
  <c r="Y45" i="2"/>
  <c r="S142" i="2"/>
  <c r="R143" i="2"/>
  <c r="S143" i="2" s="1"/>
  <c r="V93" i="1"/>
  <c r="R44" i="1"/>
  <c r="S43" i="1"/>
  <c r="Y114" i="2"/>
  <c r="Z114" i="2"/>
  <c r="AC114" i="2" s="1"/>
  <c r="Y100" i="1"/>
  <c r="Z100" i="1"/>
  <c r="AC100" i="1" s="1"/>
  <c r="V42" i="1"/>
  <c r="AA42" i="1" s="1"/>
  <c r="W41" i="1"/>
  <c r="V114" i="1"/>
  <c r="S90" i="1"/>
  <c r="Z88" i="1"/>
  <c r="AC88" i="1" s="1"/>
  <c r="Y88" i="1"/>
  <c r="Z140" i="2"/>
  <c r="AC140" i="2" s="1"/>
  <c r="Y140" i="2"/>
  <c r="Z108" i="1"/>
  <c r="AC108" i="1" s="1"/>
  <c r="Y108" i="1"/>
  <c r="AA41" i="1"/>
  <c r="R48" i="2"/>
  <c r="S47" i="2"/>
  <c r="R111" i="1"/>
  <c r="S110" i="1"/>
  <c r="AA89" i="1"/>
  <c r="W89" i="1"/>
  <c r="W141" i="2"/>
  <c r="AA141" i="2"/>
  <c r="AA102" i="1"/>
  <c r="W101" i="1"/>
  <c r="S168" i="2"/>
  <c r="R169" i="2"/>
  <c r="Z166" i="2"/>
  <c r="AC166" i="2" s="1"/>
  <c r="Y166" i="2"/>
  <c r="Z40" i="1"/>
  <c r="AC40" i="1" s="1"/>
  <c r="Y40" i="1"/>
  <c r="R117" i="2"/>
  <c r="S116" i="2"/>
  <c r="W46" i="2"/>
  <c r="AA46" i="2"/>
  <c r="R92" i="1" l="1"/>
  <c r="R45" i="1"/>
  <c r="S44" i="1"/>
  <c r="R112" i="1"/>
  <c r="S111" i="1"/>
  <c r="AA90" i="1"/>
  <c r="W90" i="1"/>
  <c r="V115" i="1"/>
  <c r="W143" i="2"/>
  <c r="AA143" i="2"/>
  <c r="Z109" i="1"/>
  <c r="AC109" i="1" s="1"/>
  <c r="Y109" i="1"/>
  <c r="AA110" i="1"/>
  <c r="W110" i="1"/>
  <c r="S117" i="2"/>
  <c r="R118" i="2"/>
  <c r="AA47" i="2"/>
  <c r="W47" i="2"/>
  <c r="S48" i="2"/>
  <c r="R49" i="2"/>
  <c r="Z141" i="2"/>
  <c r="AC141" i="2" s="1"/>
  <c r="Y141" i="2"/>
  <c r="AA142" i="2"/>
  <c r="W142" i="2"/>
  <c r="S169" i="2"/>
  <c r="R170" i="2"/>
  <c r="AA168" i="2"/>
  <c r="W168" i="2"/>
  <c r="Y115" i="2"/>
  <c r="Z115" i="2"/>
  <c r="AC115" i="2" s="1"/>
  <c r="AA116" i="2"/>
  <c r="W116" i="2"/>
  <c r="Z101" i="1"/>
  <c r="AC101" i="1" s="1"/>
  <c r="Y101" i="1"/>
  <c r="Y89" i="1"/>
  <c r="Z89" i="1"/>
  <c r="AC89" i="1" s="1"/>
  <c r="Y41" i="1"/>
  <c r="Z41" i="1"/>
  <c r="AC41" i="1" s="1"/>
  <c r="Z46" i="2"/>
  <c r="AC46" i="2" s="1"/>
  <c r="Y46" i="2"/>
  <c r="V43" i="1"/>
  <c r="AA43" i="1" s="1"/>
  <c r="W42" i="1"/>
  <c r="Z167" i="2"/>
  <c r="AC167" i="2" s="1"/>
  <c r="Y167" i="2"/>
  <c r="S112" i="1" l="1"/>
  <c r="R113" i="1"/>
  <c r="Z102" i="1"/>
  <c r="AC102" i="1" s="1"/>
  <c r="Z168" i="2"/>
  <c r="AC168" i="2" s="1"/>
  <c r="Y168" i="2"/>
  <c r="Y110" i="1"/>
  <c r="Z110" i="1"/>
  <c r="AC110" i="1" s="1"/>
  <c r="Z90" i="1"/>
  <c r="AC90" i="1" s="1"/>
  <c r="Y90" i="1"/>
  <c r="V44" i="1"/>
  <c r="AA44" i="1" s="1"/>
  <c r="W43" i="1"/>
  <c r="W169" i="2"/>
  <c r="AA169" i="2"/>
  <c r="Z47" i="2"/>
  <c r="AC47" i="2" s="1"/>
  <c r="Y47" i="2"/>
  <c r="AA103" i="1"/>
  <c r="R46" i="1"/>
  <c r="S45" i="1"/>
  <c r="R119" i="2"/>
  <c r="S118" i="2"/>
  <c r="V116" i="1"/>
  <c r="R93" i="1"/>
  <c r="S93" i="1" s="1"/>
  <c r="S92" i="1"/>
  <c r="AA48" i="2"/>
  <c r="W48" i="2"/>
  <c r="Z142" i="2"/>
  <c r="AC142" i="2" s="1"/>
  <c r="Y142" i="2"/>
  <c r="Z143" i="2"/>
  <c r="AC143" i="2" s="1"/>
  <c r="Y143" i="2"/>
  <c r="AA117" i="2"/>
  <c r="W117" i="2"/>
  <c r="Y42" i="1"/>
  <c r="Z42" i="1"/>
  <c r="AC42" i="1" s="1"/>
  <c r="Z116" i="2"/>
  <c r="AC116" i="2" s="1"/>
  <c r="Y116" i="2"/>
  <c r="R171" i="2"/>
  <c r="S170" i="2"/>
  <c r="R50" i="2"/>
  <c r="S49" i="2"/>
  <c r="AA111" i="1"/>
  <c r="W111" i="1"/>
  <c r="AA91" i="1"/>
  <c r="Z91" i="1" l="1"/>
  <c r="AC91" i="1" s="1"/>
  <c r="R120" i="2"/>
  <c r="S119" i="2"/>
  <c r="AA170" i="2"/>
  <c r="W170" i="2"/>
  <c r="Z111" i="1"/>
  <c r="AC111" i="1" s="1"/>
  <c r="Y111" i="1"/>
  <c r="S46" i="1"/>
  <c r="R47" i="1"/>
  <c r="Z117" i="2"/>
  <c r="AC117" i="2" s="1"/>
  <c r="Y117" i="2"/>
  <c r="S171" i="2"/>
  <c r="R172" i="2"/>
  <c r="W118" i="2"/>
  <c r="AA118" i="2"/>
  <c r="Z169" i="2"/>
  <c r="AC169" i="2" s="1"/>
  <c r="Y169" i="2"/>
  <c r="W49" i="2"/>
  <c r="AA49" i="2"/>
  <c r="AA93" i="1"/>
  <c r="W93" i="1"/>
  <c r="Z103" i="1"/>
  <c r="AC103" i="1" s="1"/>
  <c r="Y43" i="1"/>
  <c r="Z43" i="1"/>
  <c r="AC43" i="1" s="1"/>
  <c r="R114" i="1"/>
  <c r="S113" i="1"/>
  <c r="Z48" i="2"/>
  <c r="AC48" i="2" s="1"/>
  <c r="Y48" i="2"/>
  <c r="AA92" i="1"/>
  <c r="W92" i="1"/>
  <c r="R51" i="2"/>
  <c r="S50" i="2"/>
  <c r="V117" i="1"/>
  <c r="W44" i="1"/>
  <c r="V45" i="1"/>
  <c r="AA45" i="1" s="1"/>
  <c r="AA112" i="1"/>
  <c r="W112" i="1"/>
  <c r="R173" i="2" l="1"/>
  <c r="S172" i="2"/>
  <c r="S114" i="1"/>
  <c r="R115" i="1"/>
  <c r="AA50" i="2"/>
  <c r="W50" i="2"/>
  <c r="Y44" i="1"/>
  <c r="Z44" i="1"/>
  <c r="AC44" i="1" s="1"/>
  <c r="V118" i="1"/>
  <c r="S47" i="1"/>
  <c r="R48" i="1"/>
  <c r="AA119" i="2"/>
  <c r="W119" i="2"/>
  <c r="Z170" i="2"/>
  <c r="AC170" i="2" s="1"/>
  <c r="Y170" i="2"/>
  <c r="Z92" i="1"/>
  <c r="AC92" i="1" s="1"/>
  <c r="Y92" i="1"/>
  <c r="S120" i="2"/>
  <c r="R121" i="2"/>
  <c r="AA113" i="1"/>
  <c r="W113" i="1"/>
  <c r="Y49" i="2"/>
  <c r="Z49" i="2"/>
  <c r="AC49" i="2" s="1"/>
  <c r="S51" i="2"/>
  <c r="R52" i="2"/>
  <c r="AA171" i="2"/>
  <c r="W171" i="2"/>
  <c r="Z112" i="1"/>
  <c r="AC112" i="1" s="1"/>
  <c r="Y112" i="1"/>
  <c r="W45" i="1"/>
  <c r="V46" i="1"/>
  <c r="AA46" i="1" s="1"/>
  <c r="Z93" i="1"/>
  <c r="AC93" i="1" s="1"/>
  <c r="Y93" i="1"/>
  <c r="Y118" i="2"/>
  <c r="Z118" i="2"/>
  <c r="AC118" i="2" s="1"/>
  <c r="W51" i="2" l="1"/>
  <c r="AA51" i="2"/>
  <c r="S115" i="1"/>
  <c r="R116" i="1"/>
  <c r="S48" i="1"/>
  <c r="R49" i="1"/>
  <c r="V119" i="1"/>
  <c r="AA114" i="1"/>
  <c r="W114" i="1"/>
  <c r="R122" i="2"/>
  <c r="S121" i="2"/>
  <c r="W120" i="2"/>
  <c r="AA120" i="2"/>
  <c r="R53" i="2"/>
  <c r="S52" i="2"/>
  <c r="Z119" i="2"/>
  <c r="AC119" i="2" s="1"/>
  <c r="Y119" i="2"/>
  <c r="V47" i="1"/>
  <c r="AA47" i="1" s="1"/>
  <c r="W46" i="1"/>
  <c r="Z45" i="1"/>
  <c r="AC45" i="1" s="1"/>
  <c r="Y45" i="1"/>
  <c r="W172" i="2"/>
  <c r="AA172" i="2"/>
  <c r="Z171" i="2"/>
  <c r="AC171" i="2" s="1"/>
  <c r="Y171" i="2"/>
  <c r="Z50" i="2"/>
  <c r="AC50" i="2" s="1"/>
  <c r="Y50" i="2"/>
  <c r="Z113" i="1"/>
  <c r="AC113" i="1" s="1"/>
  <c r="Y113" i="1"/>
  <c r="R174" i="2"/>
  <c r="S173" i="2"/>
  <c r="R50" i="1" l="1"/>
  <c r="S49" i="1"/>
  <c r="Z51" i="2"/>
  <c r="AC51" i="2" s="1"/>
  <c r="Y51" i="2"/>
  <c r="Z120" i="2"/>
  <c r="AC120" i="2" s="1"/>
  <c r="Y120" i="2"/>
  <c r="AA173" i="2"/>
  <c r="W173" i="2"/>
  <c r="AA121" i="2"/>
  <c r="W121" i="2"/>
  <c r="R117" i="1"/>
  <c r="S116" i="1"/>
  <c r="W52" i="2"/>
  <c r="AA52" i="2"/>
  <c r="S122" i="2"/>
  <c r="R123" i="2"/>
  <c r="AA115" i="1"/>
  <c r="W115" i="1"/>
  <c r="V48" i="1"/>
  <c r="W47" i="1"/>
  <c r="V120" i="1"/>
  <c r="Y172" i="2"/>
  <c r="Z172" i="2"/>
  <c r="AC172" i="2" s="1"/>
  <c r="S174" i="2"/>
  <c r="R175" i="2"/>
  <c r="Z46" i="1"/>
  <c r="AC46" i="1" s="1"/>
  <c r="Y46" i="1"/>
  <c r="S53" i="2"/>
  <c r="R54" i="2"/>
  <c r="Z114" i="1"/>
  <c r="AC114" i="1" s="1"/>
  <c r="Y114" i="1"/>
  <c r="V49" i="1" l="1"/>
  <c r="AA49" i="1" s="1"/>
  <c r="W48" i="1"/>
  <c r="W174" i="2"/>
  <c r="AA174" i="2"/>
  <c r="Z173" i="2"/>
  <c r="AC173" i="2" s="1"/>
  <c r="Y173" i="2"/>
  <c r="V121" i="1"/>
  <c r="AA116" i="1"/>
  <c r="W116" i="1"/>
  <c r="Z47" i="1"/>
  <c r="AC47" i="1" s="1"/>
  <c r="Y47" i="1"/>
  <c r="AA53" i="2"/>
  <c r="W53" i="2"/>
  <c r="AA48" i="1"/>
  <c r="Z115" i="1"/>
  <c r="AC115" i="1" s="1"/>
  <c r="Y115" i="1"/>
  <c r="S123" i="2"/>
  <c r="R124" i="2"/>
  <c r="S117" i="1"/>
  <c r="R118" i="1"/>
  <c r="S54" i="2"/>
  <c r="R55" i="2"/>
  <c r="Z52" i="2"/>
  <c r="AC52" i="2" s="1"/>
  <c r="Y52" i="2"/>
  <c r="R176" i="2"/>
  <c r="S175" i="2"/>
  <c r="AA122" i="2"/>
  <c r="W122" i="2"/>
  <c r="Z121" i="2"/>
  <c r="AC121" i="2" s="1"/>
  <c r="Y121" i="2"/>
  <c r="R51" i="1"/>
  <c r="S50" i="1"/>
  <c r="R56" i="2" l="1"/>
  <c r="S55" i="2"/>
  <c r="W54" i="2"/>
  <c r="AA54" i="2"/>
  <c r="Z116" i="1"/>
  <c r="AC116" i="1" s="1"/>
  <c r="Y116" i="1"/>
  <c r="R52" i="1"/>
  <c r="S51" i="1"/>
  <c r="R119" i="1"/>
  <c r="S118" i="1"/>
  <c r="Z53" i="2"/>
  <c r="AC53" i="2" s="1"/>
  <c r="Y53" i="2"/>
  <c r="S176" i="2"/>
  <c r="R177" i="2"/>
  <c r="Z174" i="2"/>
  <c r="AC174" i="2" s="1"/>
  <c r="Y174" i="2"/>
  <c r="V122" i="1"/>
  <c r="AA117" i="1"/>
  <c r="W117" i="1"/>
  <c r="Y122" i="2"/>
  <c r="Z122" i="2"/>
  <c r="AC122" i="2" s="1"/>
  <c r="W123" i="2"/>
  <c r="AA123" i="2"/>
  <c r="Z48" i="1"/>
  <c r="AC48" i="1" s="1"/>
  <c r="Y48" i="1"/>
  <c r="R125" i="2"/>
  <c r="S125" i="2" s="1"/>
  <c r="S124" i="2"/>
  <c r="W175" i="2"/>
  <c r="AA175" i="2"/>
  <c r="V50" i="1"/>
  <c r="AA50" i="1" s="1"/>
  <c r="W49" i="1"/>
  <c r="Z175" i="2" l="1"/>
  <c r="AC175" i="2" s="1"/>
  <c r="Y175" i="2"/>
  <c r="R53" i="1"/>
  <c r="S52" i="1"/>
  <c r="V123" i="1"/>
  <c r="Y49" i="1"/>
  <c r="Z49" i="1"/>
  <c r="AC49" i="1" s="1"/>
  <c r="Z54" i="2"/>
  <c r="AC54" i="2" s="1"/>
  <c r="Y54" i="2"/>
  <c r="Z117" i="1"/>
  <c r="AC117" i="1" s="1"/>
  <c r="Y117" i="1"/>
  <c r="R120" i="1"/>
  <c r="S119" i="1"/>
  <c r="W50" i="1"/>
  <c r="V51" i="1"/>
  <c r="S177" i="2"/>
  <c r="R178" i="2"/>
  <c r="AA55" i="2"/>
  <c r="W55" i="2"/>
  <c r="AA118" i="1"/>
  <c r="W118" i="1"/>
  <c r="AA124" i="2"/>
  <c r="W124" i="2"/>
  <c r="W125" i="2"/>
  <c r="AA125" i="2"/>
  <c r="Z123" i="2"/>
  <c r="AC123" i="2" s="1"/>
  <c r="Y123" i="2"/>
  <c r="AA176" i="2"/>
  <c r="W176" i="2"/>
  <c r="S56" i="2"/>
  <c r="R57" i="2"/>
  <c r="S120" i="1" l="1"/>
  <c r="R121" i="1"/>
  <c r="W177" i="2"/>
  <c r="AA177" i="2"/>
  <c r="V52" i="1"/>
  <c r="W51" i="1"/>
  <c r="AA52" i="1"/>
  <c r="Y118" i="1"/>
  <c r="Z118" i="1"/>
  <c r="AC118" i="1" s="1"/>
  <c r="R179" i="2"/>
  <c r="S178" i="2"/>
  <c r="R58" i="2"/>
  <c r="S57" i="2"/>
  <c r="Z125" i="2"/>
  <c r="AC125" i="2" s="1"/>
  <c r="Y125" i="2"/>
  <c r="Z55" i="2"/>
  <c r="AC55" i="2" s="1"/>
  <c r="Y55" i="2"/>
  <c r="Y50" i="1"/>
  <c r="Z50" i="1"/>
  <c r="AC50" i="1" s="1"/>
  <c r="R54" i="1"/>
  <c r="S53" i="1"/>
  <c r="V124" i="1"/>
  <c r="AA56" i="2"/>
  <c r="W56" i="2"/>
  <c r="Z176" i="2"/>
  <c r="AC176" i="2" s="1"/>
  <c r="Y176" i="2"/>
  <c r="Z124" i="2"/>
  <c r="AC124" i="2" s="1"/>
  <c r="Y124" i="2"/>
  <c r="AA119" i="1"/>
  <c r="W119" i="1"/>
  <c r="AA51" i="1"/>
  <c r="Y51" i="1" l="1"/>
  <c r="Z51" i="1"/>
  <c r="AC51" i="1" s="1"/>
  <c r="Z177" i="2"/>
  <c r="AC177" i="2" s="1"/>
  <c r="Y177" i="2"/>
  <c r="R59" i="2"/>
  <c r="S58" i="2"/>
  <c r="AA178" i="2"/>
  <c r="W178" i="2"/>
  <c r="R180" i="2"/>
  <c r="S179" i="2"/>
  <c r="Z56" i="2"/>
  <c r="AC56" i="2" s="1"/>
  <c r="Y56" i="2"/>
  <c r="R122" i="1"/>
  <c r="S121" i="1"/>
  <c r="S54" i="1"/>
  <c r="R55" i="1"/>
  <c r="W52" i="1"/>
  <c r="V53" i="1"/>
  <c r="Z119" i="1"/>
  <c r="AC119" i="1" s="1"/>
  <c r="Y119" i="1"/>
  <c r="V125" i="1"/>
  <c r="W57" i="2"/>
  <c r="AA57" i="2"/>
  <c r="AA120" i="1"/>
  <c r="W120" i="1"/>
  <c r="Z120" i="1" l="1"/>
  <c r="AC120" i="1" s="1"/>
  <c r="Y120" i="1"/>
  <c r="W179" i="2"/>
  <c r="AA179" i="2"/>
  <c r="Z52" i="1"/>
  <c r="AC52" i="1" s="1"/>
  <c r="Y52" i="1"/>
  <c r="Y57" i="2"/>
  <c r="Z57" i="2"/>
  <c r="AC57" i="2" s="1"/>
  <c r="R181" i="2"/>
  <c r="S180" i="2"/>
  <c r="AA58" i="2"/>
  <c r="W58" i="2"/>
  <c r="W53" i="1"/>
  <c r="V54" i="1"/>
  <c r="AA54" i="1" s="1"/>
  <c r="S55" i="1"/>
  <c r="R56" i="1"/>
  <c r="Z178" i="2"/>
  <c r="AC178" i="2" s="1"/>
  <c r="Y178" i="2"/>
  <c r="AA53" i="1"/>
  <c r="AA121" i="1"/>
  <c r="W121" i="1"/>
  <c r="V126" i="1"/>
  <c r="S122" i="1"/>
  <c r="R123" i="1"/>
  <c r="S59" i="2"/>
  <c r="R60" i="2"/>
  <c r="Z58" i="2" l="1"/>
  <c r="AC58" i="2" s="1"/>
  <c r="Y58" i="2"/>
  <c r="Z121" i="1"/>
  <c r="AC121" i="1" s="1"/>
  <c r="Y121" i="1"/>
  <c r="R57" i="1"/>
  <c r="S56" i="1"/>
  <c r="V127" i="1"/>
  <c r="R61" i="2"/>
  <c r="S60" i="2"/>
  <c r="W59" i="2"/>
  <c r="AA59" i="2"/>
  <c r="Z53" i="1"/>
  <c r="AC53" i="1" s="1"/>
  <c r="Y53" i="1"/>
  <c r="W180" i="2"/>
  <c r="AA180" i="2"/>
  <c r="AA122" i="1"/>
  <c r="W122" i="1"/>
  <c r="Z179" i="2"/>
  <c r="AC179" i="2" s="1"/>
  <c r="Y179" i="2"/>
  <c r="V55" i="1"/>
  <c r="W54" i="1"/>
  <c r="S123" i="1"/>
  <c r="R124" i="1"/>
  <c r="R182" i="2"/>
  <c r="S181" i="2"/>
  <c r="W60" i="2" l="1"/>
  <c r="AA60" i="2"/>
  <c r="AA123" i="1"/>
  <c r="W123" i="1"/>
  <c r="V56" i="1"/>
  <c r="W55" i="1"/>
  <c r="Z54" i="1"/>
  <c r="AC54" i="1" s="1"/>
  <c r="Y54" i="1"/>
  <c r="Z122" i="1"/>
  <c r="AC122" i="1" s="1"/>
  <c r="Y122" i="1"/>
  <c r="R125" i="1"/>
  <c r="S124" i="1"/>
  <c r="S61" i="2"/>
  <c r="R62" i="2"/>
  <c r="V128" i="1"/>
  <c r="Z180" i="2"/>
  <c r="AC180" i="2" s="1"/>
  <c r="Y180" i="2"/>
  <c r="AA181" i="2"/>
  <c r="W181" i="2"/>
  <c r="R183" i="2"/>
  <c r="S182" i="2"/>
  <c r="AA55" i="1"/>
  <c r="Z59" i="2"/>
  <c r="AC59" i="2" s="1"/>
  <c r="Y59" i="2"/>
  <c r="R58" i="1"/>
  <c r="S57" i="1"/>
  <c r="R184" i="2" l="1"/>
  <c r="S183" i="2"/>
  <c r="V57" i="1"/>
  <c r="AA57" i="1" s="1"/>
  <c r="W56" i="1"/>
  <c r="S125" i="1"/>
  <c r="R126" i="1"/>
  <c r="Z181" i="2"/>
  <c r="AC181" i="2" s="1"/>
  <c r="Y181" i="2"/>
  <c r="V129" i="1"/>
  <c r="S62" i="2"/>
  <c r="R63" i="2"/>
  <c r="Z55" i="1"/>
  <c r="AC55" i="1" s="1"/>
  <c r="Y55" i="1"/>
  <c r="Z123" i="1"/>
  <c r="AC123" i="1" s="1"/>
  <c r="Y123" i="1"/>
  <c r="AA56" i="1"/>
  <c r="R59" i="1"/>
  <c r="S58" i="1"/>
  <c r="AA61" i="2"/>
  <c r="W61" i="2"/>
  <c r="W182" i="2"/>
  <c r="AA182" i="2"/>
  <c r="AA124" i="1"/>
  <c r="W124" i="1"/>
  <c r="Z60" i="2"/>
  <c r="AC60" i="2" s="1"/>
  <c r="Y60" i="2"/>
  <c r="V58" i="1" l="1"/>
  <c r="AA58" i="1" s="1"/>
  <c r="W57" i="1"/>
  <c r="R60" i="1"/>
  <c r="S59" i="1"/>
  <c r="AA125" i="1"/>
  <c r="W125" i="1"/>
  <c r="Z124" i="1"/>
  <c r="AC124" i="1" s="1"/>
  <c r="Y124" i="1"/>
  <c r="V130" i="1"/>
  <c r="W183" i="2"/>
  <c r="AA183" i="2"/>
  <c r="Z56" i="1"/>
  <c r="AC56" i="1" s="1"/>
  <c r="Y56" i="1"/>
  <c r="R127" i="1"/>
  <c r="S126" i="1"/>
  <c r="Y182" i="2"/>
  <c r="Z182" i="2"/>
  <c r="AC182" i="2" s="1"/>
  <c r="R64" i="2"/>
  <c r="S63" i="2"/>
  <c r="Z61" i="2"/>
  <c r="AC61" i="2" s="1"/>
  <c r="Y61" i="2"/>
  <c r="W62" i="2"/>
  <c r="AA62" i="2"/>
  <c r="R185" i="2"/>
  <c r="S184" i="2"/>
  <c r="Z62" i="2" l="1"/>
  <c r="AC62" i="2" s="1"/>
  <c r="Y62" i="2"/>
  <c r="AA63" i="2"/>
  <c r="W63" i="2"/>
  <c r="AA126" i="1"/>
  <c r="W126" i="1"/>
  <c r="S60" i="1"/>
  <c r="R61" i="1"/>
  <c r="S64" i="2"/>
  <c r="R65" i="2"/>
  <c r="W58" i="1"/>
  <c r="V59" i="1"/>
  <c r="R128" i="1"/>
  <c r="S127" i="1"/>
  <c r="S185" i="2"/>
  <c r="R186" i="2"/>
  <c r="V131" i="1"/>
  <c r="W184" i="2"/>
  <c r="AA184" i="2"/>
  <c r="Z57" i="1"/>
  <c r="AC57" i="1" s="1"/>
  <c r="Y57" i="1"/>
  <c r="Y183" i="2"/>
  <c r="Z183" i="2"/>
  <c r="AC183" i="2" s="1"/>
  <c r="Z125" i="1"/>
  <c r="AC125" i="1" s="1"/>
  <c r="Y125" i="1"/>
  <c r="W59" i="1" l="1"/>
  <c r="V60" i="1"/>
  <c r="AA60" i="1" s="1"/>
  <c r="Y126" i="1"/>
  <c r="Z126" i="1"/>
  <c r="AC126" i="1" s="1"/>
  <c r="AA64" i="2"/>
  <c r="W64" i="2"/>
  <c r="Z184" i="2"/>
  <c r="AC184" i="2" s="1"/>
  <c r="Y184" i="2"/>
  <c r="Z63" i="2"/>
  <c r="AC63" i="2" s="1"/>
  <c r="Y63" i="2"/>
  <c r="Y58" i="1"/>
  <c r="Z58" i="1"/>
  <c r="AC58" i="1" s="1"/>
  <c r="R66" i="2"/>
  <c r="S65" i="2"/>
  <c r="S186" i="2"/>
  <c r="R187" i="2"/>
  <c r="AA185" i="2"/>
  <c r="W185" i="2"/>
  <c r="AA59" i="1"/>
  <c r="AA127" i="1"/>
  <c r="W127" i="1"/>
  <c r="V132" i="1"/>
  <c r="S128" i="1"/>
  <c r="R129" i="1"/>
  <c r="S61" i="1"/>
  <c r="R62" i="1"/>
  <c r="Z127" i="1" l="1"/>
  <c r="AC127" i="1" s="1"/>
  <c r="Y127" i="1"/>
  <c r="AA128" i="1"/>
  <c r="W128" i="1"/>
  <c r="Z64" i="2"/>
  <c r="AC64" i="2" s="1"/>
  <c r="Y64" i="2"/>
  <c r="AA186" i="2"/>
  <c r="W186" i="2"/>
  <c r="W65" i="2"/>
  <c r="AA65" i="2"/>
  <c r="Z185" i="2"/>
  <c r="AC185" i="2" s="1"/>
  <c r="Y185" i="2"/>
  <c r="W60" i="1"/>
  <c r="V61" i="1"/>
  <c r="R188" i="2"/>
  <c r="S187" i="2"/>
  <c r="R67" i="2"/>
  <c r="S66" i="2"/>
  <c r="V133" i="1"/>
  <c r="S62" i="1"/>
  <c r="R63" i="1"/>
  <c r="R130" i="1"/>
  <c r="S129" i="1"/>
  <c r="Y59" i="1"/>
  <c r="Z59" i="1"/>
  <c r="AC59" i="1" s="1"/>
  <c r="S188" i="2" l="1"/>
  <c r="R189" i="2"/>
  <c r="Z60" i="1"/>
  <c r="AC60" i="1" s="1"/>
  <c r="Y60" i="1"/>
  <c r="S130" i="1"/>
  <c r="R131" i="1"/>
  <c r="S63" i="1"/>
  <c r="R64" i="1"/>
  <c r="Z128" i="1"/>
  <c r="AC128" i="1" s="1"/>
  <c r="Y128" i="1"/>
  <c r="Y186" i="2"/>
  <c r="Z186" i="2"/>
  <c r="AC186" i="2" s="1"/>
  <c r="V134" i="1"/>
  <c r="W61" i="1"/>
  <c r="V62" i="1"/>
  <c r="AA62" i="1" s="1"/>
  <c r="Y65" i="2"/>
  <c r="Z65" i="2"/>
  <c r="AC65" i="2" s="1"/>
  <c r="AA66" i="2"/>
  <c r="W66" i="2"/>
  <c r="R68" i="2"/>
  <c r="S67" i="2"/>
  <c r="AA129" i="1"/>
  <c r="W129" i="1"/>
  <c r="AA187" i="2"/>
  <c r="W187" i="2"/>
  <c r="AA61" i="1"/>
  <c r="S68" i="2" l="1"/>
  <c r="R69" i="2"/>
  <c r="S64" i="1"/>
  <c r="R65" i="1"/>
  <c r="AA130" i="1"/>
  <c r="W130" i="1"/>
  <c r="Z61" i="1"/>
  <c r="AC61" i="1" s="1"/>
  <c r="Y61" i="1"/>
  <c r="W67" i="2"/>
  <c r="AA67" i="2"/>
  <c r="V135" i="1"/>
  <c r="Z66" i="2"/>
  <c r="AC66" i="2" s="1"/>
  <c r="Y66" i="2"/>
  <c r="S131" i="1"/>
  <c r="R132" i="1"/>
  <c r="Y187" i="2"/>
  <c r="Z187" i="2"/>
  <c r="AC187" i="2" s="1"/>
  <c r="S189" i="2"/>
  <c r="R190" i="2"/>
  <c r="Z129" i="1"/>
  <c r="AC129" i="1" s="1"/>
  <c r="Y129" i="1"/>
  <c r="W62" i="1"/>
  <c r="V63" i="1"/>
  <c r="AA188" i="2"/>
  <c r="W188" i="2"/>
  <c r="W189" i="2" l="1"/>
  <c r="AA189" i="2"/>
  <c r="R70" i="2"/>
  <c r="S69" i="2"/>
  <c r="Z62" i="1"/>
  <c r="AC62" i="1" s="1"/>
  <c r="Y62" i="1"/>
  <c r="AA68" i="2"/>
  <c r="W68" i="2"/>
  <c r="V136" i="1"/>
  <c r="W63" i="1"/>
  <c r="V64" i="1"/>
  <c r="AA64" i="1" s="1"/>
  <c r="Z130" i="1"/>
  <c r="AC130" i="1" s="1"/>
  <c r="Y130" i="1"/>
  <c r="AA63" i="1"/>
  <c r="R133" i="1"/>
  <c r="S132" i="1"/>
  <c r="AA131" i="1"/>
  <c r="W131" i="1"/>
  <c r="Z188" i="2"/>
  <c r="AC188" i="2" s="1"/>
  <c r="Y188" i="2"/>
  <c r="Y67" i="2"/>
  <c r="Z67" i="2"/>
  <c r="AC67" i="2" s="1"/>
  <c r="R191" i="2"/>
  <c r="S190" i="2"/>
  <c r="R66" i="1"/>
  <c r="S65" i="1"/>
  <c r="W69" i="2" l="1"/>
  <c r="AA69" i="2"/>
  <c r="R71" i="2"/>
  <c r="S70" i="2"/>
  <c r="V137" i="1"/>
  <c r="AA132" i="1"/>
  <c r="W132" i="1"/>
  <c r="AA65" i="1"/>
  <c r="W190" i="2"/>
  <c r="AA190" i="2"/>
  <c r="Z131" i="1"/>
  <c r="AC131" i="1" s="1"/>
  <c r="Y131" i="1"/>
  <c r="V65" i="1"/>
  <c r="W64" i="1"/>
  <c r="S133" i="1"/>
  <c r="R134" i="1"/>
  <c r="Z68" i="2"/>
  <c r="AC68" i="2" s="1"/>
  <c r="Y68" i="2"/>
  <c r="R67" i="1"/>
  <c r="S66" i="1"/>
  <c r="S191" i="2"/>
  <c r="R192" i="2"/>
  <c r="Z63" i="1"/>
  <c r="AC63" i="1" s="1"/>
  <c r="Y63" i="1"/>
  <c r="Z189" i="2"/>
  <c r="AC189" i="2" s="1"/>
  <c r="Y189" i="2"/>
  <c r="AA70" i="2" l="1"/>
  <c r="W70" i="2"/>
  <c r="R72" i="2"/>
  <c r="S71" i="2"/>
  <c r="Z190" i="2"/>
  <c r="AC190" i="2" s="1"/>
  <c r="Y190" i="2"/>
  <c r="AA133" i="1"/>
  <c r="W133" i="1"/>
  <c r="W191" i="2"/>
  <c r="AA191" i="2"/>
  <c r="V138" i="1"/>
  <c r="Z64" i="1"/>
  <c r="AC64" i="1" s="1"/>
  <c r="Y64" i="1"/>
  <c r="V66" i="1"/>
  <c r="W65" i="1"/>
  <c r="AA66" i="1"/>
  <c r="R135" i="1"/>
  <c r="S134" i="1"/>
  <c r="S192" i="2"/>
  <c r="R193" i="2"/>
  <c r="R68" i="1"/>
  <c r="S67" i="1"/>
  <c r="Z132" i="1"/>
  <c r="AC132" i="1" s="1"/>
  <c r="Y132" i="1"/>
  <c r="Z69" i="2"/>
  <c r="AC69" i="2" s="1"/>
  <c r="Y69" i="2"/>
  <c r="R194" i="2" l="1"/>
  <c r="S193" i="2"/>
  <c r="S68" i="1"/>
  <c r="R69" i="1"/>
  <c r="V139" i="1"/>
  <c r="AA71" i="2"/>
  <c r="W71" i="2"/>
  <c r="Z133" i="1"/>
  <c r="AC133" i="1" s="1"/>
  <c r="Y133" i="1"/>
  <c r="R73" i="2"/>
  <c r="S72" i="2"/>
  <c r="W66" i="1"/>
  <c r="V67" i="1"/>
  <c r="AA67" i="1" s="1"/>
  <c r="W192" i="2"/>
  <c r="AA192" i="2"/>
  <c r="Y191" i="2"/>
  <c r="Z191" i="2"/>
  <c r="AC191" i="2" s="1"/>
  <c r="AA134" i="1"/>
  <c r="W134" i="1"/>
  <c r="R136" i="1"/>
  <c r="S135" i="1"/>
  <c r="Y70" i="2"/>
  <c r="Z70" i="2"/>
  <c r="AC70" i="2" s="1"/>
  <c r="Z65" i="1"/>
  <c r="AC65" i="1" s="1"/>
  <c r="Y65" i="1"/>
  <c r="Y134" i="1" l="1"/>
  <c r="Z134" i="1"/>
  <c r="AC134" i="1" s="1"/>
  <c r="W72" i="2"/>
  <c r="AA72" i="2"/>
  <c r="S194" i="2"/>
  <c r="R195" i="2"/>
  <c r="S73" i="2"/>
  <c r="R74" i="2"/>
  <c r="AA135" i="1"/>
  <c r="W135" i="1"/>
  <c r="W67" i="1"/>
  <c r="V68" i="1"/>
  <c r="V140" i="1"/>
  <c r="AA193" i="2"/>
  <c r="W193" i="2"/>
  <c r="Z71" i="2"/>
  <c r="AC71" i="2" s="1"/>
  <c r="Y71" i="2"/>
  <c r="Z192" i="2"/>
  <c r="AC192" i="2" s="1"/>
  <c r="Y192" i="2"/>
  <c r="S136" i="1"/>
  <c r="R137" i="1"/>
  <c r="Y66" i="1"/>
  <c r="Z66" i="1"/>
  <c r="AC66" i="1" s="1"/>
  <c r="R70" i="1"/>
  <c r="S69" i="1"/>
  <c r="Y67" i="1" l="1"/>
  <c r="Z67" i="1"/>
  <c r="AC67" i="1" s="1"/>
  <c r="W194" i="2"/>
  <c r="AA194" i="2"/>
  <c r="W68" i="1"/>
  <c r="V69" i="1"/>
  <c r="AA69" i="1" s="1"/>
  <c r="AA136" i="1"/>
  <c r="W136" i="1"/>
  <c r="Z135" i="1"/>
  <c r="AC135" i="1" s="1"/>
  <c r="Y135" i="1"/>
  <c r="R138" i="1"/>
  <c r="S137" i="1"/>
  <c r="Z72" i="2"/>
  <c r="AC72" i="2" s="1"/>
  <c r="Y72" i="2"/>
  <c r="Z193" i="2"/>
  <c r="AC193" i="2" s="1"/>
  <c r="Y193" i="2"/>
  <c r="AA68" i="1"/>
  <c r="S74" i="2"/>
  <c r="R75" i="2"/>
  <c r="V141" i="1"/>
  <c r="S70" i="1"/>
  <c r="R71" i="1"/>
  <c r="AA73" i="2"/>
  <c r="W73" i="2"/>
  <c r="R196" i="2"/>
  <c r="S195" i="2"/>
  <c r="V142" i="1" l="1"/>
  <c r="W74" i="2"/>
  <c r="AA74" i="2"/>
  <c r="Y194" i="2"/>
  <c r="Z194" i="2"/>
  <c r="AC194" i="2" s="1"/>
  <c r="W69" i="1"/>
  <c r="V70" i="1"/>
  <c r="W195" i="2"/>
  <c r="AA195" i="2"/>
  <c r="AA137" i="1"/>
  <c r="W137" i="1"/>
  <c r="Z136" i="1"/>
  <c r="AC136" i="1" s="1"/>
  <c r="Y136" i="1"/>
  <c r="Z68" i="1"/>
  <c r="AC68" i="1" s="1"/>
  <c r="Y68" i="1"/>
  <c r="S196" i="2"/>
  <c r="R197" i="2"/>
  <c r="S71" i="1"/>
  <c r="R72" i="1"/>
  <c r="Z73" i="2"/>
  <c r="AC73" i="2" s="1"/>
  <c r="Y73" i="2"/>
  <c r="R76" i="2"/>
  <c r="S75" i="2"/>
  <c r="S138" i="1"/>
  <c r="R139" i="1"/>
  <c r="S139" i="1" l="1"/>
  <c r="R140" i="1"/>
  <c r="Z74" i="2"/>
  <c r="AC74" i="2" s="1"/>
  <c r="Y74" i="2"/>
  <c r="AA138" i="1"/>
  <c r="W138" i="1"/>
  <c r="W75" i="2"/>
  <c r="AA75" i="2"/>
  <c r="Z69" i="1"/>
  <c r="AC69" i="1" s="1"/>
  <c r="Y69" i="1"/>
  <c r="Z137" i="1"/>
  <c r="AC137" i="1" s="1"/>
  <c r="Y137" i="1"/>
  <c r="S197" i="2"/>
  <c r="R198" i="2"/>
  <c r="V143" i="1"/>
  <c r="W70" i="1"/>
  <c r="V71" i="1"/>
  <c r="S72" i="1"/>
  <c r="R73" i="1"/>
  <c r="AA196" i="2"/>
  <c r="W196" i="2"/>
  <c r="R77" i="2"/>
  <c r="S76" i="2"/>
  <c r="AA70" i="1"/>
  <c r="Y195" i="2"/>
  <c r="Z195" i="2"/>
  <c r="AC195" i="2" s="1"/>
  <c r="R78" i="2" l="1"/>
  <c r="S77" i="2"/>
  <c r="AA76" i="2"/>
  <c r="W76" i="2"/>
  <c r="R74" i="1"/>
  <c r="S73" i="1"/>
  <c r="Z196" i="2"/>
  <c r="AC196" i="2" s="1"/>
  <c r="Y196" i="2"/>
  <c r="V72" i="1"/>
  <c r="W71" i="1"/>
  <c r="W197" i="2"/>
  <c r="AA197" i="2"/>
  <c r="Z70" i="1"/>
  <c r="AC70" i="1" s="1"/>
  <c r="Y70" i="1"/>
  <c r="R141" i="1"/>
  <c r="S140" i="1"/>
  <c r="AA72" i="1"/>
  <c r="Z75" i="2"/>
  <c r="AC75" i="2" s="1"/>
  <c r="Y75" i="2"/>
  <c r="Z138" i="1"/>
  <c r="AC138" i="1" s="1"/>
  <c r="Y138" i="1"/>
  <c r="V144" i="1"/>
  <c r="AA139" i="1"/>
  <c r="W139" i="1"/>
  <c r="R199" i="2"/>
  <c r="S198" i="2"/>
  <c r="AA71" i="1"/>
  <c r="AA140" i="1" l="1"/>
  <c r="W140" i="1"/>
  <c r="R75" i="1"/>
  <c r="S74" i="1"/>
  <c r="S141" i="1"/>
  <c r="R142" i="1"/>
  <c r="Z76" i="2"/>
  <c r="AC76" i="2" s="1"/>
  <c r="Y76" i="2"/>
  <c r="Z197" i="2"/>
  <c r="AC197" i="2" s="1"/>
  <c r="Y197" i="2"/>
  <c r="AA198" i="2"/>
  <c r="W198" i="2"/>
  <c r="S199" i="2"/>
  <c r="R200" i="2"/>
  <c r="Z139" i="1"/>
  <c r="AC139" i="1" s="1"/>
  <c r="Y139" i="1"/>
  <c r="V145" i="1"/>
  <c r="Y71" i="1"/>
  <c r="Z71" i="1"/>
  <c r="AC71" i="1" s="1"/>
  <c r="W77" i="2"/>
  <c r="AA77" i="2"/>
  <c r="V73" i="1"/>
  <c r="W72" i="1"/>
  <c r="R79" i="2"/>
  <c r="S78" i="2"/>
  <c r="AA141" i="1" l="1"/>
  <c r="W141" i="1"/>
  <c r="R201" i="2"/>
  <c r="S200" i="2"/>
  <c r="R76" i="1"/>
  <c r="S75" i="1"/>
  <c r="V74" i="1"/>
  <c r="AA74" i="1" s="1"/>
  <c r="W73" i="1"/>
  <c r="Z140" i="1"/>
  <c r="AC140" i="1" s="1"/>
  <c r="Y140" i="1"/>
  <c r="AA73" i="1"/>
  <c r="Y77" i="2"/>
  <c r="Z77" i="2"/>
  <c r="AC77" i="2" s="1"/>
  <c r="R143" i="1"/>
  <c r="S142" i="1"/>
  <c r="AA199" i="2"/>
  <c r="W199" i="2"/>
  <c r="Z198" i="2"/>
  <c r="AC198" i="2" s="1"/>
  <c r="Y198" i="2"/>
  <c r="AA78" i="2"/>
  <c r="W78" i="2"/>
  <c r="R80" i="2"/>
  <c r="S79" i="2"/>
  <c r="Y72" i="1"/>
  <c r="Z72" i="1"/>
  <c r="AC72" i="1" s="1"/>
  <c r="V146" i="1"/>
  <c r="Z141" i="1" l="1"/>
  <c r="AC141" i="1" s="1"/>
  <c r="Y141" i="1"/>
  <c r="R144" i="1"/>
  <c r="S143" i="1"/>
  <c r="W200" i="2"/>
  <c r="AA200" i="2"/>
  <c r="AA142" i="1"/>
  <c r="W142" i="1"/>
  <c r="R81" i="2"/>
  <c r="S81" i="2" s="1"/>
  <c r="S80" i="2"/>
  <c r="W74" i="1"/>
  <c r="V75" i="1"/>
  <c r="S76" i="1"/>
  <c r="R77" i="1"/>
  <c r="V147" i="1"/>
  <c r="Y199" i="2"/>
  <c r="Z199" i="2"/>
  <c r="AC199" i="2" s="1"/>
  <c r="W79" i="2"/>
  <c r="AA79" i="2"/>
  <c r="Z73" i="1"/>
  <c r="AC73" i="1" s="1"/>
  <c r="Y73" i="1"/>
  <c r="Y78" i="2"/>
  <c r="Z78" i="2"/>
  <c r="AC78" i="2" s="1"/>
  <c r="R202" i="2"/>
  <c r="S201" i="2"/>
  <c r="Z79" i="2" l="1"/>
  <c r="AC79" i="2" s="1"/>
  <c r="Y79" i="2"/>
  <c r="W75" i="1"/>
  <c r="V76" i="1"/>
  <c r="AA76" i="1" s="1"/>
  <c r="V148" i="1"/>
  <c r="W80" i="2"/>
  <c r="AA80" i="2"/>
  <c r="Y200" i="2"/>
  <c r="Z200" i="2"/>
  <c r="AC200" i="2" s="1"/>
  <c r="AA81" i="2"/>
  <c r="W81" i="2"/>
  <c r="AA143" i="1"/>
  <c r="W143" i="1"/>
  <c r="S77" i="1"/>
  <c r="R78" i="1"/>
  <c r="Y142" i="1"/>
  <c r="Z142" i="1"/>
  <c r="AC142" i="1" s="1"/>
  <c r="S144" i="1"/>
  <c r="R145" i="1"/>
  <c r="AA75" i="1"/>
  <c r="Y74" i="1"/>
  <c r="Z74" i="1"/>
  <c r="AC74" i="1" s="1"/>
  <c r="AA201" i="2"/>
  <c r="W201" i="2"/>
  <c r="S202" i="2"/>
  <c r="R203" i="2"/>
  <c r="Z80" i="2" l="1"/>
  <c r="AC80" i="2" s="1"/>
  <c r="Y80" i="2"/>
  <c r="S78" i="1"/>
  <c r="R79" i="1"/>
  <c r="W76" i="1"/>
  <c r="V77" i="1"/>
  <c r="AA77" i="1" s="1"/>
  <c r="Z81" i="2"/>
  <c r="AC81" i="2" s="1"/>
  <c r="Y81" i="2"/>
  <c r="Z201" i="2"/>
  <c r="AC201" i="2" s="1"/>
  <c r="Y201" i="2"/>
  <c r="Y75" i="1"/>
  <c r="Z75" i="1"/>
  <c r="AC75" i="1" s="1"/>
  <c r="W202" i="2"/>
  <c r="AA202" i="2"/>
  <c r="V149" i="1"/>
  <c r="R146" i="1"/>
  <c r="S145" i="1"/>
  <c r="R204" i="2"/>
  <c r="S203" i="2"/>
  <c r="AA144" i="1"/>
  <c r="W144" i="1"/>
  <c r="Z143" i="1"/>
  <c r="AC143" i="1" s="1"/>
  <c r="Y143" i="1"/>
  <c r="S204" i="2" l="1"/>
  <c r="R205" i="2"/>
  <c r="V150" i="1"/>
  <c r="S79" i="1"/>
  <c r="R80" i="1"/>
  <c r="Z144" i="1"/>
  <c r="AC144" i="1" s="1"/>
  <c r="Y144" i="1"/>
  <c r="Z76" i="1"/>
  <c r="AC76" i="1" s="1"/>
  <c r="Y76" i="1"/>
  <c r="AA145" i="1"/>
  <c r="W145" i="1"/>
  <c r="R147" i="1"/>
  <c r="S146" i="1"/>
  <c r="W203" i="2"/>
  <c r="AA203" i="2"/>
  <c r="Z202" i="2"/>
  <c r="AC202" i="2" s="1"/>
  <c r="Y202" i="2"/>
  <c r="W77" i="1"/>
  <c r="V78" i="1"/>
  <c r="S205" i="2" l="1"/>
  <c r="R206" i="2"/>
  <c r="Z77" i="1"/>
  <c r="AC77" i="1" s="1"/>
  <c r="Y77" i="1"/>
  <c r="AA204" i="2"/>
  <c r="W204" i="2"/>
  <c r="R148" i="1"/>
  <c r="S147" i="1"/>
  <c r="Z145" i="1"/>
  <c r="AC145" i="1" s="1"/>
  <c r="Y145" i="1"/>
  <c r="AA146" i="1"/>
  <c r="W146" i="1"/>
  <c r="R81" i="1"/>
  <c r="S80" i="1"/>
  <c r="V79" i="1"/>
  <c r="AA79" i="1" s="1"/>
  <c r="W78" i="1"/>
  <c r="V151" i="1"/>
  <c r="Y203" i="2"/>
  <c r="Z203" i="2"/>
  <c r="AC203" i="2" s="1"/>
  <c r="AA78" i="1"/>
  <c r="Z78" i="1" l="1"/>
  <c r="AC78" i="1" s="1"/>
  <c r="Y78" i="1"/>
  <c r="R207" i="2"/>
  <c r="S206" i="2"/>
  <c r="W205" i="2"/>
  <c r="AA205" i="2"/>
  <c r="Y146" i="1"/>
  <c r="Z146" i="1"/>
  <c r="AC146" i="1" s="1"/>
  <c r="V80" i="1"/>
  <c r="W79" i="1"/>
  <c r="Z204" i="2"/>
  <c r="AC204" i="2" s="1"/>
  <c r="Y204" i="2"/>
  <c r="R149" i="1"/>
  <c r="S148" i="1"/>
  <c r="V152" i="1"/>
  <c r="R82" i="1"/>
  <c r="S81" i="1"/>
  <c r="AA147" i="1"/>
  <c r="W147" i="1"/>
  <c r="V81" i="1" l="1"/>
  <c r="W80" i="1"/>
  <c r="AA206" i="2"/>
  <c r="W206" i="2"/>
  <c r="V153" i="1"/>
  <c r="R150" i="1"/>
  <c r="S149" i="1"/>
  <c r="S207" i="2"/>
  <c r="R208" i="2"/>
  <c r="AA148" i="1"/>
  <c r="W148" i="1"/>
  <c r="Y147" i="1"/>
  <c r="Z147" i="1"/>
  <c r="AC147" i="1" s="1"/>
  <c r="AA81" i="1"/>
  <c r="Z205" i="2"/>
  <c r="AC205" i="2" s="1"/>
  <c r="Y205" i="2"/>
  <c r="Y79" i="1"/>
  <c r="Z79" i="1"/>
  <c r="AC79" i="1" s="1"/>
  <c r="R83" i="1"/>
  <c r="S83" i="1" s="1"/>
  <c r="S82" i="1"/>
  <c r="AA80" i="1"/>
  <c r="AA149" i="1" l="1"/>
  <c r="W149" i="1"/>
  <c r="Z148" i="1"/>
  <c r="AC148" i="1" s="1"/>
  <c r="Y148" i="1"/>
  <c r="S150" i="1"/>
  <c r="R151" i="1"/>
  <c r="V154" i="1"/>
  <c r="R209" i="2"/>
  <c r="S208" i="2"/>
  <c r="AA207" i="2"/>
  <c r="W207" i="2"/>
  <c r="Z206" i="2"/>
  <c r="AC206" i="2" s="1"/>
  <c r="Y206" i="2"/>
  <c r="Y80" i="1"/>
  <c r="Z80" i="1"/>
  <c r="AC80" i="1" s="1"/>
  <c r="V82" i="1"/>
  <c r="AA82" i="1" s="1"/>
  <c r="W81" i="1"/>
  <c r="S151" i="1" l="1"/>
  <c r="R152" i="1"/>
  <c r="R210" i="2"/>
  <c r="S209" i="2"/>
  <c r="AA150" i="1"/>
  <c r="W150" i="1"/>
  <c r="V155" i="1"/>
  <c r="Y207" i="2"/>
  <c r="Z207" i="2"/>
  <c r="AC207" i="2" s="1"/>
  <c r="W208" i="2"/>
  <c r="AA208" i="2"/>
  <c r="Z81" i="1"/>
  <c r="AC81" i="1" s="1"/>
  <c r="Y81" i="1"/>
  <c r="W82" i="1"/>
  <c r="V83" i="1"/>
  <c r="Z149" i="1"/>
  <c r="AC149" i="1" s="1"/>
  <c r="Y149" i="1"/>
  <c r="W83" i="1" l="1"/>
  <c r="AA83" i="1"/>
  <c r="AA209" i="2"/>
  <c r="W209" i="2"/>
  <c r="Y208" i="2"/>
  <c r="Z208" i="2"/>
  <c r="AC208" i="2" s="1"/>
  <c r="Z150" i="1"/>
  <c r="AC150" i="1" s="1"/>
  <c r="Y150" i="1"/>
  <c r="S210" i="2"/>
  <c r="R211" i="2"/>
  <c r="Y82" i="1"/>
  <c r="Z82" i="1"/>
  <c r="AC82" i="1" s="1"/>
  <c r="R153" i="1"/>
  <c r="S152" i="1"/>
  <c r="V156" i="1"/>
  <c r="AA151" i="1"/>
  <c r="W151" i="1"/>
  <c r="R212" i="2" l="1"/>
  <c r="S211" i="2"/>
  <c r="Z209" i="2"/>
  <c r="AC209" i="2" s="1"/>
  <c r="Y209" i="2"/>
  <c r="AA152" i="1"/>
  <c r="W152" i="1"/>
  <c r="Y151" i="1"/>
  <c r="Z151" i="1"/>
  <c r="AC151" i="1" s="1"/>
  <c r="W210" i="2"/>
  <c r="AA210" i="2"/>
  <c r="V157" i="1"/>
  <c r="S153" i="1"/>
  <c r="R154" i="1"/>
  <c r="Z83" i="1"/>
  <c r="AC83" i="1" s="1"/>
  <c r="Y83" i="1"/>
  <c r="Z210" i="2" l="1"/>
  <c r="AC210" i="2" s="1"/>
  <c r="Y210" i="2"/>
  <c r="S212" i="2"/>
  <c r="R213" i="2"/>
  <c r="R155" i="1"/>
  <c r="S154" i="1"/>
  <c r="Z152" i="1"/>
  <c r="AC152" i="1" s="1"/>
  <c r="Y152" i="1"/>
  <c r="AA153" i="1"/>
  <c r="W153" i="1"/>
  <c r="V158" i="1"/>
  <c r="W211" i="2"/>
  <c r="AA211" i="2"/>
  <c r="Y211" i="2" l="1"/>
  <c r="Z211" i="2"/>
  <c r="AC211" i="2" s="1"/>
  <c r="AA154" i="1"/>
  <c r="W154" i="1"/>
  <c r="AA212" i="2"/>
  <c r="W212" i="2"/>
  <c r="R156" i="1"/>
  <c r="S155" i="1"/>
  <c r="Z153" i="1"/>
  <c r="AC153" i="1" s="1"/>
  <c r="Y153" i="1"/>
  <c r="R214" i="2"/>
  <c r="S213" i="2"/>
  <c r="V159" i="1"/>
  <c r="S214" i="2" l="1"/>
  <c r="R215" i="2"/>
  <c r="Y154" i="1"/>
  <c r="Z154" i="1"/>
  <c r="AC154" i="1" s="1"/>
  <c r="V160" i="1"/>
  <c r="Z212" i="2"/>
  <c r="AC212" i="2" s="1"/>
  <c r="Y212" i="2"/>
  <c r="AA155" i="1"/>
  <c r="W155" i="1"/>
  <c r="AA213" i="2"/>
  <c r="W213" i="2"/>
  <c r="R157" i="1"/>
  <c r="S156" i="1"/>
  <c r="R158" i="1" l="1"/>
  <c r="S157" i="1"/>
  <c r="AA156" i="1"/>
  <c r="W156" i="1"/>
  <c r="R216" i="2"/>
  <c r="S215" i="2"/>
  <c r="AA214" i="2"/>
  <c r="W214" i="2"/>
  <c r="Y213" i="2"/>
  <c r="Z213" i="2"/>
  <c r="AC213" i="2" s="1"/>
  <c r="Y155" i="1"/>
  <c r="Z155" i="1"/>
  <c r="AC155" i="1" s="1"/>
  <c r="V161" i="1"/>
  <c r="V162" i="1" l="1"/>
  <c r="R217" i="2"/>
  <c r="S216" i="2"/>
  <c r="AA157" i="1"/>
  <c r="W157" i="1"/>
  <c r="S158" i="1"/>
  <c r="R159" i="1"/>
  <c r="Z156" i="1"/>
  <c r="AC156" i="1" s="1"/>
  <c r="Y156" i="1"/>
  <c r="Z214" i="2"/>
  <c r="AC214" i="2" s="1"/>
  <c r="Y214" i="2"/>
  <c r="AA215" i="2"/>
  <c r="W215" i="2"/>
  <c r="S159" i="1" l="1"/>
  <c r="R160" i="1"/>
  <c r="R218" i="2"/>
  <c r="S217" i="2"/>
  <c r="AA158" i="1"/>
  <c r="W158" i="1"/>
  <c r="Z157" i="1"/>
  <c r="AC157" i="1" s="1"/>
  <c r="Y157" i="1"/>
  <c r="W216" i="2"/>
  <c r="AA216" i="2"/>
  <c r="Y215" i="2"/>
  <c r="Z215" i="2"/>
  <c r="AC215" i="2" s="1"/>
  <c r="V163" i="1"/>
  <c r="V164" i="1" l="1"/>
  <c r="Z158" i="1"/>
  <c r="AC158" i="1" s="1"/>
  <c r="Y158" i="1"/>
  <c r="W217" i="2"/>
  <c r="AA217" i="2"/>
  <c r="R161" i="1"/>
  <c r="S160" i="1"/>
  <c r="Z216" i="2"/>
  <c r="AC216" i="2" s="1"/>
  <c r="Y216" i="2"/>
  <c r="R219" i="2"/>
  <c r="S218" i="2"/>
  <c r="AA159" i="1"/>
  <c r="W159" i="1"/>
  <c r="Z217" i="2" l="1"/>
  <c r="AC217" i="2" s="1"/>
  <c r="Y217" i="2"/>
  <c r="AA160" i="1"/>
  <c r="W160" i="1"/>
  <c r="AA218" i="2"/>
  <c r="W218" i="2"/>
  <c r="S219" i="2"/>
  <c r="R220" i="2"/>
  <c r="V165" i="1"/>
  <c r="Z159" i="1"/>
  <c r="AC159" i="1" s="1"/>
  <c r="Y159" i="1"/>
  <c r="S161" i="1"/>
  <c r="R162" i="1"/>
  <c r="AA219" i="2" l="1"/>
  <c r="W219" i="2"/>
  <c r="R163" i="1"/>
  <c r="S162" i="1"/>
  <c r="AA161" i="1"/>
  <c r="W161" i="1"/>
  <c r="Z160" i="1"/>
  <c r="AC160" i="1" s="1"/>
  <c r="Y160" i="1"/>
  <c r="R221" i="2"/>
  <c r="S220" i="2"/>
  <c r="Z218" i="2"/>
  <c r="AC218" i="2" s="1"/>
  <c r="Y218" i="2"/>
  <c r="V166" i="1"/>
  <c r="R164" i="1" l="1"/>
  <c r="S163" i="1"/>
  <c r="V167" i="1"/>
  <c r="Z219" i="2"/>
  <c r="AC219" i="2" s="1"/>
  <c r="Y219" i="2"/>
  <c r="AA162" i="1"/>
  <c r="W162" i="1"/>
  <c r="W220" i="2"/>
  <c r="AA220" i="2"/>
  <c r="R222" i="2"/>
  <c r="S221" i="2"/>
  <c r="Y161" i="1"/>
  <c r="Z161" i="1"/>
  <c r="AC161" i="1" s="1"/>
  <c r="AA221" i="2" l="1"/>
  <c r="W221" i="2"/>
  <c r="Z220" i="2"/>
  <c r="AC220" i="2" s="1"/>
  <c r="Y220" i="2"/>
  <c r="AA163" i="1"/>
  <c r="W163" i="1"/>
  <c r="S164" i="1"/>
  <c r="R165" i="1"/>
  <c r="S222" i="2"/>
  <c r="R223" i="2"/>
  <c r="V168" i="1"/>
  <c r="Y162" i="1"/>
  <c r="Z162" i="1"/>
  <c r="AC162" i="1" s="1"/>
  <c r="V169" i="1" l="1"/>
  <c r="R166" i="1"/>
  <c r="S165" i="1"/>
  <c r="AA164" i="1"/>
  <c r="W164" i="1"/>
  <c r="Y163" i="1"/>
  <c r="Z163" i="1"/>
  <c r="AC163" i="1" s="1"/>
  <c r="Z221" i="2"/>
  <c r="AC221" i="2" s="1"/>
  <c r="Y221" i="2"/>
  <c r="R224" i="2"/>
  <c r="S223" i="2"/>
  <c r="W222" i="2"/>
  <c r="AA222" i="2"/>
  <c r="AA165" i="1" l="1"/>
  <c r="W165" i="1"/>
  <c r="S166" i="1"/>
  <c r="R167" i="1"/>
  <c r="Z222" i="2"/>
  <c r="AC222" i="2" s="1"/>
  <c r="Y222" i="2"/>
  <c r="W223" i="2"/>
  <c r="AA223" i="2"/>
  <c r="V170" i="1"/>
  <c r="R225" i="2"/>
  <c r="S224" i="2"/>
  <c r="Z164" i="1"/>
  <c r="AC164" i="1" s="1"/>
  <c r="Y164" i="1"/>
  <c r="AA166" i="1" l="1"/>
  <c r="W166" i="1"/>
  <c r="AA224" i="2"/>
  <c r="W224" i="2"/>
  <c r="V171" i="1"/>
  <c r="Y223" i="2"/>
  <c r="Z223" i="2"/>
  <c r="AC223" i="2" s="1"/>
  <c r="S167" i="1"/>
  <c r="R168" i="1"/>
  <c r="S225" i="2"/>
  <c r="R226" i="2"/>
  <c r="Z165" i="1"/>
  <c r="AC165" i="1" s="1"/>
  <c r="Y165" i="1"/>
  <c r="R227" i="2" l="1"/>
  <c r="S226" i="2"/>
  <c r="W225" i="2"/>
  <c r="AA225" i="2"/>
  <c r="Z166" i="1"/>
  <c r="AC166" i="1" s="1"/>
  <c r="Y166" i="1"/>
  <c r="V172" i="1"/>
  <c r="R169" i="1"/>
  <c r="S168" i="1"/>
  <c r="AA167" i="1"/>
  <c r="W167" i="1"/>
  <c r="Z224" i="2"/>
  <c r="AC224" i="2" s="1"/>
  <c r="Y224" i="2"/>
  <c r="Y167" i="1" l="1"/>
  <c r="Z167" i="1"/>
  <c r="AC167" i="1" s="1"/>
  <c r="Z225" i="2"/>
  <c r="AC225" i="2" s="1"/>
  <c r="Y225" i="2"/>
  <c r="AA168" i="1"/>
  <c r="W168" i="1"/>
  <c r="S169" i="1"/>
  <c r="R170" i="1"/>
  <c r="V173" i="1"/>
  <c r="W226" i="2"/>
  <c r="AA226" i="2"/>
  <c r="S227" i="2"/>
  <c r="R228" i="2"/>
  <c r="R171" i="1" l="1"/>
  <c r="S170" i="1"/>
  <c r="AA169" i="1"/>
  <c r="W169" i="1"/>
  <c r="V174" i="1"/>
  <c r="Z168" i="1"/>
  <c r="AC168" i="1" s="1"/>
  <c r="Y168" i="1"/>
  <c r="R229" i="2"/>
  <c r="S228" i="2"/>
  <c r="AA227" i="2"/>
  <c r="W227" i="2"/>
  <c r="Z226" i="2"/>
  <c r="AC226" i="2" s="1"/>
  <c r="Y226" i="2"/>
  <c r="W228" i="2" l="1"/>
  <c r="AA228" i="2"/>
  <c r="R230" i="2"/>
  <c r="S229" i="2"/>
  <c r="AA170" i="1"/>
  <c r="W170" i="1"/>
  <c r="V175" i="1"/>
  <c r="Y169" i="1"/>
  <c r="Z169" i="1"/>
  <c r="AC169" i="1" s="1"/>
  <c r="Z227" i="2"/>
  <c r="AC227" i="2" s="1"/>
  <c r="Y227" i="2"/>
  <c r="R172" i="1"/>
  <c r="S171" i="1"/>
  <c r="Y170" i="1" l="1"/>
  <c r="Z170" i="1"/>
  <c r="AC170" i="1" s="1"/>
  <c r="AA229" i="2"/>
  <c r="W229" i="2"/>
  <c r="AA171" i="1"/>
  <c r="W171" i="1"/>
  <c r="S230" i="2"/>
  <c r="R231" i="2"/>
  <c r="S172" i="1"/>
  <c r="R173" i="1"/>
  <c r="V176" i="1"/>
  <c r="Y228" i="2"/>
  <c r="Z228" i="2"/>
  <c r="AC228" i="2" s="1"/>
  <c r="R174" i="1" l="1"/>
  <c r="S173" i="1"/>
  <c r="V177" i="1"/>
  <c r="R232" i="2"/>
  <c r="S231" i="2"/>
  <c r="AA172" i="1"/>
  <c r="W172" i="1"/>
  <c r="Z171" i="1"/>
  <c r="AC171" i="1" s="1"/>
  <c r="Y171" i="1"/>
  <c r="Z229" i="2"/>
  <c r="AC229" i="2" s="1"/>
  <c r="Y229" i="2"/>
  <c r="W230" i="2"/>
  <c r="AA230" i="2"/>
  <c r="S174" i="1" l="1"/>
  <c r="R175" i="1"/>
  <c r="Z172" i="1"/>
  <c r="AC172" i="1" s="1"/>
  <c r="Y172" i="1"/>
  <c r="Y230" i="2"/>
  <c r="Z230" i="2"/>
  <c r="AC230" i="2" s="1"/>
  <c r="S232" i="2"/>
  <c r="R233" i="2"/>
  <c r="V178" i="1"/>
  <c r="W231" i="2"/>
  <c r="AA231" i="2"/>
  <c r="AA173" i="1"/>
  <c r="W173" i="1"/>
  <c r="Z173" i="1" l="1"/>
  <c r="AC173" i="1" s="1"/>
  <c r="Y173" i="1"/>
  <c r="S233" i="2"/>
  <c r="R234" i="2"/>
  <c r="AA232" i="2"/>
  <c r="W232" i="2"/>
  <c r="V179" i="1"/>
  <c r="Z231" i="2"/>
  <c r="AC231" i="2" s="1"/>
  <c r="Y231" i="2"/>
  <c r="S175" i="1"/>
  <c r="R176" i="1"/>
  <c r="AA174" i="1"/>
  <c r="W174" i="1"/>
  <c r="W233" i="2" l="1"/>
  <c r="AA233" i="2"/>
  <c r="V180" i="1"/>
  <c r="R177" i="1"/>
  <c r="S176" i="1"/>
  <c r="Z174" i="1"/>
  <c r="AC174" i="1" s="1"/>
  <c r="Y174" i="1"/>
  <c r="AA175" i="1"/>
  <c r="W175" i="1"/>
  <c r="Z232" i="2"/>
  <c r="AC232" i="2" s="1"/>
  <c r="Y232" i="2"/>
  <c r="R235" i="2"/>
  <c r="S234" i="2"/>
  <c r="S235" i="2" l="1"/>
  <c r="R236" i="2"/>
  <c r="V181" i="1"/>
  <c r="Z175" i="1"/>
  <c r="AC175" i="1" s="1"/>
  <c r="Y175" i="1"/>
  <c r="AA234" i="2"/>
  <c r="W234" i="2"/>
  <c r="AA176" i="1"/>
  <c r="W176" i="1"/>
  <c r="S177" i="1"/>
  <c r="R178" i="1"/>
  <c r="Z233" i="2"/>
  <c r="AC233" i="2" s="1"/>
  <c r="Y233" i="2"/>
  <c r="V182" i="1" l="1"/>
  <c r="R179" i="1"/>
  <c r="S178" i="1"/>
  <c r="Z176" i="1"/>
  <c r="AC176" i="1" s="1"/>
  <c r="Y176" i="1"/>
  <c r="AA177" i="1"/>
  <c r="W177" i="1"/>
  <c r="AA235" i="2"/>
  <c r="W235" i="2"/>
  <c r="Z234" i="2"/>
  <c r="AC234" i="2" s="1"/>
  <c r="Y234" i="2"/>
  <c r="R237" i="2"/>
  <c r="S236" i="2"/>
  <c r="Z235" i="2" l="1"/>
  <c r="AC235" i="2" s="1"/>
  <c r="Y235" i="2"/>
  <c r="AA178" i="1"/>
  <c r="W178" i="1"/>
  <c r="R180" i="1"/>
  <c r="S179" i="1"/>
  <c r="W236" i="2"/>
  <c r="AA236" i="2"/>
  <c r="V183" i="1"/>
  <c r="Y177" i="1"/>
  <c r="Z177" i="1"/>
  <c r="AC177" i="1" s="1"/>
  <c r="R238" i="2"/>
  <c r="S237" i="2"/>
  <c r="Y236" i="2" l="1"/>
  <c r="Z236" i="2"/>
  <c r="AC236" i="2" s="1"/>
  <c r="S238" i="2"/>
  <c r="R239" i="2"/>
  <c r="V184" i="1"/>
  <c r="AA237" i="2"/>
  <c r="W237" i="2"/>
  <c r="Y178" i="1"/>
  <c r="Z178" i="1"/>
  <c r="AC178" i="1" s="1"/>
  <c r="AA179" i="1"/>
  <c r="W179" i="1"/>
  <c r="S180" i="1"/>
  <c r="R181" i="1"/>
  <c r="Z237" i="2" l="1"/>
  <c r="AC237" i="2" s="1"/>
  <c r="Y237" i="2"/>
  <c r="R240" i="2"/>
  <c r="S239" i="2"/>
  <c r="V185" i="1"/>
  <c r="Z179" i="1"/>
  <c r="AC179" i="1" s="1"/>
  <c r="Y179" i="1"/>
  <c r="R182" i="1"/>
  <c r="S181" i="1"/>
  <c r="W238" i="2"/>
  <c r="AA238" i="2"/>
  <c r="AA180" i="1"/>
  <c r="W180" i="1"/>
  <c r="Z180" i="1" l="1"/>
  <c r="AC180" i="1" s="1"/>
  <c r="Y180" i="1"/>
  <c r="S240" i="2"/>
  <c r="R241" i="2"/>
  <c r="V186" i="1"/>
  <c r="Z238" i="2"/>
  <c r="AC238" i="2" s="1"/>
  <c r="Y238" i="2"/>
  <c r="W239" i="2"/>
  <c r="AA239" i="2"/>
  <c r="AA181" i="1"/>
  <c r="W181" i="1"/>
  <c r="S182" i="1"/>
  <c r="R183" i="1"/>
  <c r="V187" i="1" l="1"/>
  <c r="AA182" i="1"/>
  <c r="W182" i="1"/>
  <c r="S241" i="2"/>
  <c r="R242" i="2"/>
  <c r="AA240" i="2"/>
  <c r="W240" i="2"/>
  <c r="S183" i="1"/>
  <c r="R184" i="1"/>
  <c r="Z181" i="1"/>
  <c r="AC181" i="1" s="1"/>
  <c r="Y181" i="1"/>
  <c r="Z239" i="2"/>
  <c r="AC239" i="2" s="1"/>
  <c r="Y239" i="2"/>
  <c r="AA183" i="1" l="1"/>
  <c r="W183" i="1"/>
  <c r="Z240" i="2"/>
  <c r="AC240" i="2" s="1"/>
  <c r="Y240" i="2"/>
  <c r="R243" i="2"/>
  <c r="S242" i="2"/>
  <c r="W241" i="2"/>
  <c r="AA241" i="2"/>
  <c r="V188" i="1"/>
  <c r="Z182" i="1"/>
  <c r="AC182" i="1" s="1"/>
  <c r="Y182" i="1"/>
  <c r="R185" i="1"/>
  <c r="S184" i="1"/>
  <c r="AA184" i="1" l="1"/>
  <c r="W184" i="1"/>
  <c r="Z241" i="2"/>
  <c r="AC241" i="2" s="1"/>
  <c r="Y241" i="2"/>
  <c r="V189" i="1"/>
  <c r="Z183" i="1"/>
  <c r="AC183" i="1" s="1"/>
  <c r="Y183" i="1"/>
  <c r="S185" i="1"/>
  <c r="R186" i="1"/>
  <c r="AA242" i="2"/>
  <c r="W242" i="2"/>
  <c r="S243" i="2"/>
  <c r="R244" i="2"/>
  <c r="Z242" i="2" l="1"/>
  <c r="AC242" i="2" s="1"/>
  <c r="Y242" i="2"/>
  <c r="R187" i="1"/>
  <c r="S186" i="1"/>
  <c r="AA185" i="1"/>
  <c r="W185" i="1"/>
  <c r="V190" i="1"/>
  <c r="Z184" i="1"/>
  <c r="AC184" i="1" s="1"/>
  <c r="Y184" i="1"/>
  <c r="AA243" i="2"/>
  <c r="W243" i="2"/>
  <c r="R245" i="2"/>
  <c r="S244" i="2"/>
  <c r="V191" i="1" l="1"/>
  <c r="R246" i="2"/>
  <c r="S245" i="2"/>
  <c r="R188" i="1"/>
  <c r="S187" i="1"/>
  <c r="AA186" i="1"/>
  <c r="W186" i="1"/>
  <c r="Y185" i="1"/>
  <c r="Z185" i="1"/>
  <c r="AC185" i="1" s="1"/>
  <c r="Z243" i="2"/>
  <c r="AC243" i="2" s="1"/>
  <c r="Y243" i="2"/>
  <c r="W244" i="2"/>
  <c r="AA244" i="2"/>
  <c r="V192" i="1" l="1"/>
  <c r="S246" i="2"/>
  <c r="R247" i="2"/>
  <c r="AA187" i="1"/>
  <c r="W187" i="1"/>
  <c r="Y244" i="2"/>
  <c r="Z244" i="2"/>
  <c r="AC244" i="2" s="1"/>
  <c r="S188" i="1"/>
  <c r="R189" i="1"/>
  <c r="Y186" i="1"/>
  <c r="Z186" i="1"/>
  <c r="AC186" i="1" s="1"/>
  <c r="AA245" i="2"/>
  <c r="W245" i="2"/>
  <c r="AA188" i="1" l="1"/>
  <c r="W188" i="1"/>
  <c r="W246" i="2"/>
  <c r="AA246" i="2"/>
  <c r="R190" i="1"/>
  <c r="S189" i="1"/>
  <c r="Z187" i="1"/>
  <c r="AC187" i="1" s="1"/>
  <c r="Y187" i="1"/>
  <c r="Z245" i="2"/>
  <c r="AC245" i="2" s="1"/>
  <c r="Y245" i="2"/>
  <c r="R248" i="2"/>
  <c r="S247" i="2"/>
  <c r="V193" i="1"/>
  <c r="V194" i="1" l="1"/>
  <c r="Z246" i="2"/>
  <c r="AC246" i="2" s="1"/>
  <c r="Y246" i="2"/>
  <c r="W247" i="2"/>
  <c r="AA247" i="2"/>
  <c r="S248" i="2"/>
  <c r="R249" i="2"/>
  <c r="Z188" i="1"/>
  <c r="AC188" i="1" s="1"/>
  <c r="Y188" i="1"/>
  <c r="AA189" i="1"/>
  <c r="W189" i="1"/>
  <c r="S190" i="1"/>
  <c r="R191" i="1"/>
  <c r="S249" i="2" l="1"/>
  <c r="R250" i="2"/>
  <c r="S191" i="1"/>
  <c r="R192" i="1"/>
  <c r="AA190" i="1"/>
  <c r="W190" i="1"/>
  <c r="Z189" i="1"/>
  <c r="AC189" i="1" s="1"/>
  <c r="Y189" i="1"/>
  <c r="AA248" i="2"/>
  <c r="W248" i="2"/>
  <c r="Z247" i="2"/>
  <c r="AC247" i="2" s="1"/>
  <c r="Y247" i="2"/>
  <c r="V195" i="1"/>
  <c r="V196" i="1" l="1"/>
  <c r="Z248" i="2"/>
  <c r="AC248" i="2" s="1"/>
  <c r="Y248" i="2"/>
  <c r="Z190" i="1"/>
  <c r="AC190" i="1" s="1"/>
  <c r="Y190" i="1"/>
  <c r="AA191" i="1"/>
  <c r="W191" i="1"/>
  <c r="R193" i="1"/>
  <c r="S192" i="1"/>
  <c r="R251" i="2"/>
  <c r="S250" i="2"/>
  <c r="W249" i="2"/>
  <c r="AA249" i="2"/>
  <c r="Z249" i="2" l="1"/>
  <c r="AC249" i="2" s="1"/>
  <c r="Y249" i="2"/>
  <c r="AA250" i="2"/>
  <c r="W250" i="2"/>
  <c r="S251" i="2"/>
  <c r="R252" i="2"/>
  <c r="Z191" i="1"/>
  <c r="AC191" i="1" s="1"/>
  <c r="Y191" i="1"/>
  <c r="AA192" i="1"/>
  <c r="W192" i="1"/>
  <c r="S193" i="1"/>
  <c r="R194" i="1"/>
  <c r="V197" i="1"/>
  <c r="V198" i="1" l="1"/>
  <c r="R253" i="2"/>
  <c r="S252" i="2"/>
  <c r="R195" i="1"/>
  <c r="S194" i="1"/>
  <c r="AA193" i="1"/>
  <c r="W193" i="1"/>
  <c r="Z192" i="1"/>
  <c r="AC192" i="1" s="1"/>
  <c r="Y192" i="1"/>
  <c r="AA251" i="2"/>
  <c r="W251" i="2"/>
  <c r="Z250" i="2"/>
  <c r="AC250" i="2" s="1"/>
  <c r="Y250" i="2"/>
  <c r="Z193" i="1" l="1"/>
  <c r="AC193" i="1" s="1"/>
  <c r="Y193" i="1"/>
  <c r="Z251" i="2"/>
  <c r="AC251" i="2" s="1"/>
  <c r="Y251" i="2"/>
  <c r="R254" i="2"/>
  <c r="S253" i="2"/>
  <c r="R196" i="1"/>
  <c r="S195" i="1"/>
  <c r="V199" i="1"/>
  <c r="AA194" i="1"/>
  <c r="W194" i="1"/>
  <c r="W252" i="2"/>
  <c r="AA252" i="2"/>
  <c r="S196" i="1" l="1"/>
  <c r="R197" i="1"/>
  <c r="AA253" i="2"/>
  <c r="W253" i="2"/>
  <c r="Y194" i="1"/>
  <c r="Z194" i="1"/>
  <c r="AC194" i="1" s="1"/>
  <c r="V200" i="1"/>
  <c r="S254" i="2"/>
  <c r="R255" i="2"/>
  <c r="Y252" i="2"/>
  <c r="Z252" i="2"/>
  <c r="AC252" i="2" s="1"/>
  <c r="AA195" i="1"/>
  <c r="W195" i="1"/>
  <c r="Z195" i="1" l="1"/>
  <c r="AC195" i="1" s="1"/>
  <c r="Y195" i="1"/>
  <c r="W254" i="2"/>
  <c r="AA254" i="2"/>
  <c r="R256" i="2"/>
  <c r="S255" i="2"/>
  <c r="V201" i="1"/>
  <c r="R198" i="1"/>
  <c r="S197" i="1"/>
  <c r="Z253" i="2"/>
  <c r="AC253" i="2" s="1"/>
  <c r="Y253" i="2"/>
  <c r="AA196" i="1"/>
  <c r="W196" i="1"/>
  <c r="V202" i="1" l="1"/>
  <c r="S256" i="2"/>
  <c r="R257" i="2"/>
  <c r="Z254" i="2"/>
  <c r="AC254" i="2" s="1"/>
  <c r="Y254" i="2"/>
  <c r="AA197" i="1"/>
  <c r="W197" i="1"/>
  <c r="W255" i="2"/>
  <c r="AA255" i="2"/>
  <c r="S198" i="1"/>
  <c r="R199" i="1"/>
  <c r="Z196" i="1"/>
  <c r="AC196" i="1" s="1"/>
  <c r="Y196" i="1"/>
  <c r="AA198" i="1" l="1"/>
  <c r="W198" i="1"/>
  <c r="S257" i="2"/>
  <c r="R258" i="2"/>
  <c r="Z197" i="1"/>
  <c r="AC197" i="1" s="1"/>
  <c r="Y197" i="1"/>
  <c r="Z255" i="2"/>
  <c r="AC255" i="2" s="1"/>
  <c r="Y255" i="2"/>
  <c r="AA256" i="2"/>
  <c r="W256" i="2"/>
  <c r="S199" i="1"/>
  <c r="R200" i="1"/>
  <c r="V203" i="1"/>
  <c r="W257" i="2" l="1"/>
  <c r="AA257" i="2"/>
  <c r="AA199" i="1"/>
  <c r="W199" i="1"/>
  <c r="R201" i="1"/>
  <c r="S200" i="1"/>
  <c r="V204" i="1"/>
  <c r="Z256" i="2"/>
  <c r="AC256" i="2" s="1"/>
  <c r="Y256" i="2"/>
  <c r="Z198" i="1"/>
  <c r="AC198" i="1" s="1"/>
  <c r="Y198" i="1"/>
  <c r="R259" i="2"/>
  <c r="S258" i="2"/>
  <c r="S259" i="2" l="1"/>
  <c r="R260" i="2"/>
  <c r="V205" i="1"/>
  <c r="AA200" i="1"/>
  <c r="W200" i="1"/>
  <c r="AA258" i="2"/>
  <c r="W258" i="2"/>
  <c r="S201" i="1"/>
  <c r="R202" i="1"/>
  <c r="Z199" i="1"/>
  <c r="AC199" i="1" s="1"/>
  <c r="Y199" i="1"/>
  <c r="Z257" i="2"/>
  <c r="AC257" i="2" s="1"/>
  <c r="Y257" i="2"/>
  <c r="AA259" i="2" l="1"/>
  <c r="W259" i="2"/>
  <c r="AA201" i="1"/>
  <c r="W201" i="1"/>
  <c r="Z258" i="2"/>
  <c r="AC258" i="2" s="1"/>
  <c r="Y258" i="2"/>
  <c r="R203" i="1"/>
  <c r="S202" i="1"/>
  <c r="Z200" i="1"/>
  <c r="AC200" i="1" s="1"/>
  <c r="Y200" i="1"/>
  <c r="V206" i="1"/>
  <c r="R261" i="2"/>
  <c r="S260" i="2"/>
  <c r="V207" i="1" l="1"/>
  <c r="R262" i="2"/>
  <c r="S261" i="2"/>
  <c r="AA202" i="1"/>
  <c r="W202" i="1"/>
  <c r="R204" i="1"/>
  <c r="S203" i="1"/>
  <c r="W260" i="2"/>
  <c r="AA260" i="2"/>
  <c r="Z201" i="1"/>
  <c r="AC201" i="1" s="1"/>
  <c r="Y201" i="1"/>
  <c r="Z259" i="2"/>
  <c r="AC259" i="2" s="1"/>
  <c r="Y259" i="2"/>
  <c r="AA203" i="1" l="1"/>
  <c r="W203" i="1"/>
  <c r="S262" i="2"/>
  <c r="R263" i="2"/>
  <c r="S204" i="1"/>
  <c r="R205" i="1"/>
  <c r="AA261" i="2"/>
  <c r="W261" i="2"/>
  <c r="Y202" i="1"/>
  <c r="Z202" i="1"/>
  <c r="AC202" i="1" s="1"/>
  <c r="Y260" i="2"/>
  <c r="Z260" i="2"/>
  <c r="AC260" i="2" s="1"/>
  <c r="V208" i="1"/>
  <c r="R264" i="2" l="1"/>
  <c r="S263" i="2"/>
  <c r="Z261" i="2"/>
  <c r="AC261" i="2" s="1"/>
  <c r="Y261" i="2"/>
  <c r="W262" i="2"/>
  <c r="AA262" i="2"/>
  <c r="AA204" i="1"/>
  <c r="W204" i="1"/>
  <c r="Z203" i="1"/>
  <c r="AC203" i="1" s="1"/>
  <c r="Y203" i="1"/>
  <c r="V209" i="1"/>
  <c r="R206" i="1"/>
  <c r="S205" i="1"/>
  <c r="W263" i="2" l="1"/>
  <c r="AA263" i="2"/>
  <c r="Z262" i="2"/>
  <c r="AC262" i="2" s="1"/>
  <c r="Y262" i="2"/>
  <c r="S264" i="2"/>
  <c r="R265" i="2"/>
  <c r="S206" i="1"/>
  <c r="R207" i="1"/>
  <c r="V210" i="1"/>
  <c r="AA205" i="1"/>
  <c r="W205" i="1"/>
  <c r="Z204" i="1"/>
  <c r="AC204" i="1" s="1"/>
  <c r="Y204" i="1"/>
  <c r="S265" i="2" l="1"/>
  <c r="R266" i="2"/>
  <c r="V211" i="1"/>
  <c r="S207" i="1"/>
  <c r="R208" i="1"/>
  <c r="Z263" i="2"/>
  <c r="AC263" i="2" s="1"/>
  <c r="Y263" i="2"/>
  <c r="Z205" i="1"/>
  <c r="AC205" i="1" s="1"/>
  <c r="Y205" i="1"/>
  <c r="AA206" i="1"/>
  <c r="W206" i="1"/>
  <c r="AA264" i="2"/>
  <c r="W264" i="2"/>
  <c r="V212" i="1" l="1"/>
  <c r="AA207" i="1"/>
  <c r="W207" i="1"/>
  <c r="Z206" i="1"/>
  <c r="AC206" i="1" s="1"/>
  <c r="Y206" i="1"/>
  <c r="R267" i="2"/>
  <c r="S266" i="2"/>
  <c r="Z264" i="2"/>
  <c r="AC264" i="2" s="1"/>
  <c r="Y264" i="2"/>
  <c r="R209" i="1"/>
  <c r="S208" i="1"/>
  <c r="W265" i="2"/>
  <c r="AA265" i="2"/>
  <c r="S209" i="1" l="1"/>
  <c r="R210" i="1"/>
  <c r="S267" i="2"/>
  <c r="R268" i="2"/>
  <c r="Z207" i="1"/>
  <c r="AC207" i="1" s="1"/>
  <c r="Y207" i="1"/>
  <c r="AA266" i="2"/>
  <c r="W266" i="2"/>
  <c r="Z265" i="2"/>
  <c r="AC265" i="2" s="1"/>
  <c r="Y265" i="2"/>
  <c r="AA208" i="1"/>
  <c r="W208" i="1"/>
  <c r="V213" i="1"/>
  <c r="V214" i="1" l="1"/>
  <c r="AA209" i="1"/>
  <c r="W209" i="1"/>
  <c r="Z266" i="2"/>
  <c r="AC266" i="2" s="1"/>
  <c r="Y266" i="2"/>
  <c r="R269" i="2"/>
  <c r="S268" i="2"/>
  <c r="R211" i="1"/>
  <c r="S210" i="1"/>
  <c r="Z208" i="1"/>
  <c r="AC208" i="1" s="1"/>
  <c r="Y208" i="1"/>
  <c r="AA267" i="2"/>
  <c r="W267" i="2"/>
  <c r="W268" i="2" l="1"/>
  <c r="AA268" i="2"/>
  <c r="R270" i="2"/>
  <c r="S269" i="2"/>
  <c r="Z209" i="1"/>
  <c r="AC209" i="1" s="1"/>
  <c r="Y209" i="1"/>
  <c r="R212" i="1"/>
  <c r="S211" i="1"/>
  <c r="Z267" i="2"/>
  <c r="AC267" i="2" s="1"/>
  <c r="Y267" i="2"/>
  <c r="V215" i="1"/>
  <c r="AA210" i="1"/>
  <c r="W210" i="1"/>
  <c r="Z268" i="2" l="1"/>
  <c r="AC268" i="2" s="1"/>
  <c r="Y268" i="2"/>
  <c r="AA269" i="2"/>
  <c r="W269" i="2"/>
  <c r="S212" i="1"/>
  <c r="R213" i="1"/>
  <c r="V216" i="1"/>
  <c r="AA211" i="1"/>
  <c r="W211" i="1"/>
  <c r="R271" i="2"/>
  <c r="S270" i="2"/>
  <c r="Y210" i="1"/>
  <c r="Z210" i="1"/>
  <c r="AC210" i="1" s="1"/>
  <c r="W270" i="2" l="1"/>
  <c r="AA270" i="2"/>
  <c r="R272" i="2"/>
  <c r="S271" i="2"/>
  <c r="R214" i="1"/>
  <c r="S213" i="1"/>
  <c r="Y269" i="2"/>
  <c r="Z269" i="2"/>
  <c r="AC269" i="2" s="1"/>
  <c r="Z211" i="1"/>
  <c r="AC211" i="1" s="1"/>
  <c r="Y211" i="1"/>
  <c r="V217" i="1"/>
  <c r="AA212" i="1"/>
  <c r="W212" i="1"/>
  <c r="AA213" i="1" l="1"/>
  <c r="W213" i="1"/>
  <c r="S272" i="2"/>
  <c r="R273" i="2"/>
  <c r="V218" i="1"/>
  <c r="S214" i="1"/>
  <c r="R215" i="1"/>
  <c r="W271" i="2"/>
  <c r="AA271" i="2"/>
  <c r="Z212" i="1"/>
  <c r="AC212" i="1" s="1"/>
  <c r="Y212" i="1"/>
  <c r="Z270" i="2"/>
  <c r="AC270" i="2" s="1"/>
  <c r="Y270" i="2"/>
  <c r="AA272" i="2" l="1"/>
  <c r="W272" i="2"/>
  <c r="Z271" i="2"/>
  <c r="AC271" i="2" s="1"/>
  <c r="Y271" i="2"/>
  <c r="AA214" i="1"/>
  <c r="W214" i="1"/>
  <c r="V219" i="1"/>
  <c r="Z213" i="1"/>
  <c r="AC213" i="1" s="1"/>
  <c r="Y213" i="1"/>
  <c r="R274" i="2"/>
  <c r="S273" i="2"/>
  <c r="S215" i="1"/>
  <c r="R216" i="1"/>
  <c r="Z214" i="1" l="1"/>
  <c r="AC214" i="1" s="1"/>
  <c r="Y214" i="1"/>
  <c r="S274" i="2"/>
  <c r="R275" i="2"/>
  <c r="V220" i="1"/>
  <c r="Z272" i="2"/>
  <c r="AC272" i="2" s="1"/>
  <c r="Y272" i="2"/>
  <c r="R217" i="1"/>
  <c r="S216" i="1"/>
  <c r="AA215" i="1"/>
  <c r="W215" i="1"/>
  <c r="AA273" i="2"/>
  <c r="W273" i="2"/>
  <c r="Z215" i="1" l="1"/>
  <c r="AC215" i="1" s="1"/>
  <c r="Y215" i="1"/>
  <c r="AA216" i="1"/>
  <c r="W216" i="1"/>
  <c r="AA274" i="2"/>
  <c r="W274" i="2"/>
  <c r="V221" i="1"/>
  <c r="Y273" i="2"/>
  <c r="Z273" i="2"/>
  <c r="AC273" i="2" s="1"/>
  <c r="S217" i="1"/>
  <c r="R218" i="1"/>
  <c r="R276" i="2"/>
  <c r="S275" i="2"/>
  <c r="Z216" i="1" l="1"/>
  <c r="AC216" i="1" s="1"/>
  <c r="Y216" i="1"/>
  <c r="AA217" i="1"/>
  <c r="W217" i="1"/>
  <c r="W275" i="2"/>
  <c r="AA275" i="2"/>
  <c r="R277" i="2"/>
  <c r="S276" i="2"/>
  <c r="V222" i="1"/>
  <c r="R219" i="1"/>
  <c r="S218" i="1"/>
  <c r="Y274" i="2"/>
  <c r="Z274" i="2"/>
  <c r="AC274" i="2" s="1"/>
  <c r="AA276" i="2" l="1"/>
  <c r="W276" i="2"/>
  <c r="AA218" i="1"/>
  <c r="W218" i="1"/>
  <c r="Z217" i="1"/>
  <c r="AC217" i="1" s="1"/>
  <c r="Y217" i="1"/>
  <c r="S277" i="2"/>
  <c r="R278" i="2"/>
  <c r="Y275" i="2"/>
  <c r="Z275" i="2"/>
  <c r="AC275" i="2" s="1"/>
  <c r="V223" i="1"/>
  <c r="R220" i="1"/>
  <c r="S219" i="1"/>
  <c r="Y218" i="1" l="1"/>
  <c r="Z218" i="1"/>
  <c r="AC218" i="1" s="1"/>
  <c r="W277" i="2"/>
  <c r="AA277" i="2"/>
  <c r="V224" i="1"/>
  <c r="Z276" i="2"/>
  <c r="AC276" i="2" s="1"/>
  <c r="Y276" i="2"/>
  <c r="R279" i="2"/>
  <c r="S278" i="2"/>
  <c r="AA219" i="1"/>
  <c r="W219" i="1"/>
  <c r="S220" i="1"/>
  <c r="R221" i="1"/>
  <c r="AA220" i="1" l="1"/>
  <c r="W220" i="1"/>
  <c r="Z219" i="1"/>
  <c r="AC219" i="1" s="1"/>
  <c r="Y219" i="1"/>
  <c r="R222" i="1"/>
  <c r="S221" i="1"/>
  <c r="Z277" i="2"/>
  <c r="AC277" i="2" s="1"/>
  <c r="Y277" i="2"/>
  <c r="W278" i="2"/>
  <c r="AA278" i="2"/>
  <c r="S279" i="2"/>
  <c r="R280" i="2"/>
  <c r="V225" i="1"/>
  <c r="AA221" i="1" l="1"/>
  <c r="W221" i="1"/>
  <c r="Z278" i="2"/>
  <c r="AC278" i="2" s="1"/>
  <c r="Y278" i="2"/>
  <c r="Z220" i="1"/>
  <c r="AC220" i="1" s="1"/>
  <c r="Y220" i="1"/>
  <c r="AA279" i="2"/>
  <c r="W279" i="2"/>
  <c r="S222" i="1"/>
  <c r="R223" i="1"/>
  <c r="V226" i="1"/>
  <c r="S280" i="2"/>
  <c r="R281" i="2"/>
  <c r="AA222" i="1" l="1"/>
  <c r="W222" i="1"/>
  <c r="Z279" i="2"/>
  <c r="AC279" i="2" s="1"/>
  <c r="Y279" i="2"/>
  <c r="W280" i="2"/>
  <c r="AA280" i="2"/>
  <c r="R282" i="2"/>
  <c r="S281" i="2"/>
  <c r="V227" i="1"/>
  <c r="Z221" i="1"/>
  <c r="AC221" i="1" s="1"/>
  <c r="Y221" i="1"/>
  <c r="S223" i="1"/>
  <c r="R224" i="1"/>
  <c r="Z280" i="2" l="1"/>
  <c r="AC280" i="2" s="1"/>
  <c r="Y280" i="2"/>
  <c r="AA281" i="2"/>
  <c r="W281" i="2"/>
  <c r="S282" i="2"/>
  <c r="R283" i="2"/>
  <c r="V228" i="1"/>
  <c r="Z222" i="1"/>
  <c r="AC222" i="1" s="1"/>
  <c r="Y222" i="1"/>
  <c r="R225" i="1"/>
  <c r="S224" i="1"/>
  <c r="AA223" i="1"/>
  <c r="W223" i="1"/>
  <c r="S225" i="1" l="1"/>
  <c r="R226" i="1"/>
  <c r="W282" i="2"/>
  <c r="AA282" i="2"/>
  <c r="V229" i="1"/>
  <c r="Z281" i="2"/>
  <c r="AC281" i="2" s="1"/>
  <c r="Y281" i="2"/>
  <c r="R284" i="2"/>
  <c r="S283" i="2"/>
  <c r="Z223" i="1"/>
  <c r="AC223" i="1" s="1"/>
  <c r="Y223" i="1"/>
  <c r="AA224" i="1"/>
  <c r="W224" i="1"/>
  <c r="AA225" i="1" l="1"/>
  <c r="W225" i="1"/>
  <c r="Z224" i="1"/>
  <c r="AC224" i="1" s="1"/>
  <c r="Y224" i="1"/>
  <c r="W283" i="2"/>
  <c r="AA283" i="2"/>
  <c r="V230" i="1"/>
  <c r="R227" i="1"/>
  <c r="S226" i="1"/>
  <c r="S284" i="2"/>
  <c r="R285" i="2"/>
  <c r="Z282" i="2"/>
  <c r="AC282" i="2" s="1"/>
  <c r="Y282" i="2"/>
  <c r="V231" i="1" l="1"/>
  <c r="AA284" i="2"/>
  <c r="W284" i="2"/>
  <c r="S285" i="2"/>
  <c r="R286" i="2"/>
  <c r="Z283" i="2"/>
  <c r="AC283" i="2" s="1"/>
  <c r="Y283" i="2"/>
  <c r="Z225" i="1"/>
  <c r="AC225" i="1" s="1"/>
  <c r="Y225" i="1"/>
  <c r="AA226" i="1"/>
  <c r="W226" i="1"/>
  <c r="R228" i="1"/>
  <c r="S227" i="1"/>
  <c r="AA227" i="1" l="1"/>
  <c r="W227" i="1"/>
  <c r="Z284" i="2"/>
  <c r="AC284" i="2" s="1"/>
  <c r="Y284" i="2"/>
  <c r="S228" i="1"/>
  <c r="R229" i="1"/>
  <c r="W285" i="2"/>
  <c r="AA285" i="2"/>
  <c r="R287" i="2"/>
  <c r="S286" i="2"/>
  <c r="Y226" i="1"/>
  <c r="Z226" i="1"/>
  <c r="AC226" i="1" s="1"/>
  <c r="V232" i="1"/>
  <c r="S287" i="2" l="1"/>
  <c r="R288" i="2"/>
  <c r="V233" i="1"/>
  <c r="AA286" i="2"/>
  <c r="W286" i="2"/>
  <c r="Z227" i="1"/>
  <c r="AC227" i="1" s="1"/>
  <c r="Y227" i="1"/>
  <c r="AA228" i="1"/>
  <c r="W228" i="1"/>
  <c r="AA287" i="2"/>
  <c r="W287" i="2"/>
  <c r="Z285" i="2"/>
  <c r="AC285" i="2" s="1"/>
  <c r="Y285" i="2"/>
  <c r="R230" i="1"/>
  <c r="S229" i="1"/>
  <c r="R289" i="2" l="1"/>
  <c r="S288" i="2"/>
  <c r="AA229" i="1"/>
  <c r="W229" i="1"/>
  <c r="Z287" i="2"/>
  <c r="AC287" i="2" s="1"/>
  <c r="Y287" i="2"/>
  <c r="Z286" i="2"/>
  <c r="AC286" i="2" s="1"/>
  <c r="Y286" i="2"/>
  <c r="V234" i="1"/>
  <c r="Z228" i="1"/>
  <c r="AC228" i="1" s="1"/>
  <c r="Y228" i="1"/>
  <c r="S230" i="1"/>
  <c r="R231" i="1"/>
  <c r="W288" i="2" l="1"/>
  <c r="AA288" i="2"/>
  <c r="R290" i="2"/>
  <c r="S289" i="2"/>
  <c r="AA230" i="1"/>
  <c r="W230" i="1"/>
  <c r="V235" i="1"/>
  <c r="Z229" i="1"/>
  <c r="AC229" i="1" s="1"/>
  <c r="Y229" i="1"/>
  <c r="S231" i="1"/>
  <c r="R232" i="1"/>
  <c r="W289" i="2" l="1"/>
  <c r="AA289" i="2"/>
  <c r="R291" i="2"/>
  <c r="S290" i="2"/>
  <c r="Y288" i="2"/>
  <c r="Z288" i="2"/>
  <c r="AC288" i="2" s="1"/>
  <c r="R233" i="1"/>
  <c r="S232" i="1"/>
  <c r="AA231" i="1"/>
  <c r="W231" i="1"/>
  <c r="V236" i="1"/>
  <c r="Z230" i="1"/>
  <c r="AC230" i="1" s="1"/>
  <c r="Y230" i="1"/>
  <c r="S291" i="2" l="1"/>
  <c r="R292" i="2"/>
  <c r="AA290" i="2"/>
  <c r="W290" i="2"/>
  <c r="Y289" i="2"/>
  <c r="Z289" i="2"/>
  <c r="AC289" i="2" s="1"/>
  <c r="AA232" i="1"/>
  <c r="W232" i="1"/>
  <c r="V237" i="1"/>
  <c r="S233" i="1"/>
  <c r="R234" i="1"/>
  <c r="Z231" i="1"/>
  <c r="AC231" i="1" s="1"/>
  <c r="Y231" i="1"/>
  <c r="S292" i="2" l="1"/>
  <c r="R293" i="2"/>
  <c r="AA292" i="2"/>
  <c r="W292" i="2"/>
  <c r="Y290" i="2"/>
  <c r="Z290" i="2"/>
  <c r="AC290" i="2" s="1"/>
  <c r="AA291" i="2"/>
  <c r="W291" i="2"/>
  <c r="R235" i="1"/>
  <c r="S234" i="1"/>
  <c r="Z232" i="1"/>
  <c r="AC232" i="1" s="1"/>
  <c r="Y232" i="1"/>
  <c r="AA233" i="1"/>
  <c r="W233" i="1"/>
  <c r="V238" i="1"/>
  <c r="S293" i="2" l="1"/>
  <c r="R294" i="2"/>
  <c r="Y291" i="2"/>
  <c r="Z291" i="2"/>
  <c r="AC291" i="2" s="1"/>
  <c r="Y292" i="2"/>
  <c r="Z292" i="2"/>
  <c r="AC292" i="2" s="1"/>
  <c r="R236" i="1"/>
  <c r="S235" i="1"/>
  <c r="V239" i="1"/>
  <c r="Z233" i="1"/>
  <c r="AC233" i="1" s="1"/>
  <c r="Y233" i="1"/>
  <c r="AA234" i="1"/>
  <c r="W234" i="1"/>
  <c r="R295" i="2" l="1"/>
  <c r="S294" i="2"/>
  <c r="W293" i="2"/>
  <c r="AA293" i="2"/>
  <c r="Y234" i="1"/>
  <c r="Z234" i="1"/>
  <c r="AC234" i="1" s="1"/>
  <c r="AA235" i="1"/>
  <c r="W235" i="1"/>
  <c r="V240" i="1"/>
  <c r="S236" i="1"/>
  <c r="R237" i="1"/>
  <c r="Z293" i="2" l="1"/>
  <c r="AC293" i="2" s="1"/>
  <c r="Y293" i="2"/>
  <c r="AA294" i="2"/>
  <c r="W294" i="2"/>
  <c r="S295" i="2"/>
  <c r="R296" i="2"/>
  <c r="AA236" i="1"/>
  <c r="W236" i="1"/>
  <c r="Z235" i="1"/>
  <c r="AC235" i="1" s="1"/>
  <c r="Y235" i="1"/>
  <c r="V241" i="1"/>
  <c r="R238" i="1"/>
  <c r="S237" i="1"/>
  <c r="R297" i="2" l="1"/>
  <c r="S297" i="2" s="1"/>
  <c r="S296" i="2"/>
  <c r="W295" i="2"/>
  <c r="AA295" i="2"/>
  <c r="Y294" i="2"/>
  <c r="Z294" i="2"/>
  <c r="AC294" i="2" s="1"/>
  <c r="AA237" i="1"/>
  <c r="W237" i="1"/>
  <c r="V242" i="1"/>
  <c r="Z236" i="1"/>
  <c r="AC236" i="1" s="1"/>
  <c r="Y236" i="1"/>
  <c r="S238" i="1"/>
  <c r="R239" i="1"/>
  <c r="AA296" i="2" l="1"/>
  <c r="W296" i="2"/>
  <c r="Y295" i="2"/>
  <c r="Z295" i="2"/>
  <c r="AC295" i="2" s="1"/>
  <c r="AA297" i="2"/>
  <c r="W297" i="2"/>
  <c r="S239" i="1"/>
  <c r="R240" i="1"/>
  <c r="AA238" i="1"/>
  <c r="W238" i="1"/>
  <c r="Z237" i="1"/>
  <c r="AC237" i="1" s="1"/>
  <c r="Y237" i="1"/>
  <c r="V243" i="1"/>
  <c r="Y297" i="2" l="1"/>
  <c r="Z297" i="2"/>
  <c r="AC297" i="2" s="1"/>
  <c r="Y296" i="2"/>
  <c r="Z296" i="2"/>
  <c r="AC296" i="2" s="1"/>
  <c r="V244" i="1"/>
  <c r="R241" i="1"/>
  <c r="S240" i="1"/>
  <c r="Z238" i="1"/>
  <c r="AC238" i="1" s="1"/>
  <c r="Y238" i="1"/>
  <c r="AA239" i="1"/>
  <c r="W239" i="1"/>
  <c r="Z239" i="1" l="1"/>
  <c r="AC239" i="1" s="1"/>
  <c r="Y239" i="1"/>
  <c r="AA240" i="1"/>
  <c r="W240" i="1"/>
  <c r="S241" i="1"/>
  <c r="R242" i="1"/>
  <c r="V245" i="1"/>
  <c r="V246" i="1" l="1"/>
  <c r="R243" i="1"/>
  <c r="S242" i="1"/>
  <c r="AA241" i="1"/>
  <c r="W241" i="1"/>
  <c r="Z240" i="1"/>
  <c r="AC240" i="1" s="1"/>
  <c r="Y240" i="1"/>
  <c r="Z241" i="1" l="1"/>
  <c r="AC241" i="1" s="1"/>
  <c r="Y241" i="1"/>
  <c r="AA242" i="1"/>
  <c r="W242" i="1"/>
  <c r="R244" i="1"/>
  <c r="S243" i="1"/>
  <c r="V247" i="1"/>
  <c r="V248" i="1" l="1"/>
  <c r="AA243" i="1"/>
  <c r="W243" i="1"/>
  <c r="S244" i="1"/>
  <c r="R245" i="1"/>
  <c r="Z242" i="1"/>
  <c r="AC242" i="1" s="1"/>
  <c r="Y242" i="1"/>
  <c r="R246" i="1" l="1"/>
  <c r="S245" i="1"/>
  <c r="AA244" i="1"/>
  <c r="W244" i="1"/>
  <c r="Z243" i="1"/>
  <c r="AC243" i="1" s="1"/>
  <c r="Y243" i="1"/>
  <c r="V249" i="1"/>
  <c r="V250" i="1" l="1"/>
  <c r="AA245" i="1"/>
  <c r="W245" i="1"/>
  <c r="Z244" i="1"/>
  <c r="AC244" i="1" s="1"/>
  <c r="Y244" i="1"/>
  <c r="S246" i="1"/>
  <c r="R247" i="1"/>
  <c r="Z245" i="1" l="1"/>
  <c r="AC245" i="1" s="1"/>
  <c r="Y245" i="1"/>
  <c r="R248" i="1"/>
  <c r="S247" i="1"/>
  <c r="AA246" i="1"/>
  <c r="W246" i="1"/>
  <c r="V251" i="1"/>
  <c r="V252" i="1" l="1"/>
  <c r="AA247" i="1"/>
  <c r="W247" i="1"/>
  <c r="Z246" i="1"/>
  <c r="AC246" i="1" s="1"/>
  <c r="Y246" i="1"/>
  <c r="R249" i="1"/>
  <c r="S248" i="1"/>
  <c r="AA248" i="1" l="1"/>
  <c r="W248" i="1"/>
  <c r="Z247" i="1"/>
  <c r="AC247" i="1" s="1"/>
  <c r="Y247" i="1"/>
  <c r="R250" i="1"/>
  <c r="S249" i="1"/>
  <c r="V253" i="1"/>
  <c r="V254" i="1" l="1"/>
  <c r="Y248" i="1"/>
  <c r="Z248" i="1"/>
  <c r="AC248" i="1" s="1"/>
  <c r="AA249" i="1"/>
  <c r="W249" i="1"/>
  <c r="R251" i="1"/>
  <c r="S250" i="1"/>
  <c r="AA250" i="1" l="1"/>
  <c r="W250" i="1"/>
  <c r="S251" i="1"/>
  <c r="R252" i="1"/>
  <c r="Z249" i="1"/>
  <c r="AC249" i="1" s="1"/>
  <c r="Y249" i="1"/>
  <c r="V255" i="1"/>
  <c r="V256" i="1" l="1"/>
  <c r="Z250" i="1"/>
  <c r="AC250" i="1" s="1"/>
  <c r="Y250" i="1"/>
  <c r="S252" i="1"/>
  <c r="R253" i="1"/>
  <c r="AA251" i="1"/>
  <c r="W251" i="1"/>
  <c r="Z251" i="1" l="1"/>
  <c r="AC251" i="1" s="1"/>
  <c r="Y251" i="1"/>
  <c r="R254" i="1"/>
  <c r="S253" i="1"/>
  <c r="AA252" i="1"/>
  <c r="W252" i="1"/>
  <c r="V257" i="1"/>
  <c r="V258" i="1" l="1"/>
  <c r="Z252" i="1"/>
  <c r="AC252" i="1" s="1"/>
  <c r="Y252" i="1"/>
  <c r="AA253" i="1"/>
  <c r="W253" i="1"/>
  <c r="R255" i="1"/>
  <c r="S254" i="1"/>
  <c r="AA254" i="1" l="1"/>
  <c r="W254" i="1"/>
  <c r="R256" i="1"/>
  <c r="S255" i="1"/>
  <c r="Z253" i="1"/>
  <c r="AC253" i="1" s="1"/>
  <c r="Y253" i="1"/>
  <c r="V259" i="1"/>
  <c r="AA255" i="1" l="1"/>
  <c r="W255" i="1"/>
  <c r="V260" i="1"/>
  <c r="R257" i="1"/>
  <c r="S256" i="1"/>
  <c r="Y254" i="1"/>
  <c r="Z254" i="1"/>
  <c r="AC254" i="1" s="1"/>
  <c r="Y255" i="1" l="1"/>
  <c r="Z255" i="1"/>
  <c r="AC255" i="1" s="1"/>
  <c r="AA256" i="1"/>
  <c r="W256" i="1"/>
  <c r="S257" i="1"/>
  <c r="R258" i="1"/>
  <c r="V261" i="1"/>
  <c r="V262" i="1" l="1"/>
  <c r="S258" i="1"/>
  <c r="R259" i="1"/>
  <c r="AA257" i="1"/>
  <c r="W257" i="1"/>
  <c r="Y256" i="1"/>
  <c r="Z256" i="1"/>
  <c r="AC256" i="1" s="1"/>
  <c r="AA258" i="1" l="1"/>
  <c r="W258" i="1"/>
  <c r="Z257" i="1"/>
  <c r="AC257" i="1" s="1"/>
  <c r="Y257" i="1"/>
  <c r="R260" i="1"/>
  <c r="S259" i="1"/>
  <c r="V263" i="1"/>
  <c r="V264" i="1" l="1"/>
  <c r="AA259" i="1"/>
  <c r="W259" i="1"/>
  <c r="S260" i="1"/>
  <c r="R261" i="1"/>
  <c r="Z258" i="1"/>
  <c r="AC258" i="1" s="1"/>
  <c r="Y258" i="1"/>
  <c r="Z259" i="1" l="1"/>
  <c r="AC259" i="1" s="1"/>
  <c r="Y259" i="1"/>
  <c r="R262" i="1"/>
  <c r="S261" i="1"/>
  <c r="AA260" i="1"/>
  <c r="W260" i="1"/>
  <c r="V265" i="1"/>
  <c r="V266" i="1" l="1"/>
  <c r="Y260" i="1"/>
  <c r="Z260" i="1"/>
  <c r="AC260" i="1" s="1"/>
  <c r="AA261" i="1"/>
  <c r="W261" i="1"/>
  <c r="R263" i="1"/>
  <c r="S262" i="1"/>
  <c r="Y261" i="1" l="1"/>
  <c r="Z261" i="1"/>
  <c r="AC261" i="1" s="1"/>
  <c r="AA262" i="1"/>
  <c r="W262" i="1"/>
  <c r="S263" i="1"/>
  <c r="R264" i="1"/>
  <c r="V267" i="1"/>
  <c r="V268" i="1" l="1"/>
  <c r="Z262" i="1"/>
  <c r="AC262" i="1" s="1"/>
  <c r="Y262" i="1"/>
  <c r="R265" i="1"/>
  <c r="S264" i="1"/>
  <c r="AA263" i="1"/>
  <c r="W263" i="1"/>
  <c r="Z263" i="1" l="1"/>
  <c r="AC263" i="1" s="1"/>
  <c r="Y263" i="1"/>
  <c r="AA264" i="1"/>
  <c r="W264" i="1"/>
  <c r="S265" i="1"/>
  <c r="R266" i="1"/>
  <c r="V269" i="1"/>
  <c r="V270" i="1" l="1"/>
  <c r="Z264" i="1"/>
  <c r="AC264" i="1" s="1"/>
  <c r="Y264" i="1"/>
  <c r="S266" i="1"/>
  <c r="R267" i="1"/>
  <c r="AA265" i="1"/>
  <c r="W265" i="1"/>
  <c r="Z265" i="1" l="1"/>
  <c r="AC265" i="1" s="1"/>
  <c r="Y265" i="1"/>
  <c r="R268" i="1"/>
  <c r="S267" i="1"/>
  <c r="AA266" i="1"/>
  <c r="W266" i="1"/>
  <c r="V271" i="1"/>
  <c r="Z266" i="1" l="1"/>
  <c r="AC266" i="1" s="1"/>
  <c r="Y266" i="1"/>
  <c r="AA267" i="1"/>
  <c r="W267" i="1"/>
  <c r="V272" i="1"/>
  <c r="S268" i="1"/>
  <c r="R269" i="1"/>
  <c r="R270" i="1" l="1"/>
  <c r="S269" i="1"/>
  <c r="AA268" i="1"/>
  <c r="W268" i="1"/>
  <c r="V273" i="1"/>
  <c r="Z267" i="1"/>
  <c r="AC267" i="1" s="1"/>
  <c r="Y267" i="1"/>
  <c r="V274" i="1" l="1"/>
  <c r="Y268" i="1"/>
  <c r="Z268" i="1"/>
  <c r="AC268" i="1" s="1"/>
  <c r="AA269" i="1"/>
  <c r="W269" i="1"/>
  <c r="R271" i="1"/>
  <c r="S270" i="1"/>
  <c r="AA270" i="1" l="1"/>
  <c r="W270" i="1"/>
  <c r="S271" i="1"/>
  <c r="R272" i="1"/>
  <c r="Y269" i="1"/>
  <c r="Z269" i="1"/>
  <c r="AC269" i="1" s="1"/>
  <c r="V275" i="1"/>
  <c r="R273" i="1" l="1"/>
  <c r="S272" i="1"/>
  <c r="V276" i="1"/>
  <c r="AA271" i="1"/>
  <c r="W271" i="1"/>
  <c r="Z270" i="1"/>
  <c r="AC270" i="1" s="1"/>
  <c r="Y270" i="1"/>
  <c r="Z271" i="1" l="1"/>
  <c r="AC271" i="1" s="1"/>
  <c r="Y271" i="1"/>
  <c r="AA272" i="1"/>
  <c r="W272" i="1"/>
  <c r="V277" i="1"/>
  <c r="S273" i="1"/>
  <c r="R274" i="1"/>
  <c r="AA273" i="1" l="1"/>
  <c r="W273" i="1"/>
  <c r="S274" i="1"/>
  <c r="R275" i="1"/>
  <c r="V278" i="1"/>
  <c r="Z272" i="1"/>
  <c r="AC272" i="1" s="1"/>
  <c r="Y272" i="1"/>
  <c r="AA274" i="1" l="1"/>
  <c r="W274" i="1"/>
  <c r="V279" i="1"/>
  <c r="R276" i="1"/>
  <c r="S275" i="1"/>
  <c r="Z273" i="1"/>
  <c r="AC273" i="1" s="1"/>
  <c r="Y273" i="1"/>
  <c r="AA275" i="1" l="1"/>
  <c r="W275" i="1"/>
  <c r="Z274" i="1"/>
  <c r="AC274" i="1" s="1"/>
  <c r="Y274" i="1"/>
  <c r="S276" i="1"/>
  <c r="R277" i="1"/>
  <c r="V280" i="1"/>
  <c r="V281" i="1" l="1"/>
  <c r="R278" i="1"/>
  <c r="S277" i="1"/>
  <c r="AA276" i="1"/>
  <c r="W276" i="1"/>
  <c r="Z275" i="1"/>
  <c r="AC275" i="1" s="1"/>
  <c r="Y275" i="1"/>
  <c r="AA277" i="1" l="1"/>
  <c r="W277" i="1"/>
  <c r="Z276" i="1"/>
  <c r="AC276" i="1" s="1"/>
  <c r="Y276" i="1"/>
  <c r="R279" i="1"/>
  <c r="S278" i="1"/>
  <c r="V282" i="1"/>
  <c r="V283" i="1" l="1"/>
  <c r="AA278" i="1"/>
  <c r="W278" i="1"/>
  <c r="S279" i="1"/>
  <c r="R280" i="1"/>
  <c r="Y277" i="1"/>
  <c r="Z277" i="1"/>
  <c r="AC277" i="1" s="1"/>
  <c r="R281" i="1" l="1"/>
  <c r="S280" i="1"/>
  <c r="AA279" i="1"/>
  <c r="W279" i="1"/>
  <c r="Z278" i="1"/>
  <c r="AC278" i="1" s="1"/>
  <c r="Y278" i="1"/>
  <c r="V284" i="1"/>
  <c r="Z279" i="1" l="1"/>
  <c r="AC279" i="1" s="1"/>
  <c r="Y279" i="1"/>
  <c r="V285" i="1"/>
  <c r="AA280" i="1"/>
  <c r="W280" i="1"/>
  <c r="S281" i="1"/>
  <c r="R282" i="1"/>
  <c r="AA281" i="1" l="1"/>
  <c r="W281" i="1"/>
  <c r="Z281" i="1" s="1"/>
  <c r="S282" i="1"/>
  <c r="R283" i="1"/>
  <c r="Z280" i="1"/>
  <c r="AC280" i="1" s="1"/>
  <c r="Y280" i="1"/>
  <c r="V286" i="1"/>
  <c r="V287" i="1" s="1"/>
  <c r="V288" i="1" l="1"/>
  <c r="R284" i="1"/>
  <c r="S283" i="1"/>
  <c r="AA282" i="1"/>
  <c r="W282" i="1"/>
  <c r="AC281" i="1"/>
  <c r="Y281" i="1"/>
  <c r="V289" i="1" l="1"/>
  <c r="Z282" i="1"/>
  <c r="AC282" i="1" s="1"/>
  <c r="Y282" i="1"/>
  <c r="AA283" i="1"/>
  <c r="W283" i="1"/>
  <c r="S284" i="1"/>
  <c r="R285" i="1"/>
  <c r="V290" i="1" l="1"/>
  <c r="R286" i="1"/>
  <c r="S285" i="1"/>
  <c r="AA284" i="1"/>
  <c r="W284" i="1"/>
  <c r="Z283" i="1"/>
  <c r="AC283" i="1" s="1"/>
  <c r="Y283" i="1"/>
  <c r="S286" i="1" l="1"/>
  <c r="R287" i="1"/>
  <c r="V291" i="1"/>
  <c r="V292" i="1" s="1"/>
  <c r="Z284" i="1"/>
  <c r="AC284" i="1" s="1"/>
  <c r="Y284" i="1"/>
  <c r="AA285" i="1"/>
  <c r="W285" i="1"/>
  <c r="AA286" i="1"/>
  <c r="W286" i="1"/>
  <c r="V293" i="1" l="1"/>
  <c r="S287" i="1"/>
  <c r="R288" i="1"/>
  <c r="Z286" i="1"/>
  <c r="AC286" i="1" s="1"/>
  <c r="Y286" i="1"/>
  <c r="Y285" i="1"/>
  <c r="Z285" i="1"/>
  <c r="AC285" i="1" s="1"/>
  <c r="V294" i="1" l="1"/>
  <c r="R289" i="1"/>
  <c r="S288" i="1"/>
  <c r="AA287" i="1"/>
  <c r="W287" i="1"/>
  <c r="V295" i="1" l="1"/>
  <c r="AA288" i="1"/>
  <c r="W288" i="1"/>
  <c r="Y287" i="1"/>
  <c r="Z287" i="1"/>
  <c r="AC287" i="1" s="1"/>
  <c r="R290" i="1"/>
  <c r="S289" i="1"/>
  <c r="V296" i="1" l="1"/>
  <c r="AA289" i="1"/>
  <c r="W289" i="1"/>
  <c r="R291" i="1"/>
  <c r="S290" i="1"/>
  <c r="Y288" i="1"/>
  <c r="Z288" i="1"/>
  <c r="AC288" i="1" s="1"/>
  <c r="S291" i="1" l="1"/>
  <c r="R292" i="1"/>
  <c r="AA290" i="1"/>
  <c r="W290" i="1"/>
  <c r="AA291" i="1"/>
  <c r="W291" i="1"/>
  <c r="Y289" i="1"/>
  <c r="Z289" i="1"/>
  <c r="AC289" i="1" s="1"/>
  <c r="S292" i="1" l="1"/>
  <c r="R293" i="1"/>
  <c r="Y291" i="1"/>
  <c r="Z291" i="1"/>
  <c r="AC291" i="1" s="1"/>
  <c r="Y290" i="1"/>
  <c r="Z290" i="1"/>
  <c r="AC290" i="1" s="1"/>
  <c r="S293" i="1" l="1"/>
  <c r="R294" i="1"/>
  <c r="AA292" i="1"/>
  <c r="W292" i="1"/>
  <c r="Z292" i="1" l="1"/>
  <c r="AC292" i="1" s="1"/>
  <c r="Y292" i="1"/>
  <c r="S294" i="1"/>
  <c r="R295" i="1"/>
  <c r="AA293" i="1"/>
  <c r="W293" i="1"/>
  <c r="Z293" i="1" l="1"/>
  <c r="AC293" i="1" s="1"/>
  <c r="Y293" i="1"/>
  <c r="S295" i="1"/>
  <c r="R296" i="1"/>
  <c r="S296" i="1" s="1"/>
  <c r="AA294" i="1"/>
  <c r="W294" i="1"/>
  <c r="AA296" i="1" l="1"/>
  <c r="W296" i="1"/>
  <c r="Y294" i="1"/>
  <c r="Z294" i="1"/>
  <c r="AC294" i="1" s="1"/>
  <c r="AA295" i="1"/>
  <c r="W295" i="1"/>
  <c r="Y295" i="1" l="1"/>
  <c r="Z295" i="1"/>
  <c r="AC295" i="1" s="1"/>
  <c r="Y296" i="1"/>
  <c r="Z296" i="1"/>
  <c r="AC29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husky husky</author>
  </authors>
  <commentList>
    <comment ref="H1" authorId="0" shapeId="0" xr:uid="{A129C498-47B9-A143-A14C-C0E8F1C69437}">
      <text>
        <r>
          <rPr>
            <sz val="10"/>
            <color rgb="FF000000"/>
            <rFont val="PingFang SC"/>
            <family val="2"/>
            <charset val="134"/>
          </rPr>
          <t>当前价格</t>
        </r>
        <r>
          <rPr>
            <sz val="10"/>
            <color rgb="FF000000"/>
            <rFont val="PingFang SC"/>
            <family val="2"/>
            <charset val="134"/>
          </rPr>
          <t>*</t>
        </r>
        <r>
          <rPr>
            <sz val="10"/>
            <color rgb="FF000000"/>
            <rFont val="PingFang SC"/>
            <family val="2"/>
            <charset val="134"/>
          </rPr>
          <t>持有份数</t>
        </r>
        <r>
          <rPr>
            <sz val="10"/>
            <color rgb="FF000000"/>
            <rFont val="PingFang SC"/>
            <family val="2"/>
            <charset val="134"/>
          </rPr>
          <t>-</t>
        </r>
        <r>
          <rPr>
            <sz val="10"/>
            <color rgb="FF000000"/>
            <rFont val="PingFang SC"/>
            <family val="2"/>
            <charset val="134"/>
          </rPr>
          <t>成本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  <r>
          <rPr>
            <sz val="10"/>
            <color rgb="FF000000"/>
            <rFont val="PingFang SC"/>
            <family val="2"/>
            <charset val="134"/>
          </rPr>
          <t>或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  <r>
          <rPr>
            <sz val="10"/>
            <color rgb="FF000000"/>
            <rFont val="PingFang SC"/>
            <family val="2"/>
            <charset val="134"/>
          </rPr>
          <t>售出到手价格</t>
        </r>
        <r>
          <rPr>
            <sz val="10"/>
            <color rgb="FF000000"/>
            <rFont val="PingFang SC"/>
            <family val="2"/>
            <charset val="134"/>
          </rPr>
          <t>-</t>
        </r>
        <r>
          <rPr>
            <sz val="10"/>
            <color rgb="FF000000"/>
            <rFont val="PingFang SC"/>
            <family val="2"/>
            <charset val="134"/>
          </rPr>
          <t>成本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</text>
    </comment>
    <comment ref="I1" authorId="0" shapeId="0" xr:uid="{9BBCA8BA-1E22-B14C-BC88-DD679F51DADC}">
      <text>
        <r>
          <rPr>
            <b/>
            <sz val="10"/>
            <color rgb="FF000000"/>
            <rFont val="Microsoft YaHei UI"/>
          </rPr>
          <t>husky husky:</t>
        </r>
        <r>
          <rPr>
            <sz val="10"/>
            <color rgb="FF000000"/>
            <rFont val="Microsoft YaHei UI"/>
          </rPr>
          <t xml:space="preserve">
</t>
        </r>
        <r>
          <rPr>
            <b/>
            <sz val="10"/>
            <color rgb="FF000000"/>
            <rFont val="PingFang SC"/>
            <family val="2"/>
            <charset val="134"/>
          </rPr>
          <t>持有</t>
        </r>
        <r>
          <rPr>
            <b/>
            <sz val="10"/>
            <color rgb="FF000000"/>
            <rFont val="PingFang SC"/>
            <family val="2"/>
            <charset val="134"/>
          </rPr>
          <t>--</t>
        </r>
        <r>
          <rPr>
            <b/>
            <sz val="10"/>
            <color rgb="FF000000"/>
            <rFont val="PingFang SC"/>
            <family val="2"/>
            <charset val="134"/>
          </rPr>
          <t>目前该笔仍在手中持有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  <r>
          <rPr>
            <b/>
            <sz val="10"/>
            <color rgb="FF000000"/>
            <rFont val="PingFang SC"/>
            <family val="2"/>
            <charset val="134"/>
          </rPr>
          <t>已售</t>
        </r>
        <r>
          <rPr>
            <b/>
            <sz val="10"/>
            <color rgb="FF000000"/>
            <rFont val="PingFang SC"/>
            <family val="2"/>
            <charset val="134"/>
          </rPr>
          <t>--</t>
        </r>
        <r>
          <rPr>
            <b/>
            <sz val="10"/>
            <color rgb="FF000000"/>
            <rFont val="PingFang SC"/>
            <family val="2"/>
            <charset val="134"/>
          </rPr>
          <t>目前该笔已提交出售申请，但未入账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  <r>
          <rPr>
            <b/>
            <sz val="10"/>
            <color rgb="FF000000"/>
            <rFont val="PingFang SC"/>
            <family val="2"/>
            <charset val="134"/>
          </rPr>
          <t>售出</t>
        </r>
        <r>
          <rPr>
            <b/>
            <sz val="10"/>
            <color rgb="FF000000"/>
            <rFont val="PingFang SC"/>
            <family val="2"/>
            <charset val="134"/>
          </rPr>
          <t>--</t>
        </r>
        <r>
          <rPr>
            <b/>
            <sz val="10"/>
            <color rgb="FF000000"/>
            <rFont val="PingFang SC"/>
            <family val="2"/>
            <charset val="134"/>
          </rPr>
          <t>该笔已成功售出，并且金额入账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  <r>
          <rPr>
            <b/>
            <sz val="10"/>
            <color rgb="FF000000"/>
            <rFont val="PingFang SC"/>
            <family val="2"/>
            <charset val="134"/>
          </rPr>
          <t>合并</t>
        </r>
        <r>
          <rPr>
            <b/>
            <sz val="10"/>
            <color rgb="FF000000"/>
            <rFont val="PingFang SC"/>
            <family val="2"/>
            <charset val="134"/>
          </rPr>
          <t>--</t>
        </r>
        <r>
          <rPr>
            <b/>
            <sz val="10"/>
            <color rgb="FF000000"/>
            <rFont val="PingFang SC"/>
            <family val="2"/>
            <charset val="134"/>
          </rPr>
          <t>由于过度亏损合并或被合并生成新的一笔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R1" authorId="0" shapeId="0" xr:uid="{00000000-0006-0000-0100-000001000000}">
      <text>
        <r>
          <rPr>
            <b/>
            <sz val="10"/>
            <color rgb="FF000000"/>
            <rFont val="Microsoft YaHei UI"/>
            <charset val="1"/>
          </rPr>
          <t xml:space="preserve">Microsoft Office User:
</t>
        </r>
        <r>
          <rPr>
            <sz val="10"/>
            <color rgb="FF000000"/>
            <rFont val="PingFang SC"/>
            <family val="2"/>
            <charset val="1"/>
          </rPr>
          <t xml:space="preserve">未确认也算份数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2" authorId="0" shapeId="0" xr:uid="{00000000-0006-0000-0500-000001000000}">
      <text>
        <r>
          <rPr>
            <b/>
            <sz val="10"/>
            <color rgb="FF000000"/>
            <rFont val="DengXian"/>
            <family val="4"/>
            <charset val="134"/>
          </rPr>
          <t xml:space="preserve">cc:
</t>
        </r>
        <r>
          <rPr>
            <sz val="10"/>
            <color rgb="FF000000"/>
            <rFont val="PingFang SC"/>
            <family val="2"/>
            <charset val="1"/>
          </rPr>
          <t>已剔除手续费</t>
        </r>
      </text>
    </comment>
    <comment ref="L2" authorId="0" shapeId="0" xr:uid="{00000000-0006-0000-0500-000002000000}">
      <text>
        <r>
          <rPr>
            <b/>
            <sz val="10"/>
            <color rgb="FF000000"/>
            <rFont val="DengXian"/>
            <family val="4"/>
            <charset val="134"/>
          </rPr>
          <t xml:space="preserve">cc:
</t>
        </r>
        <r>
          <rPr>
            <sz val="10"/>
            <color rgb="FF000000"/>
            <rFont val="PingFang SC"/>
            <family val="2"/>
            <charset val="1"/>
          </rPr>
          <t>已剔除手续费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2" authorId="0" shapeId="0" xr:uid="{00000000-0006-0000-0800-000001000000}">
      <text>
        <r>
          <rPr>
            <b/>
            <sz val="10"/>
            <color rgb="FF000000"/>
            <rFont val="Microsoft YaHei UI"/>
            <charset val="1"/>
          </rPr>
          <t xml:space="preserve">Microsoft Office User:
</t>
        </r>
        <r>
          <rPr>
            <sz val="10"/>
            <color rgb="FF000000"/>
            <rFont val="PingFang SC"/>
            <family val="2"/>
            <charset val="1"/>
          </rPr>
          <t>赵世麒</t>
        </r>
        <r>
          <rPr>
            <sz val="10"/>
            <color rgb="FF000000"/>
            <rFont val="Microsoft YaHei UI"/>
            <charset val="1"/>
          </rPr>
          <t>5500</t>
        </r>
        <r>
          <rPr>
            <sz val="10"/>
            <color rgb="FF000000"/>
            <rFont val="PingFang SC"/>
            <family val="2"/>
            <charset val="1"/>
          </rPr>
          <t>股
高金波</t>
        </r>
        <r>
          <rPr>
            <sz val="10"/>
            <color rgb="FF000000"/>
            <rFont val="Microsoft YaHei UI"/>
            <charset val="1"/>
          </rPr>
          <t>10000</t>
        </r>
        <r>
          <rPr>
            <sz val="10"/>
            <color rgb="FF000000"/>
            <rFont val="PingFang SC"/>
            <family val="2"/>
            <charset val="1"/>
          </rPr>
          <t>股</t>
        </r>
      </text>
    </comment>
  </commentList>
</comments>
</file>

<file path=xl/sharedStrings.xml><?xml version="1.0" encoding="utf-8"?>
<sst xmlns="http://schemas.openxmlformats.org/spreadsheetml/2006/main" count="2297" uniqueCount="1119">
  <si>
    <t>编号</t>
  </si>
  <si>
    <t>成本</t>
  </si>
  <si>
    <t>份数</t>
  </si>
  <si>
    <t>购单价</t>
  </si>
  <si>
    <t>目标</t>
  </si>
  <si>
    <t>该笔基金
出售金额</t>
  </si>
  <si>
    <t>状态</t>
  </si>
  <si>
    <t>日志</t>
  </si>
  <si>
    <t>买入</t>
  </si>
  <si>
    <t>卖出</t>
  </si>
  <si>
    <t>占用</t>
  </si>
  <si>
    <t>计算</t>
  </si>
  <si>
    <t>校对</t>
  </si>
  <si>
    <t>投
比</t>
  </si>
  <si>
    <t>当日持有基金份数</t>
  </si>
  <si>
    <t>截止当日基金价值</t>
  </si>
  <si>
    <t>当日售出基金份数</t>
  </si>
  <si>
    <t>当日售出基金价值</t>
  </si>
  <si>
    <t>截止当日持有现金</t>
  </si>
  <si>
    <t>截止当日
总资产</t>
  </si>
  <si>
    <t>累计
投入</t>
  </si>
  <si>
    <t>盈亏金额</t>
  </si>
  <si>
    <t>盈亏比例</t>
  </si>
  <si>
    <t>持有盈亏</t>
  </si>
  <si>
    <t>纯定投收益率</t>
  </si>
  <si>
    <t>定投方案差别</t>
  </si>
  <si>
    <r>
      <rPr>
        <sz val="12"/>
        <color rgb="FF000000"/>
        <rFont val="PingFang SC"/>
        <family val="2"/>
        <charset val="1"/>
      </rPr>
      <t xml:space="preserve">目标 </t>
    </r>
    <r>
      <rPr>
        <sz val="12"/>
        <color rgb="FF000000"/>
        <rFont val="DengXian"/>
        <family val="2"/>
        <charset val="134"/>
      </rPr>
      <t xml:space="preserve">/
</t>
    </r>
    <r>
      <rPr>
        <sz val="12"/>
        <color rgb="FF000000"/>
        <rFont val="PingFang SC"/>
        <family val="2"/>
        <charset val="1"/>
      </rPr>
      <t>数值</t>
    </r>
  </si>
  <si>
    <t>DT_HS300_20190102</t>
  </si>
  <si>
    <t>售出</t>
  </si>
  <si>
    <t>值</t>
  </si>
  <si>
    <t>DT_HS300_20190103</t>
  </si>
  <si>
    <t>DT_HS300_20190104</t>
  </si>
  <si>
    <t>DT_HS300_20190107</t>
  </si>
  <si>
    <r>
      <rPr>
        <sz val="8"/>
        <color rgb="FFFF0000"/>
        <rFont val="DengXian"/>
        <family val="4"/>
        <charset val="134"/>
      </rPr>
      <t>20190107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</si>
  <si>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DT_HS300_20190108</t>
  </si>
  <si>
    <t>DT_HS300_20190109</t>
  </si>
  <si>
    <t>DT_HS300_20190110</t>
  </si>
  <si>
    <r>
      <rPr>
        <sz val="8"/>
        <color rgb="FFFF0000"/>
        <rFont val="DengXian"/>
        <family val="4"/>
        <charset val="134"/>
      </rPr>
      <t>20190110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</si>
  <si>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DT_HS300_20190111</t>
  </si>
  <si>
    <t>DT_HS300_20190114</t>
  </si>
  <si>
    <r>
      <rPr>
        <sz val="8"/>
        <color rgb="FFFF0000"/>
        <rFont val="DengXian"/>
        <family val="4"/>
        <charset val="134"/>
      </rPr>
      <t>20190114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</si>
  <si>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DT_HS300_20190115</t>
  </si>
  <si>
    <t>DT_HS300_20190116</t>
  </si>
  <si>
    <t>DT_HS300_20190117</t>
  </si>
  <si>
    <t>DT_HS300_20190118</t>
  </si>
  <si>
    <t>DT_HS300_20190121</t>
  </si>
  <si>
    <t>DT_HS300_20190122</t>
  </si>
  <si>
    <t>DT_HS300_20190123</t>
  </si>
  <si>
    <t>DT_HS300_20190124</t>
  </si>
  <si>
    <t>DT_HS300_20190125</t>
  </si>
  <si>
    <t>DT_HS300_20190212</t>
  </si>
  <si>
    <t>DT_HS300_20190214</t>
  </si>
  <si>
    <t>DT_HS300_20190215</t>
  </si>
  <si>
    <t>DT_HS300_20190128</t>
  </si>
  <si>
    <t>DT_HS300_20190129</t>
  </si>
  <si>
    <t>DT_HS300_20190130</t>
  </si>
  <si>
    <t>DT_HS300_20190131</t>
  </si>
  <si>
    <t>DT_HS300_20190201</t>
  </si>
  <si>
    <t>DT_HS300_20190211</t>
  </si>
  <si>
    <t>DT_HS300_20190213</t>
  </si>
  <si>
    <t>DT_HS300_20190218</t>
  </si>
  <si>
    <t>DT_HS300_20190219</t>
  </si>
  <si>
    <t>DT_HS300_20190220</t>
  </si>
  <si>
    <t>DT_HS300_20190221</t>
  </si>
  <si>
    <t>DT_HS300_20190222</t>
  </si>
  <si>
    <t>DT_HS300_20190225</t>
  </si>
  <si>
    <t>持有</t>
  </si>
  <si>
    <r>
      <rPr>
        <sz val="8"/>
        <color rgb="FF000000"/>
        <rFont val="DengXian"/>
        <family val="4"/>
        <charset val="134"/>
      </rPr>
      <t>20190225</t>
    </r>
    <r>
      <rPr>
        <sz val="8"/>
        <color rgb="FF000000"/>
        <rFont val="PingFang SC"/>
        <family val="2"/>
        <charset val="1"/>
      </rPr>
      <t>购入</t>
    </r>
  </si>
  <si>
    <t>DT_HS300_20190226</t>
  </si>
  <si>
    <r>
      <rPr>
        <sz val="8"/>
        <color rgb="FF000000"/>
        <rFont val="DengXian"/>
        <family val="4"/>
        <charset val="134"/>
      </rPr>
      <t>20190226</t>
    </r>
    <r>
      <rPr>
        <sz val="8"/>
        <color rgb="FF000000"/>
        <rFont val="PingFang SC"/>
        <family val="2"/>
        <charset val="1"/>
      </rPr>
      <t>购入</t>
    </r>
  </si>
  <si>
    <t>DT_HS300_20190227</t>
  </si>
  <si>
    <r>
      <rPr>
        <sz val="8"/>
        <color rgb="FF000000"/>
        <rFont val="DengXian"/>
        <family val="4"/>
        <charset val="134"/>
      </rPr>
      <t>20190227</t>
    </r>
    <r>
      <rPr>
        <sz val="8"/>
        <color rgb="FF000000"/>
        <rFont val="PingFang SC"/>
        <family val="2"/>
        <charset val="1"/>
      </rPr>
      <t>购入</t>
    </r>
  </si>
  <si>
    <t>DT_HS300_20190228</t>
  </si>
  <si>
    <r>
      <rPr>
        <sz val="8"/>
        <color rgb="FF000000"/>
        <rFont val="DengXian"/>
        <family val="4"/>
        <charset val="134"/>
      </rPr>
      <t>20190228</t>
    </r>
    <r>
      <rPr>
        <sz val="8"/>
        <color rgb="FF000000"/>
        <rFont val="PingFang SC"/>
        <family val="2"/>
        <charset val="1"/>
      </rPr>
      <t>购入</t>
    </r>
  </si>
  <si>
    <t>DT_HS300_20190301</t>
  </si>
  <si>
    <r>
      <rPr>
        <sz val="8"/>
        <color rgb="FF000000"/>
        <rFont val="DengXian"/>
        <family val="4"/>
        <charset val="134"/>
      </rPr>
      <t>20190301</t>
    </r>
    <r>
      <rPr>
        <sz val="8"/>
        <color rgb="FF000000"/>
        <rFont val="PingFang SC"/>
        <family val="2"/>
        <charset val="1"/>
      </rPr>
      <t>购入</t>
    </r>
  </si>
  <si>
    <t>DT_HS300_20190304</t>
  </si>
  <si>
    <r>
      <rPr>
        <sz val="8"/>
        <color rgb="FF000000"/>
        <rFont val="DengXian"/>
        <family val="4"/>
        <charset val="134"/>
      </rPr>
      <t>20190304</t>
    </r>
    <r>
      <rPr>
        <sz val="8"/>
        <color rgb="FF000000"/>
        <rFont val="PingFang SC"/>
        <family val="2"/>
        <charset val="1"/>
      </rPr>
      <t>购入</t>
    </r>
  </si>
  <si>
    <t>DT_HS300_20190305</t>
  </si>
  <si>
    <r>
      <rPr>
        <sz val="8"/>
        <color rgb="FF000000"/>
        <rFont val="DengXian"/>
        <family val="4"/>
        <charset val="134"/>
      </rPr>
      <t>20190305</t>
    </r>
    <r>
      <rPr>
        <sz val="8"/>
        <color rgb="FF000000"/>
        <rFont val="PingFang SC"/>
        <family val="2"/>
        <charset val="1"/>
      </rPr>
      <t>购入</t>
    </r>
  </si>
  <si>
    <t>DT_HS300_20190306</t>
  </si>
  <si>
    <r>
      <rPr>
        <sz val="8"/>
        <color rgb="FF000000"/>
        <rFont val="DengXian"/>
        <family val="4"/>
        <charset val="134"/>
      </rPr>
      <t>20190306</t>
    </r>
    <r>
      <rPr>
        <sz val="8"/>
        <color rgb="FF000000"/>
        <rFont val="PingFang SC"/>
        <family val="2"/>
        <charset val="1"/>
      </rPr>
      <t>购入</t>
    </r>
  </si>
  <si>
    <t>DT_HS300_20190307</t>
  </si>
  <si>
    <r>
      <rPr>
        <sz val="8"/>
        <color rgb="FF000000"/>
        <rFont val="DengXian"/>
        <family val="4"/>
        <charset val="134"/>
      </rPr>
      <t>20190307</t>
    </r>
    <r>
      <rPr>
        <sz val="8"/>
        <color rgb="FF000000"/>
        <rFont val="PingFang SC"/>
        <family val="2"/>
        <charset val="1"/>
      </rPr>
      <t>购入</t>
    </r>
  </si>
  <si>
    <t>DT_HS300_20190308</t>
  </si>
  <si>
    <r>
      <rPr>
        <sz val="8"/>
        <color rgb="FF000000"/>
        <rFont val="DengXian"/>
        <family val="4"/>
        <charset val="134"/>
      </rPr>
      <t>20190308</t>
    </r>
    <r>
      <rPr>
        <sz val="8"/>
        <color rgb="FF000000"/>
        <rFont val="PingFang SC"/>
        <family val="2"/>
        <charset val="1"/>
      </rPr>
      <t>购入</t>
    </r>
  </si>
  <si>
    <t>DT_HS300_20190311</t>
  </si>
  <si>
    <r>
      <rPr>
        <sz val="8"/>
        <color rgb="FF000000"/>
        <rFont val="DengXian"/>
        <family val="4"/>
        <charset val="134"/>
      </rPr>
      <t>20190311</t>
    </r>
    <r>
      <rPr>
        <sz val="8"/>
        <color rgb="FF000000"/>
        <rFont val="PingFang SC"/>
        <family val="2"/>
        <charset val="1"/>
      </rPr>
      <t>购入</t>
    </r>
  </si>
  <si>
    <t>DT_HS300_20190312</t>
  </si>
  <si>
    <r>
      <rPr>
        <sz val="8"/>
        <color rgb="FF000000"/>
        <rFont val="DengXian"/>
        <family val="4"/>
        <charset val="134"/>
      </rPr>
      <t>20190312</t>
    </r>
    <r>
      <rPr>
        <sz val="8"/>
        <color rgb="FF000000"/>
        <rFont val="PingFang SC"/>
        <family val="2"/>
        <charset val="1"/>
      </rPr>
      <t>购入</t>
    </r>
  </si>
  <si>
    <t>DT_HS300_20190313</t>
  </si>
  <si>
    <r>
      <rPr>
        <sz val="8"/>
        <color rgb="FF000000"/>
        <rFont val="DengXian"/>
        <family val="4"/>
        <charset val="134"/>
      </rPr>
      <t>20190313</t>
    </r>
    <r>
      <rPr>
        <sz val="8"/>
        <color rgb="FF000000"/>
        <rFont val="PingFang SC"/>
        <family val="2"/>
        <charset val="1"/>
      </rPr>
      <t>购入</t>
    </r>
  </si>
  <si>
    <t>DT_HS300_20190314</t>
  </si>
  <si>
    <r>
      <rPr>
        <sz val="8"/>
        <color rgb="FF000000"/>
        <rFont val="DengXian"/>
        <family val="4"/>
        <charset val="134"/>
      </rPr>
      <t>20190314</t>
    </r>
    <r>
      <rPr>
        <sz val="8"/>
        <color rgb="FF000000"/>
        <rFont val="PingFang SC"/>
        <family val="2"/>
        <charset val="1"/>
      </rPr>
      <t>购入</t>
    </r>
  </si>
  <si>
    <t>DT_HS300_20190315</t>
  </si>
  <si>
    <r>
      <rPr>
        <sz val="8"/>
        <color rgb="FF000000"/>
        <rFont val="DengXian"/>
        <family val="4"/>
        <charset val="134"/>
      </rPr>
      <t>20190315</t>
    </r>
    <r>
      <rPr>
        <sz val="8"/>
        <color rgb="FF000000"/>
        <rFont val="PingFang SC"/>
        <family val="2"/>
        <charset val="1"/>
      </rPr>
      <t>购入</t>
    </r>
  </si>
  <si>
    <t>DT_HS300_20190318</t>
  </si>
  <si>
    <r>
      <rPr>
        <sz val="8"/>
        <color rgb="FF000000"/>
        <rFont val="DengXian"/>
        <family val="4"/>
        <charset val="134"/>
      </rPr>
      <t>20190318</t>
    </r>
    <r>
      <rPr>
        <sz val="8"/>
        <color rgb="FF000000"/>
        <rFont val="PingFang SC"/>
        <family val="2"/>
        <charset val="1"/>
      </rPr>
      <t>购入</t>
    </r>
  </si>
  <si>
    <t>DT_HS300_20190319</t>
  </si>
  <si>
    <r>
      <rPr>
        <sz val="8"/>
        <color rgb="FF000000"/>
        <rFont val="DengXian"/>
        <family val="4"/>
        <charset val="134"/>
      </rPr>
      <t>20190319</t>
    </r>
    <r>
      <rPr>
        <sz val="8"/>
        <color rgb="FF000000"/>
        <rFont val="PingFang SC"/>
        <family val="2"/>
        <charset val="1"/>
      </rPr>
      <t>购入</t>
    </r>
  </si>
  <si>
    <t>DT_HS300_20190320</t>
  </si>
  <si>
    <r>
      <rPr>
        <sz val="8"/>
        <color rgb="FF000000"/>
        <rFont val="DengXian"/>
        <family val="4"/>
        <charset val="134"/>
      </rPr>
      <t>20190320</t>
    </r>
    <r>
      <rPr>
        <sz val="8"/>
        <color rgb="FF000000"/>
        <rFont val="PingFang SC"/>
        <family val="2"/>
        <charset val="1"/>
      </rPr>
      <t>购入</t>
    </r>
  </si>
  <si>
    <t>DT_HS300_20190321</t>
  </si>
  <si>
    <r>
      <rPr>
        <sz val="8"/>
        <color rgb="FF000000"/>
        <rFont val="DengXian"/>
        <family val="4"/>
        <charset val="134"/>
      </rPr>
      <t>20190321</t>
    </r>
    <r>
      <rPr>
        <sz val="8"/>
        <color rgb="FF000000"/>
        <rFont val="PingFang SC"/>
        <family val="2"/>
        <charset val="1"/>
      </rPr>
      <t>购入</t>
    </r>
  </si>
  <si>
    <t>DT_HS300_20190322</t>
  </si>
  <si>
    <r>
      <rPr>
        <sz val="8"/>
        <color rgb="FF000000"/>
        <rFont val="DengXian"/>
        <family val="4"/>
        <charset val="134"/>
      </rPr>
      <t>20190322</t>
    </r>
    <r>
      <rPr>
        <sz val="8"/>
        <color rgb="FF000000"/>
        <rFont val="PingFang SC"/>
        <family val="2"/>
        <charset val="1"/>
      </rPr>
      <t>购入</t>
    </r>
  </si>
  <si>
    <t>DT_HS300_20190325</t>
  </si>
  <si>
    <r>
      <rPr>
        <sz val="8"/>
        <color rgb="FF000000"/>
        <rFont val="DengXian"/>
        <family val="4"/>
        <charset val="134"/>
      </rPr>
      <t>20190325</t>
    </r>
    <r>
      <rPr>
        <sz val="8"/>
        <color rgb="FF000000"/>
        <rFont val="PingFang SC"/>
        <family val="2"/>
        <charset val="1"/>
      </rPr>
      <t>购入</t>
    </r>
  </si>
  <si>
    <t>DT_HS300_20190326</t>
  </si>
  <si>
    <r>
      <rPr>
        <sz val="8"/>
        <color rgb="FF000000"/>
        <rFont val="DengXian"/>
        <family val="4"/>
        <charset val="134"/>
      </rPr>
      <t>20190326</t>
    </r>
    <r>
      <rPr>
        <sz val="8"/>
        <color rgb="FF000000"/>
        <rFont val="PingFang SC"/>
        <family val="2"/>
        <charset val="1"/>
      </rPr>
      <t>购入</t>
    </r>
  </si>
  <si>
    <t>DT_HS300_20190327</t>
  </si>
  <si>
    <r>
      <rPr>
        <sz val="8"/>
        <color rgb="FF000000"/>
        <rFont val="DengXian"/>
        <family val="4"/>
        <charset val="134"/>
      </rPr>
      <t>20190327</t>
    </r>
    <r>
      <rPr>
        <sz val="8"/>
        <color rgb="FF000000"/>
        <rFont val="PingFang SC"/>
        <family val="2"/>
        <charset val="1"/>
      </rPr>
      <t>购入</t>
    </r>
  </si>
  <si>
    <t>DT_HS300_20190328</t>
  </si>
  <si>
    <r>
      <rPr>
        <sz val="8"/>
        <color rgb="FF000000"/>
        <rFont val="DengXian"/>
        <family val="4"/>
        <charset val="134"/>
      </rPr>
      <t>20190328</t>
    </r>
    <r>
      <rPr>
        <sz val="8"/>
        <color rgb="FF000000"/>
        <rFont val="PingFang SC"/>
        <family val="2"/>
        <charset val="1"/>
      </rPr>
      <t>购入</t>
    </r>
  </si>
  <si>
    <t>DT_HS300_20190329</t>
  </si>
  <si>
    <r>
      <rPr>
        <sz val="8"/>
        <color rgb="FF000000"/>
        <rFont val="DengXian"/>
        <family val="4"/>
        <charset val="134"/>
      </rPr>
      <t>20190329</t>
    </r>
    <r>
      <rPr>
        <sz val="8"/>
        <color rgb="FF000000"/>
        <rFont val="PingFang SC"/>
        <family val="2"/>
        <charset val="1"/>
      </rPr>
      <t>购入</t>
    </r>
  </si>
  <si>
    <t>DT_HS300_20190401</t>
  </si>
  <si>
    <r>
      <rPr>
        <sz val="8"/>
        <color rgb="FF000000"/>
        <rFont val="DengXian"/>
        <family val="4"/>
        <charset val="134"/>
      </rPr>
      <t>20190401</t>
    </r>
    <r>
      <rPr>
        <sz val="8"/>
        <color rgb="FF000000"/>
        <rFont val="PingFang SC"/>
        <family val="2"/>
        <charset val="1"/>
      </rPr>
      <t>购入</t>
    </r>
  </si>
  <si>
    <t>DT_HS300_20190402</t>
  </si>
  <si>
    <r>
      <rPr>
        <sz val="8"/>
        <color rgb="FF000000"/>
        <rFont val="DengXian"/>
        <family val="4"/>
        <charset val="134"/>
      </rPr>
      <t>20190402</t>
    </r>
    <r>
      <rPr>
        <sz val="8"/>
        <color rgb="FF000000"/>
        <rFont val="PingFang SC"/>
        <family val="2"/>
        <charset val="1"/>
      </rPr>
      <t>购入</t>
    </r>
  </si>
  <si>
    <t>DT_HS300_20190403</t>
  </si>
  <si>
    <r>
      <rPr>
        <sz val="8"/>
        <color rgb="FF000000"/>
        <rFont val="DengXian"/>
        <family val="4"/>
        <charset val="134"/>
      </rPr>
      <t>20190403</t>
    </r>
    <r>
      <rPr>
        <sz val="8"/>
        <color rgb="FF000000"/>
        <rFont val="PingFang SC"/>
        <family val="2"/>
        <charset val="1"/>
      </rPr>
      <t>购入</t>
    </r>
  </si>
  <si>
    <t>DT_HS300_20190404</t>
  </si>
  <si>
    <r>
      <rPr>
        <sz val="8"/>
        <color rgb="FF000000"/>
        <rFont val="DengXian"/>
        <family val="4"/>
        <charset val="134"/>
      </rPr>
      <t>20190404</t>
    </r>
    <r>
      <rPr>
        <sz val="8"/>
        <color rgb="FF000000"/>
        <rFont val="PingFang SC"/>
        <family val="2"/>
        <charset val="1"/>
      </rPr>
      <t>购入</t>
    </r>
  </si>
  <si>
    <t>DT_HS300_20190408</t>
  </si>
  <si>
    <r>
      <rPr>
        <sz val="8"/>
        <color rgb="FF000000"/>
        <rFont val="DengXian"/>
        <family val="4"/>
        <charset val="134"/>
      </rPr>
      <t>20190408</t>
    </r>
    <r>
      <rPr>
        <sz val="8"/>
        <color rgb="FF000000"/>
        <rFont val="PingFang SC"/>
        <family val="2"/>
        <charset val="1"/>
      </rPr>
      <t>购入</t>
    </r>
  </si>
  <si>
    <t>DT_HS300_20190409</t>
  </si>
  <si>
    <r>
      <rPr>
        <sz val="8"/>
        <color rgb="FF000000"/>
        <rFont val="DengXian"/>
        <family val="4"/>
        <charset val="134"/>
      </rPr>
      <t>20190409</t>
    </r>
    <r>
      <rPr>
        <sz val="8"/>
        <color rgb="FF000000"/>
        <rFont val="PingFang SC"/>
        <family val="2"/>
        <charset val="1"/>
      </rPr>
      <t>购入</t>
    </r>
  </si>
  <si>
    <t>DT_HS300_20190410</t>
  </si>
  <si>
    <r>
      <rPr>
        <sz val="8"/>
        <color rgb="FF000000"/>
        <rFont val="DengXian"/>
        <family val="4"/>
        <charset val="134"/>
      </rPr>
      <t>20190410</t>
    </r>
    <r>
      <rPr>
        <sz val="8"/>
        <color rgb="FF000000"/>
        <rFont val="PingFang SC"/>
        <family val="2"/>
        <charset val="1"/>
      </rPr>
      <t>购入</t>
    </r>
  </si>
  <si>
    <t>DT_HS300_20190411</t>
  </si>
  <si>
    <r>
      <rPr>
        <sz val="8"/>
        <color rgb="FF000000"/>
        <rFont val="DengXian"/>
        <family val="4"/>
        <charset val="134"/>
      </rPr>
      <t>20190411</t>
    </r>
    <r>
      <rPr>
        <sz val="8"/>
        <color rgb="FF000000"/>
        <rFont val="PingFang SC"/>
        <family val="2"/>
        <charset val="1"/>
      </rPr>
      <t>购入</t>
    </r>
  </si>
  <si>
    <t>DT_HS300_20190412</t>
  </si>
  <si>
    <r>
      <rPr>
        <sz val="8"/>
        <color rgb="FF000000"/>
        <rFont val="DengXian"/>
        <family val="4"/>
        <charset val="134"/>
      </rPr>
      <t>20190412</t>
    </r>
    <r>
      <rPr>
        <sz val="8"/>
        <color rgb="FF000000"/>
        <rFont val="PingFang SC"/>
        <family val="2"/>
        <charset val="1"/>
      </rPr>
      <t>购入</t>
    </r>
  </si>
  <si>
    <t>DT_HS300_20190415</t>
  </si>
  <si>
    <r>
      <rPr>
        <sz val="8"/>
        <color rgb="FF000000"/>
        <rFont val="DengXian"/>
        <family val="4"/>
        <charset val="134"/>
      </rPr>
      <t>20190415</t>
    </r>
    <r>
      <rPr>
        <sz val="8"/>
        <color rgb="FF000000"/>
        <rFont val="PingFang SC"/>
        <family val="2"/>
        <charset val="1"/>
      </rPr>
      <t>购入</t>
    </r>
  </si>
  <si>
    <t>DT_HS300_20190416</t>
  </si>
  <si>
    <r>
      <rPr>
        <sz val="8"/>
        <color rgb="FF000000"/>
        <rFont val="DengXian"/>
        <family val="4"/>
        <charset val="134"/>
      </rPr>
      <t>20190416</t>
    </r>
    <r>
      <rPr>
        <sz val="8"/>
        <color rgb="FF000000"/>
        <rFont val="PingFang SC"/>
        <family val="2"/>
        <charset val="1"/>
      </rPr>
      <t>购入</t>
    </r>
  </si>
  <si>
    <t>DT_HS300_20190417</t>
  </si>
  <si>
    <r>
      <rPr>
        <sz val="8"/>
        <color rgb="FF000000"/>
        <rFont val="DengXian"/>
        <family val="4"/>
        <charset val="134"/>
      </rPr>
      <t>20190417</t>
    </r>
    <r>
      <rPr>
        <sz val="8"/>
        <color rgb="FF000000"/>
        <rFont val="PingFang SC"/>
        <family val="2"/>
        <charset val="1"/>
      </rPr>
      <t>购入</t>
    </r>
  </si>
  <si>
    <t>DT_HS300_20190418</t>
  </si>
  <si>
    <r>
      <rPr>
        <sz val="8"/>
        <color rgb="FF000000"/>
        <rFont val="DengXian"/>
        <family val="4"/>
        <charset val="134"/>
      </rPr>
      <t>20190418</t>
    </r>
    <r>
      <rPr>
        <sz val="8"/>
        <color rgb="FF000000"/>
        <rFont val="PingFang SC"/>
        <family val="2"/>
        <charset val="1"/>
      </rPr>
      <t>购入</t>
    </r>
  </si>
  <si>
    <t>DT_HS300_20190419</t>
  </si>
  <si>
    <r>
      <rPr>
        <sz val="8"/>
        <color rgb="FF000000"/>
        <rFont val="DengXian"/>
        <family val="4"/>
        <charset val="134"/>
      </rPr>
      <t>20190419</t>
    </r>
    <r>
      <rPr>
        <sz val="8"/>
        <color rgb="FF000000"/>
        <rFont val="PingFang SC"/>
        <family val="2"/>
        <charset val="1"/>
      </rPr>
      <t>购入</t>
    </r>
  </si>
  <si>
    <t>DT_HS300_20190422</t>
  </si>
  <si>
    <r>
      <rPr>
        <sz val="8"/>
        <color rgb="FF000000"/>
        <rFont val="DengXian"/>
        <family val="4"/>
        <charset val="134"/>
      </rPr>
      <t>20190422</t>
    </r>
    <r>
      <rPr>
        <sz val="8"/>
        <color rgb="FF000000"/>
        <rFont val="PingFang SC"/>
        <family val="2"/>
        <charset val="1"/>
      </rPr>
      <t>购入</t>
    </r>
  </si>
  <si>
    <t>DT_HS300_20190423</t>
  </si>
  <si>
    <r>
      <rPr>
        <sz val="8"/>
        <color rgb="FF000000"/>
        <rFont val="DengXian"/>
        <family val="4"/>
        <charset val="134"/>
      </rPr>
      <t>20190423</t>
    </r>
    <r>
      <rPr>
        <sz val="8"/>
        <color rgb="FF000000"/>
        <rFont val="PingFang SC"/>
        <family val="2"/>
        <charset val="1"/>
      </rPr>
      <t>购入</t>
    </r>
  </si>
  <si>
    <t>DT_HS300_20190424</t>
  </si>
  <si>
    <r>
      <rPr>
        <sz val="8"/>
        <color rgb="FF000000"/>
        <rFont val="DengXian"/>
        <family val="4"/>
        <charset val="134"/>
      </rPr>
      <t>20190424</t>
    </r>
    <r>
      <rPr>
        <sz val="8"/>
        <color rgb="FF000000"/>
        <rFont val="PingFang SC"/>
        <family val="2"/>
        <charset val="1"/>
      </rPr>
      <t>购入</t>
    </r>
  </si>
  <si>
    <t>DT_HS300_20190425</t>
  </si>
  <si>
    <r>
      <rPr>
        <sz val="8"/>
        <color rgb="FF000000"/>
        <rFont val="DengXian"/>
        <family val="4"/>
        <charset val="134"/>
      </rPr>
      <t>20190425</t>
    </r>
    <r>
      <rPr>
        <sz val="8"/>
        <color rgb="FF000000"/>
        <rFont val="PingFang SC"/>
        <family val="2"/>
        <charset val="1"/>
      </rPr>
      <t>购入</t>
    </r>
  </si>
  <si>
    <t>DT_HS300_20190426</t>
  </si>
  <si>
    <r>
      <rPr>
        <sz val="8"/>
        <color rgb="FF000000"/>
        <rFont val="DengXian"/>
        <family val="4"/>
        <charset val="134"/>
      </rPr>
      <t>20190426</t>
    </r>
    <r>
      <rPr>
        <sz val="8"/>
        <color rgb="FF000000"/>
        <rFont val="PingFang SC"/>
        <family val="2"/>
        <charset val="1"/>
      </rPr>
      <t>购入</t>
    </r>
  </si>
  <si>
    <t>DT_HS300_20190429</t>
  </si>
  <si>
    <r>
      <rPr>
        <sz val="8"/>
        <color rgb="FF000000"/>
        <rFont val="DengXian"/>
        <family val="4"/>
        <charset val="134"/>
      </rPr>
      <t>20190429</t>
    </r>
    <r>
      <rPr>
        <sz val="8"/>
        <color rgb="FF000000"/>
        <rFont val="PingFang SC"/>
        <family val="2"/>
        <charset val="1"/>
      </rPr>
      <t>购入</t>
    </r>
  </si>
  <si>
    <t>DT_HS300_20190430</t>
  </si>
  <si>
    <r>
      <rPr>
        <sz val="8"/>
        <color rgb="FF000000"/>
        <rFont val="DengXian"/>
        <family val="4"/>
        <charset val="134"/>
      </rPr>
      <t>20190430</t>
    </r>
    <r>
      <rPr>
        <sz val="8"/>
        <color rgb="FF000000"/>
        <rFont val="PingFang SC"/>
        <family val="2"/>
        <charset val="1"/>
      </rPr>
      <t>购入</t>
    </r>
  </si>
  <si>
    <t>DT_HS300_20190506</t>
  </si>
  <si>
    <r>
      <rPr>
        <sz val="8"/>
        <color rgb="FF000000"/>
        <rFont val="DengXian"/>
        <family val="4"/>
        <charset val="134"/>
      </rPr>
      <t>20190506</t>
    </r>
    <r>
      <rPr>
        <sz val="8"/>
        <color rgb="FF000000"/>
        <rFont val="PingFang SC"/>
        <family val="2"/>
        <charset val="1"/>
      </rPr>
      <t>购入</t>
    </r>
  </si>
  <si>
    <t>DT_HS300_20190507</t>
  </si>
  <si>
    <r>
      <rPr>
        <sz val="8"/>
        <color rgb="FF000000"/>
        <rFont val="DengXian"/>
        <family val="4"/>
        <charset val="134"/>
      </rPr>
      <t>20190507</t>
    </r>
    <r>
      <rPr>
        <sz val="8"/>
        <color rgb="FF000000"/>
        <rFont val="PingFang SC"/>
        <family val="2"/>
        <charset val="1"/>
      </rPr>
      <t>购入</t>
    </r>
  </si>
  <si>
    <t>DT_HS300_20190508</t>
  </si>
  <si>
    <r>
      <rPr>
        <sz val="8"/>
        <color rgb="FF000000"/>
        <rFont val="DengXian"/>
        <family val="4"/>
        <charset val="134"/>
      </rPr>
      <t>20190508</t>
    </r>
    <r>
      <rPr>
        <sz val="8"/>
        <color rgb="FF000000"/>
        <rFont val="PingFang SC"/>
        <family val="2"/>
        <charset val="1"/>
      </rPr>
      <t>购入</t>
    </r>
  </si>
  <si>
    <t>DT_HS300_20190509</t>
  </si>
  <si>
    <t>DT_HS300_20190510</t>
  </si>
  <si>
    <r>
      <rPr>
        <sz val="8"/>
        <color rgb="FF000000"/>
        <rFont val="DengXian"/>
        <family val="4"/>
        <charset val="134"/>
      </rPr>
      <t>20190510</t>
    </r>
    <r>
      <rPr>
        <sz val="8"/>
        <color rgb="FF000000"/>
        <rFont val="PingFang SC"/>
        <family val="2"/>
        <charset val="1"/>
      </rPr>
      <t>购入</t>
    </r>
  </si>
  <si>
    <t>DT_HS300_20190513</t>
  </si>
  <si>
    <r>
      <rPr>
        <sz val="8"/>
        <color rgb="FF000000"/>
        <rFont val="DengXian"/>
        <family val="4"/>
        <charset val="134"/>
      </rPr>
      <t>20190513</t>
    </r>
    <r>
      <rPr>
        <sz val="8"/>
        <color rgb="FF000000"/>
        <rFont val="PingFang SC"/>
        <family val="2"/>
        <charset val="1"/>
      </rPr>
      <t>购入</t>
    </r>
  </si>
  <si>
    <t>DT_HS300_20190514</t>
  </si>
  <si>
    <r>
      <rPr>
        <sz val="8"/>
        <color rgb="FF000000"/>
        <rFont val="DengXian"/>
        <family val="4"/>
        <charset val="134"/>
      </rPr>
      <t>20190514</t>
    </r>
    <r>
      <rPr>
        <sz val="8"/>
        <color rgb="FF000000"/>
        <rFont val="PingFang SC"/>
        <family val="2"/>
        <charset val="1"/>
      </rPr>
      <t>购入</t>
    </r>
  </si>
  <si>
    <t>DT_HS300_20190515</t>
  </si>
  <si>
    <r>
      <rPr>
        <sz val="8"/>
        <color rgb="FF000000"/>
        <rFont val="DengXian"/>
        <family val="4"/>
        <charset val="134"/>
      </rPr>
      <t>20190515</t>
    </r>
    <r>
      <rPr>
        <sz val="8"/>
        <color rgb="FF000000"/>
        <rFont val="PingFang SC"/>
        <family val="2"/>
        <charset val="1"/>
      </rPr>
      <t>购入</t>
    </r>
  </si>
  <si>
    <t>DT_HS300_20190516</t>
  </si>
  <si>
    <r>
      <rPr>
        <sz val="8"/>
        <color rgb="FF000000"/>
        <rFont val="DengXian"/>
        <family val="4"/>
        <charset val="134"/>
      </rPr>
      <t>20190516</t>
    </r>
    <r>
      <rPr>
        <sz val="8"/>
        <color rgb="FF000000"/>
        <rFont val="PingFang SC"/>
        <family val="2"/>
        <charset val="1"/>
      </rPr>
      <t>购入</t>
    </r>
  </si>
  <si>
    <t>DT_HS300_20190517</t>
  </si>
  <si>
    <r>
      <rPr>
        <sz val="8"/>
        <color rgb="FF000000"/>
        <rFont val="DengXian"/>
        <family val="4"/>
        <charset val="134"/>
      </rPr>
      <t>20190517</t>
    </r>
    <r>
      <rPr>
        <sz val="8"/>
        <color rgb="FF000000"/>
        <rFont val="PingFang SC"/>
        <family val="2"/>
        <charset val="1"/>
      </rPr>
      <t>购入</t>
    </r>
  </si>
  <si>
    <t>DT_HS300_20190520</t>
  </si>
  <si>
    <t>DT_HS300_20190521</t>
  </si>
  <si>
    <r>
      <rPr>
        <sz val="8"/>
        <color rgb="FF000000"/>
        <rFont val="DengXian"/>
        <family val="4"/>
        <charset val="134"/>
      </rPr>
      <t>20190521</t>
    </r>
    <r>
      <rPr>
        <sz val="8"/>
        <color rgb="FF000000"/>
        <rFont val="PingFang SC"/>
        <family val="2"/>
        <charset val="1"/>
      </rPr>
      <t>购入</t>
    </r>
  </si>
  <si>
    <t>DT_HS300_20190522</t>
  </si>
  <si>
    <r>
      <rPr>
        <sz val="8"/>
        <color rgb="FF000000"/>
        <rFont val="DengXian"/>
        <family val="4"/>
        <charset val="134"/>
      </rPr>
      <t>20190522</t>
    </r>
    <r>
      <rPr>
        <sz val="8"/>
        <color rgb="FF000000"/>
        <rFont val="PingFang SC"/>
        <family val="2"/>
        <charset val="1"/>
      </rPr>
      <t>购入</t>
    </r>
  </si>
  <si>
    <t>DT_HS300_20190523</t>
  </si>
  <si>
    <t>DT_HS300_20190524</t>
  </si>
  <si>
    <t>DT_HS300_20190527</t>
  </si>
  <si>
    <r>
      <rPr>
        <sz val="8"/>
        <color rgb="FF000000"/>
        <rFont val="DengXian"/>
        <family val="4"/>
        <charset val="134"/>
      </rPr>
      <t>20190527</t>
    </r>
    <r>
      <rPr>
        <sz val="8"/>
        <color rgb="FF000000"/>
        <rFont val="PingFang SC"/>
        <family val="2"/>
        <charset val="1"/>
      </rPr>
      <t>购入</t>
    </r>
  </si>
  <si>
    <t>DT_HS300_20190528</t>
  </si>
  <si>
    <r>
      <rPr>
        <sz val="8"/>
        <color rgb="FF000000"/>
        <rFont val="DengXian"/>
        <family val="4"/>
        <charset val="134"/>
      </rPr>
      <t>20190528</t>
    </r>
    <r>
      <rPr>
        <sz val="8"/>
        <color rgb="FF000000"/>
        <rFont val="PingFang SC"/>
        <family val="2"/>
        <charset val="1"/>
      </rPr>
      <t>购入</t>
    </r>
  </si>
  <si>
    <t>DT_HS300_20190529</t>
  </si>
  <si>
    <r>
      <rPr>
        <sz val="8"/>
        <color rgb="FF000000"/>
        <rFont val="DengXian"/>
        <family val="4"/>
        <charset val="134"/>
      </rPr>
      <t>20190529</t>
    </r>
    <r>
      <rPr>
        <sz val="8"/>
        <color rgb="FF000000"/>
        <rFont val="PingFang SC"/>
        <family val="2"/>
        <charset val="1"/>
      </rPr>
      <t>购入</t>
    </r>
  </si>
  <si>
    <t>DT_HS300_20190530</t>
  </si>
  <si>
    <r>
      <rPr>
        <sz val="8"/>
        <color rgb="FF000000"/>
        <rFont val="DengXian"/>
        <family val="4"/>
        <charset val="134"/>
      </rPr>
      <t>20190530</t>
    </r>
    <r>
      <rPr>
        <sz val="8"/>
        <color rgb="FF000000"/>
        <rFont val="PingFang SC"/>
        <family val="2"/>
        <charset val="1"/>
      </rPr>
      <t>购入</t>
    </r>
  </si>
  <si>
    <t>DT_HS300_20190531</t>
  </si>
  <si>
    <r>
      <rPr>
        <sz val="8"/>
        <color rgb="FF000000"/>
        <rFont val="DengXian"/>
        <family val="4"/>
        <charset val="134"/>
      </rPr>
      <t>20190531</t>
    </r>
    <r>
      <rPr>
        <sz val="8"/>
        <color rgb="FF000000"/>
        <rFont val="PingFang SC"/>
        <family val="2"/>
        <charset val="1"/>
      </rPr>
      <t>购入</t>
    </r>
  </si>
  <si>
    <t>DT_HS300_20190603</t>
  </si>
  <si>
    <r>
      <rPr>
        <sz val="8"/>
        <color rgb="FF000000"/>
        <rFont val="DengXian"/>
        <family val="4"/>
        <charset val="134"/>
      </rPr>
      <t>20190603</t>
    </r>
    <r>
      <rPr>
        <sz val="8"/>
        <color rgb="FF000000"/>
        <rFont val="PingFang SC"/>
        <family val="2"/>
        <charset val="1"/>
      </rPr>
      <t>购入</t>
    </r>
  </si>
  <si>
    <t>DT_HS300_20190604</t>
  </si>
  <si>
    <t>DT_HS300_20190605</t>
  </si>
  <si>
    <t>DT_HS300_20190606</t>
  </si>
  <si>
    <t>DT_HS300_20190610</t>
  </si>
  <si>
    <r>
      <rPr>
        <sz val="8"/>
        <color rgb="FF000000"/>
        <rFont val="DengXian"/>
        <family val="4"/>
        <charset val="134"/>
      </rPr>
      <t>20190610</t>
    </r>
    <r>
      <rPr>
        <sz val="8"/>
        <color rgb="FF000000"/>
        <rFont val="PingFang SC"/>
        <family val="2"/>
        <charset val="1"/>
      </rPr>
      <t>购入</t>
    </r>
  </si>
  <si>
    <t>DT_HS300_20190611</t>
  </si>
  <si>
    <r>
      <rPr>
        <sz val="8"/>
        <color rgb="FF000000"/>
        <rFont val="DengXian"/>
        <family val="4"/>
        <charset val="134"/>
      </rPr>
      <t>20190611</t>
    </r>
    <r>
      <rPr>
        <sz val="8"/>
        <color rgb="FF000000"/>
        <rFont val="PingFang SC"/>
        <family val="2"/>
        <charset val="1"/>
      </rPr>
      <t>购入</t>
    </r>
  </si>
  <si>
    <t>DT_HS300_20190612</t>
  </si>
  <si>
    <r>
      <rPr>
        <sz val="8"/>
        <color rgb="FF000000"/>
        <rFont val="DengXian"/>
        <family val="4"/>
        <charset val="134"/>
      </rPr>
      <t>20190612</t>
    </r>
    <r>
      <rPr>
        <sz val="8"/>
        <color rgb="FF000000"/>
        <rFont val="PingFang SC"/>
        <family val="2"/>
        <charset val="1"/>
      </rPr>
      <t>购入</t>
    </r>
  </si>
  <si>
    <t>DT_HS300_20190613</t>
  </si>
  <si>
    <r>
      <rPr>
        <sz val="8"/>
        <color rgb="FF000000"/>
        <rFont val="DengXian"/>
        <family val="4"/>
        <charset val="134"/>
      </rPr>
      <t>20190613</t>
    </r>
    <r>
      <rPr>
        <sz val="8"/>
        <color rgb="FF000000"/>
        <rFont val="PingFang SC"/>
        <family val="2"/>
        <charset val="1"/>
      </rPr>
      <t>购入</t>
    </r>
  </si>
  <si>
    <t>DT_HS300_20190614</t>
  </si>
  <si>
    <r>
      <rPr>
        <sz val="8"/>
        <color rgb="FF000000"/>
        <rFont val="DengXian"/>
        <family val="4"/>
        <charset val="134"/>
      </rPr>
      <t>20190614</t>
    </r>
    <r>
      <rPr>
        <sz val="8"/>
        <color rgb="FF000000"/>
        <rFont val="PingFang SC"/>
        <family val="2"/>
        <charset val="1"/>
      </rPr>
      <t>购入</t>
    </r>
  </si>
  <si>
    <t>DT_HS300_20190617</t>
  </si>
  <si>
    <r>
      <rPr>
        <sz val="8"/>
        <color rgb="FF000000"/>
        <rFont val="DengXian"/>
        <family val="4"/>
        <charset val="134"/>
      </rPr>
      <t>20190617</t>
    </r>
    <r>
      <rPr>
        <sz val="8"/>
        <color rgb="FF000000"/>
        <rFont val="PingFang SC"/>
        <family val="2"/>
        <charset val="1"/>
      </rPr>
      <t>购入</t>
    </r>
  </si>
  <si>
    <t>DT_HS300_20190618</t>
  </si>
  <si>
    <r>
      <rPr>
        <sz val="8"/>
        <color rgb="FF000000"/>
        <rFont val="DengXian"/>
        <family val="4"/>
        <charset val="134"/>
      </rPr>
      <t>20190618</t>
    </r>
    <r>
      <rPr>
        <sz val="8"/>
        <color rgb="FF000000"/>
        <rFont val="PingFang SC"/>
        <family val="2"/>
        <charset val="1"/>
      </rPr>
      <t>购入</t>
    </r>
  </si>
  <si>
    <t>DT_HS300_20190619</t>
  </si>
  <si>
    <r>
      <rPr>
        <sz val="8"/>
        <color rgb="FF000000"/>
        <rFont val="DengXian"/>
        <family val="4"/>
        <charset val="134"/>
      </rPr>
      <t>20190619</t>
    </r>
    <r>
      <rPr>
        <sz val="8"/>
        <color rgb="FF000000"/>
        <rFont val="PingFang SC"/>
        <family val="2"/>
        <charset val="1"/>
      </rPr>
      <t>购入</t>
    </r>
  </si>
  <si>
    <t>DT_HS300_20190620</t>
  </si>
  <si>
    <r>
      <rPr>
        <sz val="8"/>
        <color rgb="FF000000"/>
        <rFont val="DengXian"/>
        <family val="4"/>
        <charset val="134"/>
      </rPr>
      <t>20190620</t>
    </r>
    <r>
      <rPr>
        <sz val="8"/>
        <color rgb="FF000000"/>
        <rFont val="PingFang SC"/>
        <family val="2"/>
        <charset val="1"/>
      </rPr>
      <t>购入</t>
    </r>
  </si>
  <si>
    <t>DT_HS300_20190621</t>
  </si>
  <si>
    <r>
      <rPr>
        <sz val="8"/>
        <color rgb="FF000000"/>
        <rFont val="DengXian"/>
        <family val="4"/>
        <charset val="134"/>
      </rPr>
      <t>20190621</t>
    </r>
    <r>
      <rPr>
        <sz val="8"/>
        <color rgb="FF000000"/>
        <rFont val="PingFang SC"/>
        <family val="2"/>
        <charset val="1"/>
      </rPr>
      <t>购入</t>
    </r>
  </si>
  <si>
    <t>DT_HS300_20190624</t>
  </si>
  <si>
    <r>
      <rPr>
        <sz val="8"/>
        <color rgb="FF000000"/>
        <rFont val="DengXian"/>
        <family val="4"/>
        <charset val="134"/>
      </rPr>
      <t>20190624</t>
    </r>
    <r>
      <rPr>
        <sz val="8"/>
        <color rgb="FF000000"/>
        <rFont val="PingFang SC"/>
        <family val="2"/>
        <charset val="1"/>
      </rPr>
      <t>购入</t>
    </r>
  </si>
  <si>
    <t>DT_HS300_20190625</t>
  </si>
  <si>
    <r>
      <rPr>
        <sz val="8"/>
        <color rgb="FF000000"/>
        <rFont val="DengXian"/>
        <family val="4"/>
        <charset val="134"/>
      </rPr>
      <t>20190625</t>
    </r>
    <r>
      <rPr>
        <sz val="8"/>
        <color rgb="FF000000"/>
        <rFont val="PingFang SC"/>
        <family val="2"/>
        <charset val="1"/>
      </rPr>
      <t>购入</t>
    </r>
  </si>
  <si>
    <t>DT_HS300_20190626</t>
  </si>
  <si>
    <r>
      <rPr>
        <sz val="8"/>
        <color rgb="FF000000"/>
        <rFont val="DengXian"/>
        <family val="4"/>
        <charset val="134"/>
      </rPr>
      <t>20190626</t>
    </r>
    <r>
      <rPr>
        <sz val="8"/>
        <color rgb="FF000000"/>
        <rFont val="PingFang SC"/>
        <family val="2"/>
        <charset val="1"/>
      </rPr>
      <t>购入</t>
    </r>
  </si>
  <si>
    <t>DT_HS300_20190627</t>
  </si>
  <si>
    <r>
      <rPr>
        <sz val="8"/>
        <color rgb="FF000000"/>
        <rFont val="DengXian"/>
        <family val="4"/>
        <charset val="134"/>
      </rPr>
      <t>20190627</t>
    </r>
    <r>
      <rPr>
        <sz val="8"/>
        <color rgb="FF000000"/>
        <rFont val="PingFang SC"/>
        <family val="2"/>
        <charset val="1"/>
      </rPr>
      <t>购入</t>
    </r>
  </si>
  <si>
    <t>DT_HS300_20190628</t>
  </si>
  <si>
    <r>
      <rPr>
        <sz val="8"/>
        <color rgb="FF000000"/>
        <rFont val="DengXian"/>
        <family val="4"/>
        <charset val="134"/>
      </rPr>
      <t>20190628</t>
    </r>
    <r>
      <rPr>
        <sz val="8"/>
        <color rgb="FF000000"/>
        <rFont val="PingFang SC"/>
        <family val="2"/>
        <charset val="1"/>
      </rPr>
      <t>购入</t>
    </r>
  </si>
  <si>
    <t>DT_HS300_20190701</t>
  </si>
  <si>
    <r>
      <rPr>
        <sz val="8"/>
        <color rgb="FF000000"/>
        <rFont val="DengXian"/>
        <family val="4"/>
        <charset val="134"/>
      </rPr>
      <t>20190701</t>
    </r>
    <r>
      <rPr>
        <sz val="8"/>
        <color rgb="FF000000"/>
        <rFont val="PingFang SC"/>
        <family val="2"/>
        <charset val="1"/>
      </rPr>
      <t>购入</t>
    </r>
  </si>
  <si>
    <t>DT_HS300_20190702</t>
  </si>
  <si>
    <r>
      <rPr>
        <sz val="8"/>
        <color rgb="FF000000"/>
        <rFont val="DengXian"/>
        <family val="4"/>
        <charset val="134"/>
      </rPr>
      <t>20190702</t>
    </r>
    <r>
      <rPr>
        <sz val="8"/>
        <color rgb="FF000000"/>
        <rFont val="PingFang SC"/>
        <family val="2"/>
        <charset val="1"/>
      </rPr>
      <t>购入</t>
    </r>
  </si>
  <si>
    <t>DT_HS300_20190703</t>
  </si>
  <si>
    <r>
      <rPr>
        <sz val="8"/>
        <color rgb="FF000000"/>
        <rFont val="DengXian"/>
        <family val="4"/>
        <charset val="134"/>
      </rPr>
      <t>20190703</t>
    </r>
    <r>
      <rPr>
        <sz val="8"/>
        <color rgb="FF000000"/>
        <rFont val="PingFang SC"/>
        <family val="2"/>
        <charset val="1"/>
      </rPr>
      <t>购入</t>
    </r>
  </si>
  <si>
    <t>DT_HS300_20190704</t>
  </si>
  <si>
    <r>
      <rPr>
        <sz val="8"/>
        <color rgb="FF000000"/>
        <rFont val="DengXian"/>
        <family val="4"/>
        <charset val="134"/>
      </rPr>
      <t>20190704</t>
    </r>
    <r>
      <rPr>
        <sz val="8"/>
        <color rgb="FF000000"/>
        <rFont val="PingFang SC"/>
        <family val="2"/>
        <charset val="1"/>
      </rPr>
      <t>购入</t>
    </r>
  </si>
  <si>
    <t>DT_HS300_20190705</t>
  </si>
  <si>
    <r>
      <rPr>
        <sz val="8"/>
        <color rgb="FF000000"/>
        <rFont val="DengXian"/>
        <family val="4"/>
        <charset val="134"/>
      </rPr>
      <t>20190705</t>
    </r>
    <r>
      <rPr>
        <sz val="8"/>
        <color rgb="FF000000"/>
        <rFont val="PingFang SC"/>
        <family val="2"/>
        <charset val="1"/>
      </rPr>
      <t>购入</t>
    </r>
  </si>
  <si>
    <t>DT_HS300_20190708</t>
  </si>
  <si>
    <r>
      <rPr>
        <sz val="8"/>
        <color rgb="FF000000"/>
        <rFont val="DengXian"/>
        <family val="4"/>
        <charset val="134"/>
      </rPr>
      <t>20190708</t>
    </r>
    <r>
      <rPr>
        <sz val="8"/>
        <color rgb="FF000000"/>
        <rFont val="PingFang SC"/>
        <family val="2"/>
        <charset val="1"/>
      </rPr>
      <t>购入</t>
    </r>
  </si>
  <si>
    <t>DT_HS300_20190709</t>
  </si>
  <si>
    <r>
      <rPr>
        <sz val="8"/>
        <color rgb="FF000000"/>
        <rFont val="DengXian"/>
        <family val="4"/>
        <charset val="134"/>
      </rPr>
      <t>20190709</t>
    </r>
    <r>
      <rPr>
        <sz val="8"/>
        <color rgb="FF000000"/>
        <rFont val="PingFang SC"/>
        <family val="2"/>
        <charset val="1"/>
      </rPr>
      <t>购入</t>
    </r>
  </si>
  <si>
    <t>DT_HS300_20190710</t>
  </si>
  <si>
    <r>
      <rPr>
        <sz val="8"/>
        <color rgb="FF000000"/>
        <rFont val="DengXian"/>
        <family val="4"/>
        <charset val="134"/>
      </rPr>
      <t>20190710</t>
    </r>
    <r>
      <rPr>
        <sz val="8"/>
        <color rgb="FF000000"/>
        <rFont val="PingFang SC"/>
        <family val="2"/>
        <charset val="1"/>
      </rPr>
      <t>购入</t>
    </r>
  </si>
  <si>
    <t>DT_HS300_20190711</t>
  </si>
  <si>
    <r>
      <rPr>
        <sz val="8"/>
        <color rgb="FF000000"/>
        <rFont val="DengXian"/>
        <family val="4"/>
        <charset val="134"/>
      </rPr>
      <t>20190711</t>
    </r>
    <r>
      <rPr>
        <sz val="8"/>
        <color rgb="FF000000"/>
        <rFont val="PingFang SC"/>
        <family val="2"/>
        <charset val="1"/>
      </rPr>
      <t>购入</t>
    </r>
  </si>
  <si>
    <t>DT_HS300_20190712</t>
  </si>
  <si>
    <r>
      <rPr>
        <sz val="8"/>
        <color rgb="FF000000"/>
        <rFont val="DengXian"/>
        <family val="4"/>
        <charset val="134"/>
      </rPr>
      <t>20190712</t>
    </r>
    <r>
      <rPr>
        <sz val="8"/>
        <color rgb="FF000000"/>
        <rFont val="PingFang SC"/>
        <family val="2"/>
        <charset val="1"/>
      </rPr>
      <t>购入</t>
    </r>
  </si>
  <si>
    <t>DT_HS300_20190715</t>
  </si>
  <si>
    <r>
      <rPr>
        <sz val="8"/>
        <color rgb="FF000000"/>
        <rFont val="DengXian"/>
        <family val="4"/>
        <charset val="134"/>
      </rPr>
      <t>20190715</t>
    </r>
    <r>
      <rPr>
        <sz val="8"/>
        <color rgb="FF000000"/>
        <rFont val="PingFang SC"/>
        <family val="2"/>
        <charset val="1"/>
      </rPr>
      <t>购入</t>
    </r>
  </si>
  <si>
    <t>DT_HS300_20190716</t>
  </si>
  <si>
    <r>
      <rPr>
        <sz val="8"/>
        <color rgb="FF000000"/>
        <rFont val="DengXian"/>
        <family val="4"/>
        <charset val="134"/>
      </rPr>
      <t>20190716</t>
    </r>
    <r>
      <rPr>
        <sz val="8"/>
        <color rgb="FF000000"/>
        <rFont val="PingFang SC"/>
        <family val="2"/>
        <charset val="1"/>
      </rPr>
      <t>购入</t>
    </r>
  </si>
  <si>
    <t>DT_HS300_20190717</t>
  </si>
  <si>
    <r>
      <rPr>
        <sz val="8"/>
        <color rgb="FF000000"/>
        <rFont val="DengXian"/>
        <family val="4"/>
        <charset val="134"/>
      </rPr>
      <t>20190717</t>
    </r>
    <r>
      <rPr>
        <sz val="8"/>
        <color rgb="FF000000"/>
        <rFont val="PingFang SC"/>
        <family val="2"/>
        <charset val="1"/>
      </rPr>
      <t>购入</t>
    </r>
  </si>
  <si>
    <t>DT_HS300_20190718</t>
  </si>
  <si>
    <r>
      <rPr>
        <sz val="8"/>
        <color rgb="FF000000"/>
        <rFont val="DengXian"/>
        <family val="4"/>
        <charset val="134"/>
      </rPr>
      <t>20190718</t>
    </r>
    <r>
      <rPr>
        <sz val="8"/>
        <color rgb="FF000000"/>
        <rFont val="PingFang SC"/>
        <family val="2"/>
        <charset val="1"/>
      </rPr>
      <t>购入</t>
    </r>
  </si>
  <si>
    <t>DT_HS300_20190719</t>
  </si>
  <si>
    <r>
      <rPr>
        <sz val="8"/>
        <color rgb="FF000000"/>
        <rFont val="DengXian"/>
        <family val="4"/>
        <charset val="134"/>
      </rPr>
      <t>20190719</t>
    </r>
    <r>
      <rPr>
        <sz val="8"/>
        <color rgb="FF000000"/>
        <rFont val="PingFang SC"/>
        <family val="2"/>
        <charset val="1"/>
      </rPr>
      <t>购入</t>
    </r>
  </si>
  <si>
    <t>DT_HS300_20190722</t>
  </si>
  <si>
    <r>
      <rPr>
        <sz val="8"/>
        <color rgb="FF000000"/>
        <rFont val="DengXian"/>
        <family val="4"/>
        <charset val="134"/>
      </rPr>
      <t>20190722</t>
    </r>
    <r>
      <rPr>
        <sz val="8"/>
        <color rgb="FF000000"/>
        <rFont val="PingFang SC"/>
        <family val="2"/>
        <charset val="1"/>
      </rPr>
      <t>购入</t>
    </r>
  </si>
  <si>
    <t>DT_HS300_20190723</t>
  </si>
  <si>
    <r>
      <rPr>
        <sz val="8"/>
        <color rgb="FF000000"/>
        <rFont val="DengXian"/>
        <family val="4"/>
        <charset val="134"/>
      </rPr>
      <t>20190723</t>
    </r>
    <r>
      <rPr>
        <sz val="8"/>
        <color rgb="FF000000"/>
        <rFont val="PingFang SC"/>
        <family val="2"/>
        <charset val="1"/>
      </rPr>
      <t>购入</t>
    </r>
  </si>
  <si>
    <t>DT_HS300_20190724</t>
  </si>
  <si>
    <r>
      <rPr>
        <sz val="8"/>
        <color rgb="FF000000"/>
        <rFont val="DengXian"/>
        <family val="4"/>
        <charset val="134"/>
      </rPr>
      <t>20190724</t>
    </r>
    <r>
      <rPr>
        <sz val="8"/>
        <color rgb="FF000000"/>
        <rFont val="PingFang SC"/>
        <family val="2"/>
        <charset val="1"/>
      </rPr>
      <t>购入</t>
    </r>
  </si>
  <si>
    <t>DT_HS300_20190725</t>
  </si>
  <si>
    <r>
      <rPr>
        <sz val="8"/>
        <color rgb="FF000000"/>
        <rFont val="DengXian"/>
        <family val="4"/>
        <charset val="134"/>
      </rPr>
      <t>20190725</t>
    </r>
    <r>
      <rPr>
        <sz val="8"/>
        <color rgb="FF000000"/>
        <rFont val="PingFang SC"/>
        <family val="2"/>
        <charset val="1"/>
      </rPr>
      <t>购入</t>
    </r>
  </si>
  <si>
    <t>DT_HS300_20190726</t>
  </si>
  <si>
    <r>
      <rPr>
        <sz val="8"/>
        <color rgb="FF000000"/>
        <rFont val="DengXian"/>
        <family val="4"/>
        <charset val="134"/>
      </rPr>
      <t>20190726</t>
    </r>
    <r>
      <rPr>
        <sz val="8"/>
        <color rgb="FF000000"/>
        <rFont val="PingFang SC"/>
        <family val="2"/>
        <charset val="1"/>
      </rPr>
      <t>购入</t>
    </r>
  </si>
  <si>
    <t>DT_HS300_20190729</t>
  </si>
  <si>
    <r>
      <rPr>
        <sz val="8"/>
        <color rgb="FF000000"/>
        <rFont val="DengXian"/>
        <family val="4"/>
        <charset val="134"/>
      </rPr>
      <t>20190729</t>
    </r>
    <r>
      <rPr>
        <sz val="8"/>
        <color rgb="FF000000"/>
        <rFont val="PingFang SC"/>
        <family val="2"/>
        <charset val="1"/>
      </rPr>
      <t>购入</t>
    </r>
  </si>
  <si>
    <t>DT_HS300_20190730</t>
  </si>
  <si>
    <r>
      <rPr>
        <sz val="8"/>
        <color rgb="FF000000"/>
        <rFont val="DengXian"/>
        <family val="4"/>
        <charset val="134"/>
      </rPr>
      <t>20190730</t>
    </r>
    <r>
      <rPr>
        <sz val="8"/>
        <color rgb="FF000000"/>
        <rFont val="PingFang SC"/>
        <family val="2"/>
        <charset val="1"/>
      </rPr>
      <t>购入</t>
    </r>
  </si>
  <si>
    <t>DT_HS300_20190731</t>
  </si>
  <si>
    <r>
      <rPr>
        <sz val="8"/>
        <color rgb="FF000000"/>
        <rFont val="DengXian"/>
        <family val="4"/>
        <charset val="134"/>
      </rPr>
      <t>20190731</t>
    </r>
    <r>
      <rPr>
        <sz val="8"/>
        <color rgb="FF000000"/>
        <rFont val="PingFang SC"/>
        <family val="2"/>
        <charset val="1"/>
      </rPr>
      <t>购入</t>
    </r>
  </si>
  <si>
    <t>DT_HS300_20190801</t>
  </si>
  <si>
    <r>
      <rPr>
        <sz val="8"/>
        <color rgb="FF000000"/>
        <rFont val="DengXian"/>
        <family val="4"/>
        <charset val="134"/>
      </rPr>
      <t>20190801</t>
    </r>
    <r>
      <rPr>
        <sz val="8"/>
        <color rgb="FF000000"/>
        <rFont val="PingFang SC"/>
        <family val="2"/>
        <charset val="1"/>
      </rPr>
      <t>购入</t>
    </r>
  </si>
  <si>
    <t>DT_HS300_20190802</t>
  </si>
  <si>
    <r>
      <rPr>
        <sz val="8"/>
        <color rgb="FF000000"/>
        <rFont val="DengXian"/>
        <family val="4"/>
        <charset val="134"/>
      </rPr>
      <t>20190802</t>
    </r>
    <r>
      <rPr>
        <sz val="8"/>
        <color rgb="FF000000"/>
        <rFont val="PingFang SC"/>
        <family val="2"/>
        <charset val="1"/>
      </rPr>
      <t>购入</t>
    </r>
  </si>
  <si>
    <t>DT_HS300_20190805</t>
  </si>
  <si>
    <r>
      <rPr>
        <sz val="8"/>
        <color rgb="FF000000"/>
        <rFont val="DengXian"/>
        <family val="4"/>
        <charset val="134"/>
      </rPr>
      <t>20190805</t>
    </r>
    <r>
      <rPr>
        <sz val="8"/>
        <color rgb="FF000000"/>
        <rFont val="PingFang SC"/>
        <family val="2"/>
        <charset val="1"/>
      </rPr>
      <t>购入</t>
    </r>
  </si>
  <si>
    <t>DT_HS300_20190806</t>
  </si>
  <si>
    <r>
      <rPr>
        <sz val="8"/>
        <color rgb="FF000000"/>
        <rFont val="DengXian"/>
        <family val="4"/>
        <charset val="134"/>
      </rPr>
      <t>20190806</t>
    </r>
    <r>
      <rPr>
        <sz val="8"/>
        <color rgb="FF000000"/>
        <rFont val="PingFang SC"/>
        <family val="2"/>
        <charset val="1"/>
      </rPr>
      <t>购入</t>
    </r>
  </si>
  <si>
    <t>DT_HS300_20190807</t>
  </si>
  <si>
    <r>
      <rPr>
        <sz val="8"/>
        <color rgb="FF000000"/>
        <rFont val="DengXian"/>
        <family val="4"/>
        <charset val="134"/>
      </rPr>
      <t>20190807</t>
    </r>
    <r>
      <rPr>
        <sz val="8"/>
        <color rgb="FF000000"/>
        <rFont val="PingFang SC"/>
        <family val="2"/>
        <charset val="1"/>
      </rPr>
      <t>购入</t>
    </r>
  </si>
  <si>
    <t>DT_HS300_20190808</t>
  </si>
  <si>
    <r>
      <rPr>
        <sz val="8"/>
        <color rgb="FF000000"/>
        <rFont val="DengXian"/>
        <family val="4"/>
        <charset val="134"/>
      </rPr>
      <t>20190808</t>
    </r>
    <r>
      <rPr>
        <sz val="8"/>
        <color rgb="FF000000"/>
        <rFont val="PingFang SC"/>
        <family val="2"/>
        <charset val="1"/>
      </rPr>
      <t>购入</t>
    </r>
  </si>
  <si>
    <t>DT_HS300_20190809</t>
  </si>
  <si>
    <r>
      <rPr>
        <sz val="8"/>
        <color rgb="FF000000"/>
        <rFont val="DengXian"/>
        <family val="4"/>
        <charset val="134"/>
      </rPr>
      <t>20190809</t>
    </r>
    <r>
      <rPr>
        <sz val="8"/>
        <color rgb="FF000000"/>
        <rFont val="PingFang SC"/>
        <family val="2"/>
        <charset val="1"/>
      </rPr>
      <t>购入</t>
    </r>
  </si>
  <si>
    <t>DT_HS300_20190812</t>
  </si>
  <si>
    <r>
      <rPr>
        <sz val="8"/>
        <color rgb="FF000000"/>
        <rFont val="DengXian"/>
        <family val="4"/>
        <charset val="134"/>
      </rPr>
      <t>20190812</t>
    </r>
    <r>
      <rPr>
        <sz val="8"/>
        <color rgb="FF000000"/>
        <rFont val="PingFang SC"/>
        <family val="2"/>
        <charset val="1"/>
      </rPr>
      <t>购入</t>
    </r>
  </si>
  <si>
    <t>DT_HS300_20190813</t>
  </si>
  <si>
    <r>
      <rPr>
        <sz val="8"/>
        <color rgb="FF000000"/>
        <rFont val="DengXian"/>
        <family val="4"/>
        <charset val="134"/>
      </rPr>
      <t>20190813</t>
    </r>
    <r>
      <rPr>
        <sz val="8"/>
        <color rgb="FF000000"/>
        <rFont val="PingFang SC"/>
        <family val="2"/>
        <charset val="1"/>
      </rPr>
      <t>购入</t>
    </r>
  </si>
  <si>
    <t>DT_HS300_20190814</t>
  </si>
  <si>
    <r>
      <rPr>
        <sz val="8"/>
        <color rgb="FF000000"/>
        <rFont val="DengXian"/>
        <family val="4"/>
        <charset val="134"/>
      </rPr>
      <t>20190814</t>
    </r>
    <r>
      <rPr>
        <sz val="8"/>
        <color rgb="FF000000"/>
        <rFont val="PingFang SC"/>
        <family val="2"/>
        <charset val="1"/>
      </rPr>
      <t>购入</t>
    </r>
  </si>
  <si>
    <t>DT_HS300_20190815</t>
  </si>
  <si>
    <r>
      <rPr>
        <sz val="8"/>
        <color rgb="FF000000"/>
        <rFont val="DengXian"/>
        <family val="4"/>
        <charset val="134"/>
      </rPr>
      <t>20190815</t>
    </r>
    <r>
      <rPr>
        <sz val="8"/>
        <color rgb="FF000000"/>
        <rFont val="PingFang SC"/>
        <family val="2"/>
        <charset val="1"/>
      </rPr>
      <t>购入</t>
    </r>
  </si>
  <si>
    <t>DT_HS300_20190816</t>
  </si>
  <si>
    <r>
      <rPr>
        <sz val="8"/>
        <color rgb="FF000000"/>
        <rFont val="DengXian"/>
        <family val="4"/>
        <charset val="134"/>
      </rPr>
      <t>20190816</t>
    </r>
    <r>
      <rPr>
        <sz val="8"/>
        <color rgb="FF000000"/>
        <rFont val="PingFang SC"/>
        <family val="2"/>
        <charset val="1"/>
      </rPr>
      <t>购入</t>
    </r>
  </si>
  <si>
    <t>DT_HS300_20190819</t>
  </si>
  <si>
    <r>
      <rPr>
        <sz val="8"/>
        <color rgb="FF000000"/>
        <rFont val="DengXian"/>
        <family val="4"/>
        <charset val="134"/>
      </rPr>
      <t>20190819</t>
    </r>
    <r>
      <rPr>
        <sz val="8"/>
        <color rgb="FF000000"/>
        <rFont val="PingFang SC"/>
        <family val="2"/>
        <charset val="1"/>
      </rPr>
      <t>购入</t>
    </r>
  </si>
  <si>
    <t>DT_HS300_20190820</t>
  </si>
  <si>
    <r>
      <rPr>
        <sz val="8"/>
        <color rgb="FF000000"/>
        <rFont val="DengXian"/>
        <family val="4"/>
        <charset val="134"/>
      </rPr>
      <t>20190820</t>
    </r>
    <r>
      <rPr>
        <sz val="8"/>
        <color rgb="FF000000"/>
        <rFont val="PingFang SC"/>
        <family val="2"/>
        <charset val="1"/>
      </rPr>
      <t>购入</t>
    </r>
  </si>
  <si>
    <t>DT_HS300_20190821</t>
  </si>
  <si>
    <r>
      <rPr>
        <sz val="8"/>
        <color rgb="FF000000"/>
        <rFont val="DengXian"/>
        <family val="4"/>
        <charset val="134"/>
      </rPr>
      <t>20190821</t>
    </r>
    <r>
      <rPr>
        <sz val="8"/>
        <color rgb="FF000000"/>
        <rFont val="PingFang SC"/>
        <family val="2"/>
        <charset val="1"/>
      </rPr>
      <t>购入</t>
    </r>
  </si>
  <si>
    <t>DT_HS300_20190822</t>
  </si>
  <si>
    <r>
      <rPr>
        <sz val="8"/>
        <color rgb="FF000000"/>
        <rFont val="DengXian"/>
        <family val="4"/>
        <charset val="134"/>
      </rPr>
      <t>20190822</t>
    </r>
    <r>
      <rPr>
        <sz val="8"/>
        <color rgb="FF000000"/>
        <rFont val="PingFang SC"/>
        <family val="2"/>
        <charset val="1"/>
      </rPr>
      <t>购入</t>
    </r>
  </si>
  <si>
    <t>DT_HS300_20190823</t>
  </si>
  <si>
    <r>
      <rPr>
        <sz val="8"/>
        <color rgb="FF000000"/>
        <rFont val="DengXian"/>
        <family val="4"/>
        <charset val="134"/>
      </rPr>
      <t>20190823</t>
    </r>
    <r>
      <rPr>
        <sz val="8"/>
        <color rgb="FF000000"/>
        <rFont val="PingFang SC"/>
        <family val="2"/>
        <charset val="1"/>
      </rPr>
      <t>购入</t>
    </r>
  </si>
  <si>
    <t>DT_HS300_20190826</t>
  </si>
  <si>
    <r>
      <rPr>
        <sz val="8"/>
        <color rgb="FF000000"/>
        <rFont val="DengXian"/>
        <family val="4"/>
        <charset val="134"/>
      </rPr>
      <t>20190826</t>
    </r>
    <r>
      <rPr>
        <sz val="8"/>
        <color rgb="FF000000"/>
        <rFont val="PingFang SC"/>
        <family val="2"/>
        <charset val="1"/>
      </rPr>
      <t>购入</t>
    </r>
  </si>
  <si>
    <t>DT_HS300_20190827</t>
  </si>
  <si>
    <r>
      <rPr>
        <sz val="8"/>
        <color rgb="FF000000"/>
        <rFont val="DengXian"/>
        <family val="4"/>
        <charset val="134"/>
      </rPr>
      <t>20190827</t>
    </r>
    <r>
      <rPr>
        <sz val="8"/>
        <color rgb="FF000000"/>
        <rFont val="PingFang SC"/>
        <family val="2"/>
        <charset val="1"/>
      </rPr>
      <t>购入</t>
    </r>
  </si>
  <si>
    <t>DT_HS300_20190828</t>
  </si>
  <si>
    <r>
      <rPr>
        <sz val="8"/>
        <color rgb="FF000000"/>
        <rFont val="DengXian"/>
        <family val="4"/>
        <charset val="134"/>
      </rPr>
      <t>20190828</t>
    </r>
    <r>
      <rPr>
        <sz val="8"/>
        <color rgb="FF000000"/>
        <rFont val="PingFang SC"/>
        <family val="2"/>
        <charset val="1"/>
      </rPr>
      <t>购入</t>
    </r>
  </si>
  <si>
    <t>DT_HS300_20190829</t>
  </si>
  <si>
    <r>
      <rPr>
        <sz val="8"/>
        <color rgb="FF000000"/>
        <rFont val="DengXian"/>
        <family val="4"/>
        <charset val="134"/>
      </rPr>
      <t>20190829</t>
    </r>
    <r>
      <rPr>
        <sz val="8"/>
        <color rgb="FF000000"/>
        <rFont val="PingFang SC"/>
        <family val="2"/>
        <charset val="1"/>
      </rPr>
      <t>购入</t>
    </r>
  </si>
  <si>
    <t>DT_HS300_20190830</t>
  </si>
  <si>
    <r>
      <rPr>
        <sz val="8"/>
        <color rgb="FF000000"/>
        <rFont val="DengXian"/>
        <family val="4"/>
        <charset val="134"/>
      </rPr>
      <t>20190830</t>
    </r>
    <r>
      <rPr>
        <sz val="8"/>
        <color rgb="FF000000"/>
        <rFont val="PingFang SC"/>
        <family val="2"/>
        <charset val="1"/>
      </rPr>
      <t>购入</t>
    </r>
  </si>
  <si>
    <t>DT_HS300_20190902</t>
  </si>
  <si>
    <r>
      <rPr>
        <sz val="8"/>
        <color rgb="FF000000"/>
        <rFont val="DengXian"/>
        <family val="4"/>
        <charset val="134"/>
      </rPr>
      <t>20190902</t>
    </r>
    <r>
      <rPr>
        <sz val="8"/>
        <color rgb="FF000000"/>
        <rFont val="PingFang SC"/>
        <family val="2"/>
        <charset val="1"/>
      </rPr>
      <t>购入</t>
    </r>
  </si>
  <si>
    <t>DT_HS300_20190903</t>
  </si>
  <si>
    <r>
      <rPr>
        <sz val="8"/>
        <color rgb="FF000000"/>
        <rFont val="DengXian"/>
        <family val="4"/>
        <charset val="134"/>
      </rPr>
      <t>20190903</t>
    </r>
    <r>
      <rPr>
        <sz val="8"/>
        <color rgb="FF000000"/>
        <rFont val="PingFang SC"/>
        <family val="2"/>
        <charset val="1"/>
      </rPr>
      <t>购入</t>
    </r>
  </si>
  <si>
    <t>DT_HS300_20190904</t>
  </si>
  <si>
    <r>
      <rPr>
        <sz val="8"/>
        <color rgb="FF000000"/>
        <rFont val="DengXian"/>
        <family val="4"/>
        <charset val="134"/>
      </rPr>
      <t>20190904</t>
    </r>
    <r>
      <rPr>
        <sz val="8"/>
        <color rgb="FF000000"/>
        <rFont val="PingFang SC"/>
        <family val="2"/>
        <charset val="1"/>
      </rPr>
      <t>购入</t>
    </r>
  </si>
  <si>
    <t>DT_HS300_20190905</t>
  </si>
  <si>
    <r>
      <rPr>
        <sz val="8"/>
        <color rgb="FF000000"/>
        <rFont val="DengXian"/>
        <family val="4"/>
        <charset val="134"/>
      </rPr>
      <t>20190905</t>
    </r>
    <r>
      <rPr>
        <sz val="8"/>
        <color rgb="FF000000"/>
        <rFont val="PingFang SC"/>
        <family val="2"/>
        <charset val="1"/>
      </rPr>
      <t>购入</t>
    </r>
  </si>
  <si>
    <t>DT_HS300_20190906</t>
  </si>
  <si>
    <r>
      <rPr>
        <sz val="8"/>
        <color rgb="FF000000"/>
        <rFont val="DengXian"/>
        <family val="4"/>
        <charset val="134"/>
      </rPr>
      <t>20190906</t>
    </r>
    <r>
      <rPr>
        <sz val="8"/>
        <color rgb="FF000000"/>
        <rFont val="PingFang SC"/>
        <family val="2"/>
        <charset val="1"/>
      </rPr>
      <t>购入</t>
    </r>
  </si>
  <si>
    <t>DT_HS300_20190909</t>
  </si>
  <si>
    <r>
      <rPr>
        <sz val="8"/>
        <color rgb="FF000000"/>
        <rFont val="DengXian"/>
        <family val="4"/>
        <charset val="134"/>
      </rPr>
      <t>20190909</t>
    </r>
    <r>
      <rPr>
        <sz val="8"/>
        <color rgb="FF000000"/>
        <rFont val="PingFang SC"/>
        <family val="2"/>
        <charset val="1"/>
      </rPr>
      <t>购入</t>
    </r>
  </si>
  <si>
    <t>DT_HS300_20190910</t>
  </si>
  <si>
    <r>
      <rPr>
        <sz val="8"/>
        <color rgb="FF000000"/>
        <rFont val="DengXian"/>
        <family val="4"/>
        <charset val="134"/>
      </rPr>
      <t>20190910</t>
    </r>
    <r>
      <rPr>
        <sz val="8"/>
        <color rgb="FF000000"/>
        <rFont val="PingFang SC"/>
        <family val="2"/>
        <charset val="1"/>
      </rPr>
      <t>购入</t>
    </r>
  </si>
  <si>
    <t>DT_HS300_20190911</t>
  </si>
  <si>
    <r>
      <rPr>
        <sz val="8"/>
        <color rgb="FF000000"/>
        <rFont val="DengXian"/>
        <family val="4"/>
        <charset val="134"/>
      </rPr>
      <t>20190911</t>
    </r>
    <r>
      <rPr>
        <sz val="8"/>
        <color rgb="FF000000"/>
        <rFont val="PingFang SC"/>
        <family val="2"/>
        <charset val="1"/>
      </rPr>
      <t>购入</t>
    </r>
  </si>
  <si>
    <t>DT_HS300_20190912</t>
  </si>
  <si>
    <r>
      <rPr>
        <sz val="8"/>
        <color rgb="FF000000"/>
        <rFont val="DengXian"/>
        <family val="4"/>
        <charset val="134"/>
      </rPr>
      <t>20190912</t>
    </r>
    <r>
      <rPr>
        <sz val="8"/>
        <color rgb="FF000000"/>
        <rFont val="PingFang SC"/>
        <family val="2"/>
        <charset val="1"/>
      </rPr>
      <t>购入</t>
    </r>
  </si>
  <si>
    <t>DT_HS300_20190916</t>
  </si>
  <si>
    <r>
      <rPr>
        <sz val="8"/>
        <color rgb="FF000000"/>
        <rFont val="DengXian"/>
        <family val="4"/>
        <charset val="134"/>
      </rPr>
      <t>20190916</t>
    </r>
    <r>
      <rPr>
        <sz val="8"/>
        <color rgb="FF000000"/>
        <rFont val="PingFang SC"/>
        <family val="2"/>
        <charset val="1"/>
      </rPr>
      <t>购入</t>
    </r>
  </si>
  <si>
    <t>DT_HS300_20190917</t>
  </si>
  <si>
    <r>
      <rPr>
        <sz val="8"/>
        <color rgb="FF000000"/>
        <rFont val="DengXian"/>
        <family val="4"/>
        <charset val="134"/>
      </rPr>
      <t>20190917</t>
    </r>
    <r>
      <rPr>
        <sz val="8"/>
        <color rgb="FF000000"/>
        <rFont val="PingFang SC"/>
        <family val="2"/>
        <charset val="1"/>
      </rPr>
      <t>购入</t>
    </r>
  </si>
  <si>
    <t>DT_HS300_20190918</t>
  </si>
  <si>
    <r>
      <rPr>
        <sz val="8"/>
        <color rgb="FF000000"/>
        <rFont val="DengXian"/>
        <family val="4"/>
        <charset val="134"/>
      </rPr>
      <t>20190918</t>
    </r>
    <r>
      <rPr>
        <sz val="8"/>
        <color rgb="FF000000"/>
        <rFont val="PingFang SC"/>
        <family val="2"/>
        <charset val="1"/>
      </rPr>
      <t>购入</t>
    </r>
  </si>
  <si>
    <t>DT_HS300_20190919</t>
  </si>
  <si>
    <r>
      <rPr>
        <sz val="8"/>
        <color rgb="FF000000"/>
        <rFont val="DengXian"/>
        <family val="4"/>
        <charset val="134"/>
      </rPr>
      <t>20190919</t>
    </r>
    <r>
      <rPr>
        <sz val="8"/>
        <color rgb="FF000000"/>
        <rFont val="PingFang SC"/>
        <family val="2"/>
        <charset val="1"/>
      </rPr>
      <t>购入</t>
    </r>
  </si>
  <si>
    <t>DT_HS300_20190920</t>
  </si>
  <si>
    <r>
      <rPr>
        <sz val="8"/>
        <color rgb="FF000000"/>
        <rFont val="DengXian"/>
        <family val="4"/>
        <charset val="134"/>
      </rPr>
      <t>20190920</t>
    </r>
    <r>
      <rPr>
        <sz val="8"/>
        <color rgb="FF000000"/>
        <rFont val="PingFang SC"/>
        <family val="2"/>
        <charset val="1"/>
      </rPr>
      <t>购入</t>
    </r>
  </si>
  <si>
    <t>DT_HS300_20190923</t>
  </si>
  <si>
    <r>
      <rPr>
        <sz val="8"/>
        <color rgb="FF000000"/>
        <rFont val="DengXian"/>
        <family val="4"/>
        <charset val="134"/>
      </rPr>
      <t>20190923</t>
    </r>
    <r>
      <rPr>
        <sz val="8"/>
        <color rgb="FF000000"/>
        <rFont val="PingFang SC"/>
        <family val="2"/>
        <charset val="1"/>
      </rPr>
      <t>购入</t>
    </r>
  </si>
  <si>
    <t>DT_HS300_20190924</t>
  </si>
  <si>
    <r>
      <rPr>
        <sz val="8"/>
        <color rgb="FF000000"/>
        <rFont val="DengXian"/>
        <family val="4"/>
        <charset val="134"/>
      </rPr>
      <t>20190924</t>
    </r>
    <r>
      <rPr>
        <sz val="8"/>
        <color rgb="FF000000"/>
        <rFont val="PingFang SC"/>
        <family val="2"/>
        <charset val="1"/>
      </rPr>
      <t>购入</t>
    </r>
  </si>
  <si>
    <t>DT_HS300_20190925</t>
  </si>
  <si>
    <r>
      <rPr>
        <sz val="8"/>
        <color rgb="FF000000"/>
        <rFont val="DengXian"/>
        <family val="4"/>
        <charset val="134"/>
      </rPr>
      <t>20190925</t>
    </r>
    <r>
      <rPr>
        <sz val="8"/>
        <color rgb="FF000000"/>
        <rFont val="PingFang SC"/>
        <family val="2"/>
        <charset val="1"/>
      </rPr>
      <t>购入</t>
    </r>
  </si>
  <si>
    <t>DT_HS300_20190926</t>
  </si>
  <si>
    <r>
      <rPr>
        <sz val="8"/>
        <color rgb="FF000000"/>
        <rFont val="DengXian"/>
        <family val="4"/>
        <charset val="134"/>
      </rPr>
      <t>20190926</t>
    </r>
    <r>
      <rPr>
        <sz val="8"/>
        <color rgb="FF000000"/>
        <rFont val="PingFang SC"/>
        <family val="2"/>
        <charset val="1"/>
      </rPr>
      <t>购入</t>
    </r>
  </si>
  <si>
    <t>DT_HS300_20190927</t>
  </si>
  <si>
    <r>
      <rPr>
        <sz val="8"/>
        <color rgb="FF000000"/>
        <rFont val="DengXian"/>
        <family val="4"/>
        <charset val="134"/>
      </rPr>
      <t>20190927</t>
    </r>
    <r>
      <rPr>
        <sz val="8"/>
        <color rgb="FF000000"/>
        <rFont val="PingFang SC"/>
        <family val="2"/>
        <charset val="1"/>
      </rPr>
      <t>购入</t>
    </r>
  </si>
  <si>
    <t>DT_HS300_20190930</t>
  </si>
  <si>
    <r>
      <rPr>
        <sz val="8"/>
        <color rgb="FF000000"/>
        <rFont val="DengXian"/>
        <family val="4"/>
        <charset val="134"/>
      </rPr>
      <t>20190930</t>
    </r>
    <r>
      <rPr>
        <sz val="8"/>
        <color rgb="FF000000"/>
        <rFont val="PingFang SC"/>
        <family val="2"/>
        <charset val="1"/>
      </rPr>
      <t>购入</t>
    </r>
  </si>
  <si>
    <t>DT_HS300_20191008</t>
  </si>
  <si>
    <r>
      <rPr>
        <sz val="8"/>
        <color rgb="FF000000"/>
        <rFont val="DengXian"/>
        <family val="4"/>
        <charset val="134"/>
      </rPr>
      <t>20191008</t>
    </r>
    <r>
      <rPr>
        <sz val="8"/>
        <color rgb="FF000000"/>
        <rFont val="PingFang SC"/>
        <family val="2"/>
        <charset val="1"/>
      </rPr>
      <t>购入</t>
    </r>
  </si>
  <si>
    <t>DT_HS300_20191009</t>
  </si>
  <si>
    <r>
      <rPr>
        <sz val="8"/>
        <color rgb="FF000000"/>
        <rFont val="DengXian"/>
        <family val="4"/>
        <charset val="134"/>
      </rPr>
      <t>20191009</t>
    </r>
    <r>
      <rPr>
        <sz val="8"/>
        <color rgb="FF000000"/>
        <rFont val="PingFang SC"/>
        <family val="2"/>
        <charset val="1"/>
      </rPr>
      <t>购入</t>
    </r>
  </si>
  <si>
    <t>DT_HS300_20191010</t>
  </si>
  <si>
    <r>
      <rPr>
        <sz val="8"/>
        <color rgb="FF000000"/>
        <rFont val="DengXian"/>
        <family val="4"/>
        <charset val="134"/>
      </rPr>
      <t>20191010</t>
    </r>
    <r>
      <rPr>
        <sz val="8"/>
        <color rgb="FF000000"/>
        <rFont val="PingFang SC"/>
        <family val="2"/>
        <charset val="1"/>
      </rPr>
      <t>购入</t>
    </r>
  </si>
  <si>
    <t>DT_HS300_20191011</t>
  </si>
  <si>
    <r>
      <rPr>
        <sz val="8"/>
        <color rgb="FF000000"/>
        <rFont val="DengXian"/>
        <family val="4"/>
        <charset val="134"/>
      </rPr>
      <t>20191011</t>
    </r>
    <r>
      <rPr>
        <sz val="8"/>
        <color rgb="FF000000"/>
        <rFont val="PingFang SC"/>
        <family val="2"/>
        <charset val="1"/>
      </rPr>
      <t>购入</t>
    </r>
  </si>
  <si>
    <t>DT_HS300_20191014</t>
  </si>
  <si>
    <r>
      <rPr>
        <sz val="8"/>
        <color rgb="FF000000"/>
        <rFont val="DengXian"/>
        <family val="4"/>
        <charset val="134"/>
      </rPr>
      <t>20191014</t>
    </r>
    <r>
      <rPr>
        <sz val="8"/>
        <color rgb="FF000000"/>
        <rFont val="PingFang SC"/>
        <family val="2"/>
        <charset val="1"/>
      </rPr>
      <t>购入</t>
    </r>
  </si>
  <si>
    <t>DT_HS300_20191015</t>
  </si>
  <si>
    <r>
      <rPr>
        <sz val="8"/>
        <color rgb="FF000000"/>
        <rFont val="DengXian"/>
        <family val="4"/>
        <charset val="134"/>
      </rPr>
      <t>20191015</t>
    </r>
    <r>
      <rPr>
        <sz val="8"/>
        <color rgb="FF000000"/>
        <rFont val="PingFang SC"/>
        <family val="2"/>
        <charset val="1"/>
      </rPr>
      <t>购入</t>
    </r>
  </si>
  <si>
    <t>DT_HS300_20191016</t>
  </si>
  <si>
    <r>
      <rPr>
        <sz val="8"/>
        <color rgb="FF000000"/>
        <rFont val="DengXian"/>
        <family val="4"/>
        <charset val="134"/>
      </rPr>
      <t>20191016</t>
    </r>
    <r>
      <rPr>
        <sz val="8"/>
        <color rgb="FF000000"/>
        <rFont val="PingFang SC"/>
        <family val="2"/>
        <charset val="1"/>
      </rPr>
      <t>购入</t>
    </r>
  </si>
  <si>
    <t>DT_HS300_20191017</t>
  </si>
  <si>
    <r>
      <rPr>
        <sz val="8"/>
        <color rgb="FF000000"/>
        <rFont val="DengXian"/>
        <family val="4"/>
        <charset val="134"/>
      </rPr>
      <t>20191017</t>
    </r>
    <r>
      <rPr>
        <sz val="8"/>
        <color rgb="FF000000"/>
        <rFont val="PingFang SC"/>
        <family val="2"/>
        <charset val="1"/>
      </rPr>
      <t>购入</t>
    </r>
  </si>
  <si>
    <t>DT_HS300_20191018</t>
  </si>
  <si>
    <r>
      <rPr>
        <sz val="8"/>
        <color rgb="FF000000"/>
        <rFont val="DengXian"/>
        <family val="4"/>
        <charset val="134"/>
      </rPr>
      <t>20191018</t>
    </r>
    <r>
      <rPr>
        <sz val="8"/>
        <color rgb="FF000000"/>
        <rFont val="PingFang SC"/>
        <family val="2"/>
        <charset val="1"/>
      </rPr>
      <t>购入</t>
    </r>
  </si>
  <si>
    <t>DT_HS300_20191021</t>
  </si>
  <si>
    <r>
      <rPr>
        <sz val="8"/>
        <color rgb="FF000000"/>
        <rFont val="DengXian"/>
        <family val="4"/>
        <charset val="134"/>
      </rPr>
      <t>20191021</t>
    </r>
    <r>
      <rPr>
        <sz val="8"/>
        <color rgb="FF000000"/>
        <rFont val="PingFang SC"/>
        <family val="2"/>
        <charset val="1"/>
      </rPr>
      <t>购入</t>
    </r>
  </si>
  <si>
    <t>DT_HS300_20191022</t>
  </si>
  <si>
    <r>
      <rPr>
        <sz val="8"/>
        <color rgb="FF000000"/>
        <rFont val="DengXian"/>
        <family val="4"/>
        <charset val="134"/>
      </rPr>
      <t>20191022</t>
    </r>
    <r>
      <rPr>
        <sz val="8"/>
        <color rgb="FF000000"/>
        <rFont val="PingFang SC"/>
        <family val="2"/>
        <charset val="1"/>
      </rPr>
      <t>购入</t>
    </r>
  </si>
  <si>
    <t>DT_HS300_20191023</t>
  </si>
  <si>
    <r>
      <rPr>
        <sz val="8"/>
        <color rgb="FF000000"/>
        <rFont val="DengXian"/>
        <family val="4"/>
        <charset val="134"/>
      </rPr>
      <t>20191023</t>
    </r>
    <r>
      <rPr>
        <sz val="8"/>
        <color rgb="FF000000"/>
        <rFont val="PingFang SC"/>
        <family val="2"/>
        <charset val="1"/>
      </rPr>
      <t>购入</t>
    </r>
  </si>
  <si>
    <t>DT_HS300_20191024</t>
  </si>
  <si>
    <r>
      <rPr>
        <sz val="8"/>
        <color rgb="FF000000"/>
        <rFont val="DengXian"/>
        <family val="4"/>
        <charset val="134"/>
      </rPr>
      <t>20191024</t>
    </r>
    <r>
      <rPr>
        <sz val="8"/>
        <color rgb="FF000000"/>
        <rFont val="PingFang SC"/>
        <family val="2"/>
        <charset val="1"/>
      </rPr>
      <t>购入</t>
    </r>
  </si>
  <si>
    <t>DT_HS300_20191025</t>
  </si>
  <si>
    <r>
      <rPr>
        <sz val="8"/>
        <color rgb="FF000000"/>
        <rFont val="DengXian"/>
        <family val="4"/>
        <charset val="134"/>
      </rPr>
      <t>20191025</t>
    </r>
    <r>
      <rPr>
        <sz val="8"/>
        <color rgb="FF000000"/>
        <rFont val="PingFang SC"/>
        <family val="2"/>
        <charset val="1"/>
      </rPr>
      <t>购入</t>
    </r>
  </si>
  <si>
    <t>DT_HS300_20191028</t>
  </si>
  <si>
    <r>
      <rPr>
        <sz val="8"/>
        <color rgb="FF000000"/>
        <rFont val="DengXian"/>
        <family val="4"/>
        <charset val="134"/>
      </rPr>
      <t>20191028</t>
    </r>
    <r>
      <rPr>
        <sz val="8"/>
        <color rgb="FF000000"/>
        <rFont val="PingFang SC"/>
        <family val="2"/>
        <charset val="1"/>
      </rPr>
      <t>购入</t>
    </r>
  </si>
  <si>
    <t>DT_HS300_20191029</t>
  </si>
  <si>
    <r>
      <rPr>
        <sz val="8"/>
        <color rgb="FF000000"/>
        <rFont val="DengXian"/>
        <family val="4"/>
        <charset val="134"/>
      </rPr>
      <t>20191029</t>
    </r>
    <r>
      <rPr>
        <sz val="8"/>
        <color rgb="FF000000"/>
        <rFont val="PingFang SC"/>
        <family val="2"/>
        <charset val="1"/>
      </rPr>
      <t>购入</t>
    </r>
  </si>
  <si>
    <t>DT_HS300_20191030</t>
  </si>
  <si>
    <r>
      <rPr>
        <sz val="8"/>
        <color rgb="FF000000"/>
        <rFont val="DengXian"/>
        <family val="4"/>
        <charset val="134"/>
      </rPr>
      <t>20191030</t>
    </r>
    <r>
      <rPr>
        <sz val="8"/>
        <color rgb="FF000000"/>
        <rFont val="PingFang SC"/>
        <family val="2"/>
        <charset val="1"/>
      </rPr>
      <t>购入</t>
    </r>
  </si>
  <si>
    <t>DT_HS300_20191031</t>
  </si>
  <si>
    <r>
      <rPr>
        <sz val="8"/>
        <color rgb="FF000000"/>
        <rFont val="DengXian"/>
        <family val="4"/>
        <charset val="134"/>
      </rPr>
      <t>20191031</t>
    </r>
    <r>
      <rPr>
        <sz val="8"/>
        <color rgb="FF000000"/>
        <rFont val="PingFang SC"/>
        <family val="2"/>
        <charset val="1"/>
      </rPr>
      <t>购入</t>
    </r>
  </si>
  <si>
    <t>DT_HS300_20191101</t>
  </si>
  <si>
    <r>
      <rPr>
        <sz val="8"/>
        <color rgb="FF000000"/>
        <rFont val="DengXian"/>
        <family val="4"/>
        <charset val="134"/>
      </rPr>
      <t>20191101</t>
    </r>
    <r>
      <rPr>
        <sz val="8"/>
        <color rgb="FF000000"/>
        <rFont val="PingFang SC"/>
        <family val="2"/>
        <charset val="1"/>
      </rPr>
      <t>购入</t>
    </r>
  </si>
  <si>
    <t>DT_HS300_20191104</t>
  </si>
  <si>
    <r>
      <rPr>
        <sz val="8"/>
        <color rgb="FF000000"/>
        <rFont val="DengXian"/>
        <family val="4"/>
        <charset val="134"/>
      </rPr>
      <t>20191104</t>
    </r>
    <r>
      <rPr>
        <sz val="8"/>
        <color rgb="FF000000"/>
        <rFont val="PingFang SC"/>
        <family val="2"/>
        <charset val="1"/>
      </rPr>
      <t>购入</t>
    </r>
  </si>
  <si>
    <t>DT_HS300_20191105</t>
  </si>
  <si>
    <r>
      <rPr>
        <sz val="8"/>
        <color rgb="FF000000"/>
        <rFont val="DengXian"/>
        <family val="4"/>
        <charset val="134"/>
      </rPr>
      <t>20191105</t>
    </r>
    <r>
      <rPr>
        <sz val="8"/>
        <color rgb="FF000000"/>
        <rFont val="PingFang SC"/>
        <family val="2"/>
        <charset val="1"/>
      </rPr>
      <t>购入</t>
    </r>
  </si>
  <si>
    <t>DT_HS300_20191106</t>
  </si>
  <si>
    <r>
      <rPr>
        <sz val="8"/>
        <color rgb="FF000000"/>
        <rFont val="DengXian"/>
        <family val="4"/>
        <charset val="134"/>
      </rPr>
      <t>20191106</t>
    </r>
    <r>
      <rPr>
        <sz val="8"/>
        <color rgb="FF000000"/>
        <rFont val="PingFang SC"/>
        <family val="2"/>
        <charset val="1"/>
      </rPr>
      <t>购入</t>
    </r>
  </si>
  <si>
    <t>DT_HS300_20191107</t>
  </si>
  <si>
    <r>
      <rPr>
        <sz val="8"/>
        <color rgb="FF000000"/>
        <rFont val="DengXian"/>
        <family val="4"/>
        <charset val="134"/>
      </rPr>
      <t>20191107</t>
    </r>
    <r>
      <rPr>
        <sz val="8"/>
        <color rgb="FF000000"/>
        <rFont val="PingFang SC"/>
        <family val="2"/>
        <charset val="1"/>
      </rPr>
      <t>购入</t>
    </r>
  </si>
  <si>
    <t>DT_HS300_20191108</t>
  </si>
  <si>
    <r>
      <rPr>
        <sz val="8"/>
        <color rgb="FF000000"/>
        <rFont val="DengXian"/>
        <family val="4"/>
        <charset val="134"/>
      </rPr>
      <t>20191108</t>
    </r>
    <r>
      <rPr>
        <sz val="8"/>
        <color rgb="FF000000"/>
        <rFont val="PingFang SC"/>
        <family val="2"/>
        <charset val="1"/>
      </rPr>
      <t>购入</t>
    </r>
  </si>
  <si>
    <t>DT_HS300_20191111</t>
  </si>
  <si>
    <r>
      <rPr>
        <sz val="8"/>
        <color rgb="FF000000"/>
        <rFont val="DengXian"/>
        <family val="4"/>
        <charset val="134"/>
      </rPr>
      <t>20191111</t>
    </r>
    <r>
      <rPr>
        <sz val="8"/>
        <color rgb="FF000000"/>
        <rFont val="PingFang SC"/>
        <family val="2"/>
        <charset val="1"/>
      </rPr>
      <t>购入</t>
    </r>
  </si>
  <si>
    <t>DT_HS300_20191112</t>
  </si>
  <si>
    <r>
      <rPr>
        <sz val="8"/>
        <color rgb="FF000000"/>
        <rFont val="DengXian"/>
        <family val="4"/>
        <charset val="134"/>
      </rPr>
      <t>20191112</t>
    </r>
    <r>
      <rPr>
        <sz val="8"/>
        <color rgb="FF000000"/>
        <rFont val="PingFang SC"/>
        <family val="2"/>
        <charset val="1"/>
      </rPr>
      <t>购入</t>
    </r>
  </si>
  <si>
    <t>DT_HS300_20191113</t>
  </si>
  <si>
    <r>
      <rPr>
        <sz val="8"/>
        <color rgb="FF000000"/>
        <rFont val="DengXian"/>
        <family val="4"/>
        <charset val="134"/>
      </rPr>
      <t>20191113</t>
    </r>
    <r>
      <rPr>
        <sz val="8"/>
        <color rgb="FF000000"/>
        <rFont val="PingFang SC"/>
        <family val="2"/>
        <charset val="1"/>
      </rPr>
      <t>购入</t>
    </r>
  </si>
  <si>
    <t>DT_HS300_20191114</t>
  </si>
  <si>
    <r>
      <rPr>
        <sz val="8"/>
        <color rgb="FF000000"/>
        <rFont val="DengXian"/>
        <family val="4"/>
        <charset val="134"/>
      </rPr>
      <t>20191114</t>
    </r>
    <r>
      <rPr>
        <sz val="8"/>
        <color rgb="FF000000"/>
        <rFont val="PingFang SC"/>
        <family val="2"/>
        <charset val="1"/>
      </rPr>
      <t>购入</t>
    </r>
  </si>
  <si>
    <t>DT_HS300_20191115</t>
  </si>
  <si>
    <r>
      <rPr>
        <sz val="8"/>
        <color rgb="FF000000"/>
        <rFont val="DengXian"/>
        <family val="4"/>
        <charset val="134"/>
      </rPr>
      <t>20191115</t>
    </r>
    <r>
      <rPr>
        <sz val="8"/>
        <color rgb="FF000000"/>
        <rFont val="PingFang SC"/>
        <family val="2"/>
        <charset val="1"/>
      </rPr>
      <t>购入</t>
    </r>
  </si>
  <si>
    <t>DT_HS300_20191118</t>
  </si>
  <si>
    <r>
      <rPr>
        <sz val="8"/>
        <color rgb="FF000000"/>
        <rFont val="DengXian"/>
        <family val="4"/>
        <charset val="134"/>
      </rPr>
      <t>20191118</t>
    </r>
    <r>
      <rPr>
        <sz val="8"/>
        <color rgb="FF000000"/>
        <rFont val="PingFang SC"/>
        <family val="2"/>
        <charset val="1"/>
      </rPr>
      <t>购入</t>
    </r>
  </si>
  <si>
    <t>DT_HS300_20191119</t>
  </si>
  <si>
    <r>
      <rPr>
        <sz val="8"/>
        <color rgb="FF000000"/>
        <rFont val="DengXian"/>
        <family val="4"/>
        <charset val="134"/>
      </rPr>
      <t>20191119</t>
    </r>
    <r>
      <rPr>
        <sz val="8"/>
        <color rgb="FF000000"/>
        <rFont val="PingFang SC"/>
        <family val="2"/>
        <charset val="1"/>
      </rPr>
      <t>购入</t>
    </r>
  </si>
  <si>
    <t>DT_HS300_20191120</t>
  </si>
  <si>
    <r>
      <rPr>
        <sz val="8"/>
        <color rgb="FF000000"/>
        <rFont val="DengXian"/>
        <family val="4"/>
        <charset val="134"/>
      </rPr>
      <t>20191120</t>
    </r>
    <r>
      <rPr>
        <sz val="8"/>
        <color rgb="FF000000"/>
        <rFont val="PingFang SC"/>
        <family val="2"/>
        <charset val="1"/>
      </rPr>
      <t>购入</t>
    </r>
  </si>
  <si>
    <t>DT_HS300_20191121</t>
  </si>
  <si>
    <r>
      <rPr>
        <sz val="8"/>
        <color rgb="FF000000"/>
        <rFont val="DengXian"/>
        <family val="4"/>
        <charset val="134"/>
      </rPr>
      <t>20191121</t>
    </r>
    <r>
      <rPr>
        <sz val="8"/>
        <color rgb="FF000000"/>
        <rFont val="PingFang SC"/>
        <family val="2"/>
        <charset val="1"/>
      </rPr>
      <t>购入</t>
    </r>
  </si>
  <si>
    <t>DT_HS300_20191122</t>
  </si>
  <si>
    <r>
      <rPr>
        <sz val="8"/>
        <color rgb="FF000000"/>
        <rFont val="DengXian"/>
        <family val="4"/>
        <charset val="134"/>
      </rPr>
      <t>20191122</t>
    </r>
    <r>
      <rPr>
        <sz val="8"/>
        <color rgb="FF000000"/>
        <rFont val="PingFang SC"/>
        <family val="2"/>
        <charset val="1"/>
      </rPr>
      <t>购入</t>
    </r>
  </si>
  <si>
    <t>DT_HS300_20191125</t>
  </si>
  <si>
    <r>
      <rPr>
        <sz val="8"/>
        <color rgb="FF000000"/>
        <rFont val="DengXian"/>
        <family val="4"/>
        <charset val="134"/>
      </rPr>
      <t>20191125</t>
    </r>
    <r>
      <rPr>
        <sz val="8"/>
        <color rgb="FF000000"/>
        <rFont val="PingFang SC"/>
        <family val="2"/>
        <charset val="1"/>
      </rPr>
      <t>购入</t>
    </r>
  </si>
  <si>
    <t>DT_HS300_20191126</t>
  </si>
  <si>
    <r>
      <rPr>
        <sz val="8"/>
        <color rgb="FF000000"/>
        <rFont val="DengXian"/>
        <family val="4"/>
        <charset val="134"/>
      </rPr>
      <t>20191126</t>
    </r>
    <r>
      <rPr>
        <sz val="8"/>
        <color rgb="FF000000"/>
        <rFont val="PingFang SC"/>
        <family val="2"/>
        <charset val="1"/>
      </rPr>
      <t>购入</t>
    </r>
  </si>
  <si>
    <t>DT_HS300_20191127</t>
  </si>
  <si>
    <r>
      <rPr>
        <sz val="8"/>
        <color rgb="FF000000"/>
        <rFont val="DengXian"/>
        <family val="4"/>
        <charset val="134"/>
      </rPr>
      <t>20191127</t>
    </r>
    <r>
      <rPr>
        <sz val="8"/>
        <color rgb="FF000000"/>
        <rFont val="PingFang SC"/>
        <family val="2"/>
        <charset val="1"/>
      </rPr>
      <t>购入</t>
    </r>
  </si>
  <si>
    <t>DT_HS300_20191128</t>
  </si>
  <si>
    <r>
      <rPr>
        <sz val="8"/>
        <color rgb="FF000000"/>
        <rFont val="DengXian"/>
        <family val="4"/>
        <charset val="134"/>
      </rPr>
      <t>20191128</t>
    </r>
    <r>
      <rPr>
        <sz val="8"/>
        <color rgb="FF000000"/>
        <rFont val="PingFang SC"/>
        <family val="2"/>
        <charset val="1"/>
      </rPr>
      <t>购入</t>
    </r>
  </si>
  <si>
    <t>DT_HS300_20191129</t>
  </si>
  <si>
    <r>
      <rPr>
        <sz val="8"/>
        <color rgb="FF000000"/>
        <rFont val="DengXian"/>
        <family val="4"/>
        <charset val="134"/>
      </rPr>
      <t>20191129</t>
    </r>
    <r>
      <rPr>
        <sz val="8"/>
        <color rgb="FF000000"/>
        <rFont val="PingFang SC"/>
        <family val="2"/>
        <charset val="1"/>
      </rPr>
      <t>购入</t>
    </r>
  </si>
  <si>
    <t>DT_HS300_20191202</t>
  </si>
  <si>
    <r>
      <rPr>
        <sz val="8"/>
        <color rgb="FF000000"/>
        <rFont val="DengXian"/>
        <family val="4"/>
        <charset val="134"/>
      </rPr>
      <t>20191202</t>
    </r>
    <r>
      <rPr>
        <sz val="8"/>
        <color rgb="FF000000"/>
        <rFont val="PingFang SC"/>
        <family val="2"/>
        <charset val="1"/>
      </rPr>
      <t>购入</t>
    </r>
  </si>
  <si>
    <t>DT_HS300_20191203</t>
  </si>
  <si>
    <r>
      <rPr>
        <sz val="8"/>
        <color rgb="FF000000"/>
        <rFont val="DengXian"/>
        <family val="4"/>
        <charset val="134"/>
      </rPr>
      <t>20191203</t>
    </r>
    <r>
      <rPr>
        <sz val="8"/>
        <color rgb="FF000000"/>
        <rFont val="PingFang SC"/>
        <family val="2"/>
        <charset val="1"/>
      </rPr>
      <t>购入</t>
    </r>
  </si>
  <si>
    <t>DT_HS300_20191204</t>
  </si>
  <si>
    <r>
      <rPr>
        <sz val="8"/>
        <color rgb="FF000000"/>
        <rFont val="DengXian"/>
        <family val="4"/>
        <charset val="134"/>
      </rPr>
      <t>20191204</t>
    </r>
    <r>
      <rPr>
        <sz val="8"/>
        <color rgb="FF000000"/>
        <rFont val="PingFang SC"/>
        <family val="2"/>
        <charset val="1"/>
      </rPr>
      <t>购入</t>
    </r>
  </si>
  <si>
    <t>DT_HS300_20191205</t>
  </si>
  <si>
    <r>
      <rPr>
        <sz val="8"/>
        <color rgb="FF000000"/>
        <rFont val="DengXian"/>
        <family val="4"/>
        <charset val="134"/>
      </rPr>
      <t>20191205</t>
    </r>
    <r>
      <rPr>
        <sz val="8"/>
        <color rgb="FF000000"/>
        <rFont val="PingFang SC"/>
        <family val="2"/>
        <charset val="1"/>
      </rPr>
      <t>购入</t>
    </r>
  </si>
  <si>
    <t>DT_HS300_20191206</t>
  </si>
  <si>
    <r>
      <rPr>
        <sz val="8"/>
        <color rgb="FF000000"/>
        <rFont val="DengXian"/>
        <family val="4"/>
        <charset val="134"/>
      </rPr>
      <t>20191206</t>
    </r>
    <r>
      <rPr>
        <sz val="8"/>
        <color rgb="FF000000"/>
        <rFont val="PingFang SC"/>
        <family val="2"/>
        <charset val="1"/>
      </rPr>
      <t>购入</t>
    </r>
  </si>
  <si>
    <t>DT_HS300_20191209</t>
  </si>
  <si>
    <r>
      <rPr>
        <sz val="8"/>
        <color rgb="FF000000"/>
        <rFont val="DengXian"/>
        <family val="4"/>
        <charset val="134"/>
      </rPr>
      <t>20191209</t>
    </r>
    <r>
      <rPr>
        <sz val="8"/>
        <color rgb="FF000000"/>
        <rFont val="PingFang SC"/>
        <family val="2"/>
        <charset val="1"/>
      </rPr>
      <t>购入</t>
    </r>
  </si>
  <si>
    <t>DT_HS300_20191210</t>
  </si>
  <si>
    <r>
      <rPr>
        <sz val="8"/>
        <color rgb="FF000000"/>
        <rFont val="DengXian"/>
        <family val="4"/>
        <charset val="134"/>
      </rPr>
      <t>20191210</t>
    </r>
    <r>
      <rPr>
        <sz val="8"/>
        <color rgb="FF000000"/>
        <rFont val="PingFang SC"/>
        <family val="2"/>
        <charset val="1"/>
      </rPr>
      <t>购入</t>
    </r>
  </si>
  <si>
    <t>DT_HS300_20191211</t>
  </si>
  <si>
    <r>
      <rPr>
        <sz val="8"/>
        <color rgb="FF000000"/>
        <rFont val="DengXian"/>
        <family val="4"/>
        <charset val="134"/>
      </rPr>
      <t>20191211</t>
    </r>
    <r>
      <rPr>
        <sz val="8"/>
        <color rgb="FF000000"/>
        <rFont val="PingFang SC"/>
        <family val="2"/>
        <charset val="1"/>
      </rPr>
      <t>购入</t>
    </r>
  </si>
  <si>
    <t>DT_HS300_20191212</t>
  </si>
  <si>
    <r>
      <rPr>
        <sz val="8"/>
        <color rgb="FF000000"/>
        <rFont val="DengXian"/>
        <family val="4"/>
        <charset val="134"/>
      </rPr>
      <t>20191212</t>
    </r>
    <r>
      <rPr>
        <sz val="8"/>
        <color rgb="FF000000"/>
        <rFont val="PingFang SC"/>
        <family val="2"/>
        <charset val="1"/>
      </rPr>
      <t>购入</t>
    </r>
  </si>
  <si>
    <t>DT_HS300_20191213</t>
  </si>
  <si>
    <r>
      <rPr>
        <sz val="8"/>
        <color rgb="FF000000"/>
        <rFont val="DengXian"/>
        <family val="4"/>
        <charset val="134"/>
      </rPr>
      <t>20191213</t>
    </r>
    <r>
      <rPr>
        <sz val="8"/>
        <color rgb="FF000000"/>
        <rFont val="PingFang SC"/>
        <family val="2"/>
        <charset val="1"/>
      </rPr>
      <t>购入</t>
    </r>
  </si>
  <si>
    <t>DT_HS300_20191216</t>
  </si>
  <si>
    <r>
      <rPr>
        <sz val="8"/>
        <color rgb="FF000000"/>
        <rFont val="DengXian"/>
        <family val="4"/>
        <charset val="134"/>
      </rPr>
      <t>20191216</t>
    </r>
    <r>
      <rPr>
        <sz val="8"/>
        <color rgb="FF000000"/>
        <rFont val="PingFang SC"/>
        <family val="2"/>
        <charset val="1"/>
      </rPr>
      <t>购入</t>
    </r>
  </si>
  <si>
    <t>DT_HS300_20191217</t>
  </si>
  <si>
    <r>
      <rPr>
        <sz val="8"/>
        <color rgb="FF000000"/>
        <rFont val="DengXian"/>
        <family val="4"/>
        <charset val="134"/>
      </rPr>
      <t>20191217</t>
    </r>
    <r>
      <rPr>
        <sz val="8"/>
        <color rgb="FF000000"/>
        <rFont val="PingFang SC"/>
        <family val="2"/>
        <charset val="1"/>
      </rPr>
      <t>购入</t>
    </r>
  </si>
  <si>
    <t>DT_HS300_20191218</t>
  </si>
  <si>
    <r>
      <rPr>
        <sz val="8"/>
        <color rgb="FF000000"/>
        <rFont val="DengXian"/>
        <family val="4"/>
        <charset val="134"/>
      </rPr>
      <t>20191218</t>
    </r>
    <r>
      <rPr>
        <sz val="8"/>
        <color rgb="FF000000"/>
        <rFont val="PingFang SC"/>
        <family val="2"/>
        <charset val="1"/>
      </rPr>
      <t>购入</t>
    </r>
  </si>
  <si>
    <t>DT_HS300_20191219</t>
  </si>
  <si>
    <r>
      <rPr>
        <sz val="8"/>
        <color rgb="FF000000"/>
        <rFont val="DengXian"/>
        <family val="4"/>
        <charset val="134"/>
      </rPr>
      <t>20191219</t>
    </r>
    <r>
      <rPr>
        <sz val="8"/>
        <color rgb="FF000000"/>
        <rFont val="PingFang SC"/>
        <family val="2"/>
        <charset val="1"/>
      </rPr>
      <t>购入</t>
    </r>
  </si>
  <si>
    <t>DT_HS300_20191220</t>
  </si>
  <si>
    <r>
      <rPr>
        <sz val="8"/>
        <color rgb="FF000000"/>
        <rFont val="DengXian"/>
        <family val="4"/>
        <charset val="134"/>
      </rPr>
      <t>20191220</t>
    </r>
    <r>
      <rPr>
        <sz val="8"/>
        <color rgb="FF000000"/>
        <rFont val="PingFang SC"/>
        <family val="2"/>
        <charset val="1"/>
      </rPr>
      <t>购入</t>
    </r>
  </si>
  <si>
    <t>DT_HS300_20191223</t>
  </si>
  <si>
    <r>
      <rPr>
        <sz val="8"/>
        <color rgb="FF000000"/>
        <rFont val="DengXian"/>
        <family val="4"/>
        <charset val="134"/>
      </rPr>
      <t>20191223</t>
    </r>
    <r>
      <rPr>
        <sz val="8"/>
        <color rgb="FF000000"/>
        <rFont val="PingFang SC"/>
        <family val="2"/>
        <charset val="1"/>
      </rPr>
      <t>购入</t>
    </r>
  </si>
  <si>
    <t>DT_HS300_20191224</t>
  </si>
  <si>
    <r>
      <rPr>
        <sz val="8"/>
        <color rgb="FF000000"/>
        <rFont val="DengXian"/>
        <family val="4"/>
        <charset val="134"/>
      </rPr>
      <t>20191224</t>
    </r>
    <r>
      <rPr>
        <sz val="8"/>
        <color rgb="FF000000"/>
        <rFont val="PingFang SC"/>
        <family val="2"/>
        <charset val="1"/>
      </rPr>
      <t>购入</t>
    </r>
  </si>
  <si>
    <t>DT_HS300_20191225</t>
  </si>
  <si>
    <r>
      <rPr>
        <sz val="8"/>
        <color rgb="FF000000"/>
        <rFont val="DengXian"/>
        <family val="4"/>
        <charset val="134"/>
      </rPr>
      <t>20191225</t>
    </r>
    <r>
      <rPr>
        <sz val="8"/>
        <color rgb="FF000000"/>
        <rFont val="PingFang SC"/>
        <family val="2"/>
        <charset val="1"/>
      </rPr>
      <t>购入</t>
    </r>
  </si>
  <si>
    <t>DT_HS300_20191226</t>
  </si>
  <si>
    <r>
      <rPr>
        <sz val="8"/>
        <color rgb="FF000000"/>
        <rFont val="DengXian"/>
        <family val="4"/>
        <charset val="134"/>
      </rPr>
      <t>20191226</t>
    </r>
    <r>
      <rPr>
        <sz val="8"/>
        <color rgb="FF000000"/>
        <rFont val="PingFang SC"/>
        <family val="2"/>
        <charset val="1"/>
      </rPr>
      <t>购入</t>
    </r>
  </si>
  <si>
    <t>DT_HS300_20191227</t>
  </si>
  <si>
    <r>
      <rPr>
        <sz val="8"/>
        <color rgb="FF000000"/>
        <rFont val="DengXian"/>
        <family val="4"/>
        <charset val="134"/>
      </rPr>
      <t>20191227</t>
    </r>
    <r>
      <rPr>
        <sz val="8"/>
        <color rgb="FF000000"/>
        <rFont val="PingFang SC"/>
        <family val="2"/>
        <charset val="1"/>
      </rPr>
      <t>购入</t>
    </r>
  </si>
  <si>
    <t>DT_HS300_20191230</t>
  </si>
  <si>
    <r>
      <rPr>
        <sz val="8"/>
        <color rgb="FF000000"/>
        <rFont val="DengXian"/>
        <family val="4"/>
        <charset val="134"/>
      </rPr>
      <t>20191230</t>
    </r>
    <r>
      <rPr>
        <sz val="8"/>
        <color rgb="FF000000"/>
        <rFont val="PingFang SC"/>
        <family val="2"/>
        <charset val="1"/>
      </rPr>
      <t>购入</t>
    </r>
  </si>
  <si>
    <t>DT_HS300_20191231</t>
  </si>
  <si>
    <r>
      <rPr>
        <sz val="8"/>
        <color rgb="FF000000"/>
        <rFont val="DengXian"/>
        <family val="4"/>
        <charset val="134"/>
      </rPr>
      <t>20191231</t>
    </r>
    <r>
      <rPr>
        <sz val="8"/>
        <color rgb="FF000000"/>
        <rFont val="PingFang SC"/>
        <family val="2"/>
        <charset val="1"/>
      </rPr>
      <t>购入</t>
    </r>
  </si>
  <si>
    <t>DT_HS300_20200102</t>
  </si>
  <si>
    <r>
      <rPr>
        <sz val="8"/>
        <color rgb="FF000000"/>
        <rFont val="DengXian"/>
        <family val="4"/>
        <charset val="134"/>
      </rPr>
      <t>20200102</t>
    </r>
    <r>
      <rPr>
        <sz val="8"/>
        <color rgb="FF000000"/>
        <rFont val="PingFang SC"/>
        <family val="2"/>
        <charset val="1"/>
      </rPr>
      <t>购入</t>
    </r>
  </si>
  <si>
    <t>DT_HS300_20200103</t>
  </si>
  <si>
    <r>
      <rPr>
        <sz val="8"/>
        <color rgb="FF000000"/>
        <rFont val="DengXian"/>
        <family val="4"/>
        <charset val="134"/>
      </rPr>
      <t>20200103</t>
    </r>
    <r>
      <rPr>
        <sz val="8"/>
        <color rgb="FF000000"/>
        <rFont val="PingFang SC"/>
        <family val="2"/>
        <charset val="1"/>
      </rPr>
      <t>购入</t>
    </r>
  </si>
  <si>
    <t>DT_HS300_20200106</t>
  </si>
  <si>
    <r>
      <rPr>
        <sz val="8"/>
        <color rgb="FF000000"/>
        <rFont val="DengXian"/>
        <family val="4"/>
        <charset val="134"/>
      </rPr>
      <t>20200106</t>
    </r>
    <r>
      <rPr>
        <sz val="8"/>
        <color rgb="FF000000"/>
        <rFont val="PingFang SC"/>
        <family val="2"/>
        <charset val="1"/>
      </rPr>
      <t>购入</t>
    </r>
  </si>
  <si>
    <t>DT_HS300_20200107</t>
  </si>
  <si>
    <r>
      <rPr>
        <sz val="8"/>
        <color rgb="FF000000"/>
        <rFont val="DengXian"/>
        <family val="4"/>
        <charset val="134"/>
      </rPr>
      <t>20200107</t>
    </r>
    <r>
      <rPr>
        <sz val="8"/>
        <color rgb="FF000000"/>
        <rFont val="PingFang SC"/>
        <family val="2"/>
        <charset val="1"/>
      </rPr>
      <t>购入</t>
    </r>
  </si>
  <si>
    <t>DT_HS300_20200108</t>
  </si>
  <si>
    <r>
      <rPr>
        <sz val="8"/>
        <color rgb="FF000000"/>
        <rFont val="DengXian"/>
        <family val="4"/>
        <charset val="134"/>
      </rPr>
      <t>20200108</t>
    </r>
    <r>
      <rPr>
        <sz val="8"/>
        <color rgb="FF000000"/>
        <rFont val="PingFang SC"/>
        <family val="2"/>
        <charset val="1"/>
      </rPr>
      <t>购入</t>
    </r>
  </si>
  <si>
    <t>DT_HS300_20200109</t>
  </si>
  <si>
    <r>
      <rPr>
        <sz val="8"/>
        <color rgb="FF000000"/>
        <rFont val="DengXian"/>
        <family val="4"/>
        <charset val="134"/>
      </rPr>
      <t>20200109</t>
    </r>
    <r>
      <rPr>
        <sz val="8"/>
        <color rgb="FF000000"/>
        <rFont val="PingFang SC"/>
        <family val="2"/>
        <charset val="1"/>
      </rPr>
      <t>购入</t>
    </r>
  </si>
  <si>
    <t>DT_HS300_20200110</t>
  </si>
  <si>
    <r>
      <rPr>
        <sz val="8"/>
        <color rgb="FF000000"/>
        <rFont val="DengXian"/>
        <family val="4"/>
        <charset val="134"/>
      </rPr>
      <t>20200110</t>
    </r>
    <r>
      <rPr>
        <sz val="8"/>
        <color rgb="FF000000"/>
        <rFont val="PingFang SC"/>
        <family val="2"/>
        <charset val="1"/>
      </rPr>
      <t>购入</t>
    </r>
  </si>
  <si>
    <t>DT_HS300_20200113</t>
  </si>
  <si>
    <r>
      <rPr>
        <sz val="8"/>
        <color rgb="FF000000"/>
        <rFont val="DengXian"/>
        <family val="4"/>
        <charset val="134"/>
      </rPr>
      <t>20200113</t>
    </r>
    <r>
      <rPr>
        <sz val="8"/>
        <color rgb="FF000000"/>
        <rFont val="PingFang SC"/>
        <family val="2"/>
        <charset val="1"/>
      </rPr>
      <t>购入</t>
    </r>
  </si>
  <si>
    <t>DT_HS300_20200114</t>
  </si>
  <si>
    <r>
      <rPr>
        <sz val="8"/>
        <color rgb="FF000000"/>
        <rFont val="DengXian"/>
        <family val="4"/>
        <charset val="134"/>
      </rPr>
      <t>20200114</t>
    </r>
    <r>
      <rPr>
        <sz val="8"/>
        <color rgb="FF000000"/>
        <rFont val="PingFang SC"/>
        <family val="2"/>
        <charset val="1"/>
      </rPr>
      <t>购入</t>
    </r>
  </si>
  <si>
    <t>DT_HS300_20200115</t>
  </si>
  <si>
    <r>
      <rPr>
        <sz val="8"/>
        <color rgb="FF000000"/>
        <rFont val="DengXian"/>
        <family val="4"/>
        <charset val="134"/>
      </rPr>
      <t>20200115</t>
    </r>
    <r>
      <rPr>
        <sz val="8"/>
        <color rgb="FF000000"/>
        <rFont val="PingFang SC"/>
        <family val="2"/>
        <charset val="1"/>
      </rPr>
      <t>购入</t>
    </r>
  </si>
  <si>
    <t>DT_HS300_20200116</t>
  </si>
  <si>
    <r>
      <rPr>
        <sz val="8"/>
        <color rgb="FF000000"/>
        <rFont val="DengXian"/>
        <family val="4"/>
        <charset val="134"/>
      </rPr>
      <t>20200116</t>
    </r>
    <r>
      <rPr>
        <sz val="8"/>
        <color rgb="FF000000"/>
        <rFont val="PingFang SC"/>
        <family val="2"/>
        <charset val="1"/>
      </rPr>
      <t>购入</t>
    </r>
  </si>
  <si>
    <t>DT_HS300_20200117</t>
  </si>
  <si>
    <r>
      <rPr>
        <sz val="8"/>
        <color rgb="FF000000"/>
        <rFont val="DengXian"/>
        <family val="4"/>
        <charset val="134"/>
      </rPr>
      <t>20200117</t>
    </r>
    <r>
      <rPr>
        <sz val="8"/>
        <color rgb="FF000000"/>
        <rFont val="PingFang SC"/>
        <family val="2"/>
        <charset val="1"/>
      </rPr>
      <t>购入</t>
    </r>
  </si>
  <si>
    <t>DT_HS300_20200120</t>
  </si>
  <si>
    <r>
      <rPr>
        <sz val="8"/>
        <color rgb="FF000000"/>
        <rFont val="DengXian"/>
        <family val="4"/>
        <charset val="134"/>
      </rPr>
      <t>20200120</t>
    </r>
    <r>
      <rPr>
        <sz val="8"/>
        <color rgb="FF000000"/>
        <rFont val="PingFang SC"/>
        <family val="2"/>
        <charset val="1"/>
      </rPr>
      <t>购入</t>
    </r>
  </si>
  <si>
    <t>DT_HS300_20200121</t>
  </si>
  <si>
    <r>
      <rPr>
        <sz val="8"/>
        <color rgb="FF000000"/>
        <rFont val="DengXian"/>
        <family val="4"/>
        <charset val="134"/>
      </rPr>
      <t>20200121</t>
    </r>
    <r>
      <rPr>
        <sz val="8"/>
        <color rgb="FF000000"/>
        <rFont val="PingFang SC"/>
        <family val="2"/>
        <charset val="1"/>
      </rPr>
      <t>购入</t>
    </r>
  </si>
  <si>
    <t>DT_HS300_20200122</t>
  </si>
  <si>
    <r>
      <rPr>
        <sz val="8"/>
        <color rgb="FF000000"/>
        <rFont val="DengXian"/>
        <family val="4"/>
        <charset val="134"/>
      </rPr>
      <t>20200122</t>
    </r>
    <r>
      <rPr>
        <sz val="8"/>
        <color rgb="FF000000"/>
        <rFont val="PingFang SC"/>
        <family val="2"/>
        <charset val="1"/>
      </rPr>
      <t>购入</t>
    </r>
  </si>
  <si>
    <t>DT_HS300_20200123</t>
  </si>
  <si>
    <r>
      <rPr>
        <sz val="8"/>
        <color rgb="FF000000"/>
        <rFont val="DengXian"/>
        <family val="4"/>
        <charset val="134"/>
      </rPr>
      <t>20200123</t>
    </r>
    <r>
      <rPr>
        <sz val="8"/>
        <color rgb="FF000000"/>
        <rFont val="PingFang SC"/>
        <family val="2"/>
        <charset val="1"/>
      </rPr>
      <t>购入</t>
    </r>
  </si>
  <si>
    <t>DT_HS300_20200203</t>
  </si>
  <si>
    <r>
      <rPr>
        <sz val="8"/>
        <color rgb="FF000000"/>
        <rFont val="DengXian"/>
        <family val="4"/>
        <charset val="134"/>
      </rPr>
      <t>20200203</t>
    </r>
    <r>
      <rPr>
        <sz val="8"/>
        <color rgb="FF000000"/>
        <rFont val="PingFang SC"/>
        <family val="2"/>
        <charset val="1"/>
      </rPr>
      <t>购入</t>
    </r>
  </si>
  <si>
    <t>DT_HS300_20200204</t>
  </si>
  <si>
    <r>
      <rPr>
        <sz val="8"/>
        <color rgb="FF000000"/>
        <rFont val="DengXian"/>
        <family val="4"/>
        <charset val="134"/>
      </rPr>
      <t>20200204</t>
    </r>
    <r>
      <rPr>
        <sz val="8"/>
        <color rgb="FF000000"/>
        <rFont val="PingFang SC"/>
        <family val="2"/>
        <charset val="1"/>
      </rPr>
      <t>购入</t>
    </r>
  </si>
  <si>
    <t>DT_HS300_20200205</t>
  </si>
  <si>
    <r>
      <rPr>
        <sz val="8"/>
        <color rgb="FF000000"/>
        <rFont val="DengXian"/>
        <family val="4"/>
        <charset val="134"/>
      </rPr>
      <t>20200205</t>
    </r>
    <r>
      <rPr>
        <sz val="8"/>
        <color rgb="FF000000"/>
        <rFont val="PingFang SC"/>
        <family val="2"/>
        <charset val="1"/>
      </rPr>
      <t>购入</t>
    </r>
  </si>
  <si>
    <t>DT_HS300_20200206</t>
  </si>
  <si>
    <r>
      <rPr>
        <sz val="8"/>
        <color rgb="FF000000"/>
        <rFont val="DengXian"/>
        <family val="4"/>
        <charset val="134"/>
      </rPr>
      <t>20200206</t>
    </r>
    <r>
      <rPr>
        <sz val="8"/>
        <color rgb="FF000000"/>
        <rFont val="PingFang SC"/>
        <family val="2"/>
        <charset val="1"/>
      </rPr>
      <t>购入</t>
    </r>
  </si>
  <si>
    <t>DT_HS300_20200207</t>
  </si>
  <si>
    <r>
      <rPr>
        <sz val="8"/>
        <color rgb="FF000000"/>
        <rFont val="DengXian"/>
        <family val="4"/>
        <charset val="134"/>
      </rPr>
      <t>20200207</t>
    </r>
    <r>
      <rPr>
        <sz val="8"/>
        <color rgb="FF000000"/>
        <rFont val="PingFang SC"/>
        <family val="2"/>
        <charset val="1"/>
      </rPr>
      <t>购入</t>
    </r>
  </si>
  <si>
    <t>DT_HS300_20200210</t>
  </si>
  <si>
    <r>
      <rPr>
        <sz val="8"/>
        <color rgb="FF000000"/>
        <rFont val="DengXian"/>
        <family val="4"/>
        <charset val="134"/>
      </rPr>
      <t>20200210</t>
    </r>
    <r>
      <rPr>
        <sz val="8"/>
        <color rgb="FF000000"/>
        <rFont val="PingFang SC"/>
        <family val="2"/>
        <charset val="1"/>
      </rPr>
      <t>购入</t>
    </r>
  </si>
  <si>
    <t>DT_HS300_20200211</t>
  </si>
  <si>
    <r>
      <rPr>
        <sz val="8"/>
        <color rgb="FF000000"/>
        <rFont val="DengXian"/>
        <family val="4"/>
        <charset val="134"/>
      </rPr>
      <t>20200211</t>
    </r>
    <r>
      <rPr>
        <sz val="8"/>
        <color rgb="FF000000"/>
        <rFont val="PingFang SC"/>
        <family val="2"/>
        <charset val="1"/>
      </rPr>
      <t>购入</t>
    </r>
  </si>
  <si>
    <t>DT_HS300_20200212</t>
  </si>
  <si>
    <r>
      <rPr>
        <sz val="8"/>
        <color rgb="FF000000"/>
        <rFont val="DengXian"/>
        <family val="4"/>
        <charset val="134"/>
      </rPr>
      <t>20200212</t>
    </r>
    <r>
      <rPr>
        <sz val="8"/>
        <color rgb="FF000000"/>
        <rFont val="PingFang SC"/>
        <family val="2"/>
        <charset val="1"/>
      </rPr>
      <t>购入</t>
    </r>
  </si>
  <si>
    <t>DT_HS300_20200213</t>
  </si>
  <si>
    <r>
      <rPr>
        <sz val="8"/>
        <color rgb="FF000000"/>
        <rFont val="DengXian"/>
        <family val="4"/>
        <charset val="134"/>
      </rPr>
      <t>20200213</t>
    </r>
    <r>
      <rPr>
        <sz val="8"/>
        <color rgb="FF000000"/>
        <rFont val="PingFang SC"/>
        <family val="2"/>
        <charset val="1"/>
      </rPr>
      <t>购入</t>
    </r>
  </si>
  <si>
    <t>DT_HS300_20200214</t>
  </si>
  <si>
    <r>
      <rPr>
        <sz val="8"/>
        <color rgb="FF000000"/>
        <rFont val="DengXian"/>
        <family val="4"/>
        <charset val="134"/>
      </rPr>
      <t>20200214</t>
    </r>
    <r>
      <rPr>
        <sz val="8"/>
        <color rgb="FF000000"/>
        <rFont val="PingFang SC"/>
        <family val="2"/>
        <charset val="1"/>
      </rPr>
      <t>购入</t>
    </r>
  </si>
  <si>
    <t>DT_HS300_20200217</t>
  </si>
  <si>
    <r>
      <rPr>
        <sz val="8"/>
        <color rgb="FF000000"/>
        <rFont val="DengXian"/>
        <family val="4"/>
        <charset val="134"/>
      </rPr>
      <t>20200217</t>
    </r>
    <r>
      <rPr>
        <sz val="8"/>
        <color rgb="FF000000"/>
        <rFont val="PingFang SC"/>
        <family val="2"/>
        <charset val="1"/>
      </rPr>
      <t>购入</t>
    </r>
  </si>
  <si>
    <t>DT_HS300_20200218</t>
  </si>
  <si>
    <r>
      <rPr>
        <sz val="8"/>
        <color rgb="FF000000"/>
        <rFont val="DengXian"/>
        <family val="4"/>
        <charset val="134"/>
      </rPr>
      <t>20200218</t>
    </r>
    <r>
      <rPr>
        <sz val="8"/>
        <color rgb="FF000000"/>
        <rFont val="PingFang SC"/>
        <family val="2"/>
        <charset val="1"/>
      </rPr>
      <t>购入</t>
    </r>
  </si>
  <si>
    <t>DT_HS300_20200219</t>
  </si>
  <si>
    <r>
      <rPr>
        <sz val="8"/>
        <color rgb="FF000000"/>
        <rFont val="DengXian"/>
        <family val="4"/>
        <charset val="134"/>
      </rPr>
      <t>20200219</t>
    </r>
    <r>
      <rPr>
        <sz val="8"/>
        <color rgb="FF000000"/>
        <rFont val="PingFang SC"/>
        <family val="2"/>
        <charset val="1"/>
      </rPr>
      <t>购入</t>
    </r>
  </si>
  <si>
    <t>DT_HS300_20200220</t>
  </si>
  <si>
    <r>
      <rPr>
        <sz val="8"/>
        <color rgb="FF000000"/>
        <rFont val="DengXian"/>
        <family val="4"/>
        <charset val="134"/>
      </rPr>
      <t>20200220</t>
    </r>
    <r>
      <rPr>
        <sz val="8"/>
        <color rgb="FF000000"/>
        <rFont val="PingFang SC"/>
        <family val="2"/>
        <charset val="1"/>
      </rPr>
      <t>购入</t>
    </r>
  </si>
  <si>
    <t>DT_HS300_20200221</t>
  </si>
  <si>
    <r>
      <rPr>
        <sz val="8"/>
        <color rgb="FF000000"/>
        <rFont val="DengXian"/>
        <family val="4"/>
        <charset val="134"/>
      </rPr>
      <t>20200221</t>
    </r>
    <r>
      <rPr>
        <sz val="8"/>
        <color rgb="FF000000"/>
        <rFont val="PingFang SC"/>
        <family val="2"/>
        <charset val="1"/>
      </rPr>
      <t>购入</t>
    </r>
  </si>
  <si>
    <t>DT_HS300_20200224</t>
  </si>
  <si>
    <r>
      <rPr>
        <sz val="8"/>
        <color rgb="FF000000"/>
        <rFont val="DengXian"/>
        <family val="4"/>
        <charset val="134"/>
      </rPr>
      <t>20200224</t>
    </r>
    <r>
      <rPr>
        <sz val="8"/>
        <color rgb="FF000000"/>
        <rFont val="PingFang SC"/>
        <family val="2"/>
        <charset val="1"/>
      </rPr>
      <t>购入</t>
    </r>
  </si>
  <si>
    <t>DT_HS300_20200225</t>
  </si>
  <si>
    <r>
      <rPr>
        <sz val="8"/>
        <color rgb="FF000000"/>
        <rFont val="DengXian"/>
        <family val="4"/>
        <charset val="134"/>
      </rPr>
      <t>20200225</t>
    </r>
    <r>
      <rPr>
        <sz val="8"/>
        <color rgb="FF000000"/>
        <rFont val="PingFang SC"/>
        <family val="2"/>
        <charset val="1"/>
      </rPr>
      <t>购入</t>
    </r>
  </si>
  <si>
    <t>DT_HS300_20200226</t>
  </si>
  <si>
    <r>
      <rPr>
        <sz val="8"/>
        <color rgb="FF000000"/>
        <rFont val="DengXian"/>
        <family val="4"/>
        <charset val="134"/>
      </rPr>
      <t>20200226</t>
    </r>
    <r>
      <rPr>
        <sz val="8"/>
        <color rgb="FF000000"/>
        <rFont val="PingFang SC"/>
        <family val="2"/>
        <charset val="1"/>
      </rPr>
      <t>购入</t>
    </r>
  </si>
  <si>
    <t>DT_HS300_20200227</t>
  </si>
  <si>
    <r>
      <rPr>
        <sz val="8"/>
        <color rgb="FF000000"/>
        <rFont val="DengXian"/>
        <family val="4"/>
        <charset val="134"/>
      </rPr>
      <t>20200227</t>
    </r>
    <r>
      <rPr>
        <sz val="8"/>
        <color rgb="FF000000"/>
        <rFont val="PingFang SC"/>
        <family val="2"/>
        <charset val="1"/>
      </rPr>
      <t>购入</t>
    </r>
  </si>
  <si>
    <t>DT_HS300_20200228</t>
  </si>
  <si>
    <r>
      <rPr>
        <sz val="8"/>
        <color rgb="FF000000"/>
        <rFont val="DengXian"/>
        <family val="4"/>
        <charset val="134"/>
      </rPr>
      <t>20200228</t>
    </r>
    <r>
      <rPr>
        <sz val="8"/>
        <color rgb="FF000000"/>
        <rFont val="PingFang SC"/>
        <family val="2"/>
        <charset val="1"/>
      </rPr>
      <t>购入</t>
    </r>
  </si>
  <si>
    <t>DT_HS300_20200302</t>
  </si>
  <si>
    <r>
      <rPr>
        <sz val="8"/>
        <color rgb="FF000000"/>
        <rFont val="DengXian"/>
        <family val="4"/>
        <charset val="134"/>
      </rPr>
      <t>20200302</t>
    </r>
    <r>
      <rPr>
        <sz val="8"/>
        <color rgb="FF000000"/>
        <rFont val="PingFang SC"/>
        <family val="2"/>
        <charset val="1"/>
      </rPr>
      <t>购入</t>
    </r>
  </si>
  <si>
    <t>DT_HS300_20200303</t>
  </si>
  <si>
    <r>
      <rPr>
        <sz val="8"/>
        <color rgb="FF000000"/>
        <rFont val="DengXian"/>
        <family val="4"/>
        <charset val="134"/>
      </rPr>
      <t>20200303</t>
    </r>
    <r>
      <rPr>
        <sz val="8"/>
        <color rgb="FF000000"/>
        <rFont val="PingFang SC"/>
        <family val="2"/>
        <charset val="1"/>
      </rPr>
      <t>购入</t>
    </r>
  </si>
  <si>
    <t>DT_HS300_20200304</t>
  </si>
  <si>
    <r>
      <rPr>
        <sz val="8"/>
        <color rgb="FF000000"/>
        <rFont val="DengXian"/>
        <family val="4"/>
        <charset val="134"/>
      </rPr>
      <t>20200304</t>
    </r>
    <r>
      <rPr>
        <sz val="8"/>
        <color rgb="FF000000"/>
        <rFont val="PingFang SC"/>
        <family val="2"/>
        <charset val="1"/>
      </rPr>
      <t>购入</t>
    </r>
  </si>
  <si>
    <t>DT_HS300_20200305</t>
  </si>
  <si>
    <r>
      <rPr>
        <sz val="8"/>
        <color rgb="FF000000"/>
        <rFont val="DengXian"/>
        <family val="4"/>
        <charset val="134"/>
      </rPr>
      <t>20200305</t>
    </r>
    <r>
      <rPr>
        <sz val="8"/>
        <color rgb="FF000000"/>
        <rFont val="PingFang SC"/>
        <family val="2"/>
        <charset val="1"/>
      </rPr>
      <t>购入</t>
    </r>
  </si>
  <si>
    <t>DT_HS300_20200306</t>
  </si>
  <si>
    <r>
      <rPr>
        <sz val="8"/>
        <color rgb="FF000000"/>
        <rFont val="DengXian"/>
        <family val="4"/>
        <charset val="134"/>
      </rPr>
      <t>20200306</t>
    </r>
    <r>
      <rPr>
        <sz val="8"/>
        <color rgb="FF000000"/>
        <rFont val="PingFang SC"/>
        <family val="2"/>
        <charset val="1"/>
      </rPr>
      <t>购入</t>
    </r>
  </si>
  <si>
    <t>该笔基金出售金额</t>
  </si>
  <si>
    <t>投比</t>
  </si>
  <si>
    <t>盈亏
金额</t>
  </si>
  <si>
    <t>DT_ZZ500_20190102</t>
  </si>
  <si>
    <r>
      <rPr>
        <sz val="8"/>
        <color rgb="FFFF0000"/>
        <rFont val="DengXian"/>
        <family val="4"/>
        <charset val="134"/>
      </rPr>
      <t>20190102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,20190305</t>
    </r>
    <r>
      <rPr>
        <sz val="8"/>
        <color rgb="FFFF0000"/>
        <rFont val="PingFang SC"/>
        <family val="2"/>
        <charset val="1"/>
      </rPr>
      <t>售出</t>
    </r>
  </si>
  <si>
    <t>DT_ZZ500_20190103</t>
  </si>
  <si>
    <r>
      <rPr>
        <sz val="8"/>
        <color rgb="FFFF0000"/>
        <rFont val="DengXian"/>
        <family val="4"/>
        <charset val="134"/>
      </rPr>
      <t>20190103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,20190305</t>
    </r>
    <r>
      <rPr>
        <sz val="8"/>
        <color rgb="FFFF0000"/>
        <rFont val="PingFang SC"/>
        <family val="2"/>
        <charset val="1"/>
      </rPr>
      <t>售出</t>
    </r>
  </si>
  <si>
    <t>DT_ZZ500_20190104</t>
  </si>
  <si>
    <r>
      <rPr>
        <sz val="8"/>
        <color rgb="FFFF0000"/>
        <rFont val="DengXian"/>
        <family val="4"/>
        <charset val="134"/>
      </rPr>
      <t>20190104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,20190305</t>
    </r>
    <r>
      <rPr>
        <sz val="8"/>
        <color rgb="FFFF0000"/>
        <rFont val="PingFang SC"/>
        <family val="2"/>
        <charset val="1"/>
      </rPr>
      <t>售出</t>
    </r>
  </si>
  <si>
    <t>DT_ZZ500_20190107</t>
  </si>
  <si>
    <t>DT_ZZ500_20190108</t>
  </si>
  <si>
    <r>
      <rPr>
        <sz val="8"/>
        <color rgb="FFFF0000"/>
        <rFont val="DengXian"/>
        <family val="4"/>
        <charset val="134"/>
      </rPr>
      <t>20190108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</si>
  <si>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DT_ZZ500_20190109</t>
  </si>
  <si>
    <r>
      <rPr>
        <sz val="8"/>
        <color rgb="FFFF0000"/>
        <rFont val="DengXian"/>
        <family val="4"/>
        <charset val="134"/>
      </rPr>
      <t>20190109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</si>
  <si>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DT_ZZ500_20190110</t>
  </si>
  <si>
    <t>DT_ZZ500_20190111</t>
  </si>
  <si>
    <r>
      <rPr>
        <sz val="8"/>
        <color rgb="FFFF0000"/>
        <rFont val="DengXian"/>
        <family val="4"/>
        <charset val="134"/>
      </rPr>
      <t>20190111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</si>
  <si>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DT_ZZ500_20190114</t>
  </si>
  <si>
    <t>DT_ZZ500_20190115</t>
  </si>
  <si>
    <r>
      <rPr>
        <sz val="8"/>
        <color rgb="FFFF0000"/>
        <rFont val="DengXian"/>
        <family val="4"/>
        <charset val="134"/>
      </rPr>
      <t>20190115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,20190307</t>
    </r>
    <r>
      <rPr>
        <sz val="8"/>
        <color rgb="FFFF0000"/>
        <rFont val="PingFang SC"/>
        <family val="2"/>
        <charset val="1"/>
      </rPr>
      <t>售出</t>
    </r>
  </si>
  <si>
    <t>DT_ZZ500_20190116</t>
  </si>
  <si>
    <r>
      <rPr>
        <sz val="8"/>
        <color rgb="FFFF0000"/>
        <rFont val="DengXian"/>
        <family val="4"/>
        <charset val="134"/>
      </rPr>
      <t>20190116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,20190307</t>
    </r>
    <r>
      <rPr>
        <sz val="8"/>
        <color rgb="FFFF0000"/>
        <rFont val="PingFang SC"/>
        <family val="2"/>
        <charset val="1"/>
      </rPr>
      <t>售出</t>
    </r>
  </si>
  <si>
    <t>DT_ZZ500_20190117</t>
  </si>
  <si>
    <r>
      <rPr>
        <sz val="8"/>
        <color rgb="FFFF0000"/>
        <rFont val="DengXian"/>
        <family val="4"/>
        <charset val="134"/>
      </rPr>
      <t>20190117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</si>
  <si>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DT_ZZ500_20190118</t>
  </si>
  <si>
    <r>
      <rPr>
        <sz val="8"/>
        <color rgb="FFFF0000"/>
        <rFont val="DengXian"/>
        <family val="4"/>
        <charset val="134"/>
      </rPr>
      <t>20190118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,20190307</t>
    </r>
    <r>
      <rPr>
        <sz val="8"/>
        <color rgb="FFFF0000"/>
        <rFont val="PingFang SC"/>
        <family val="2"/>
        <charset val="1"/>
      </rPr>
      <t>售出</t>
    </r>
  </si>
  <si>
    <t>DT_ZZ500_20190121</t>
  </si>
  <si>
    <r>
      <rPr>
        <sz val="8"/>
        <color rgb="FFFF0000"/>
        <rFont val="DengXian"/>
        <family val="4"/>
        <charset val="134"/>
      </rPr>
      <t>20190121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,20190307</t>
    </r>
    <r>
      <rPr>
        <sz val="8"/>
        <color rgb="FFFF0000"/>
        <rFont val="PingFang SC"/>
        <family val="2"/>
        <charset val="1"/>
      </rPr>
      <t>售出</t>
    </r>
  </si>
  <si>
    <t>DT_ZZ500_20190122</t>
  </si>
  <si>
    <r>
      <rPr>
        <sz val="8"/>
        <color rgb="FFFF0000"/>
        <rFont val="DengXian"/>
        <family val="4"/>
        <charset val="134"/>
      </rPr>
      <t>20190122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</si>
  <si>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DT_ZZ500_20190123</t>
  </si>
  <si>
    <r>
      <rPr>
        <sz val="8"/>
        <color rgb="FFFF0000"/>
        <rFont val="DengXian"/>
        <family val="4"/>
        <charset val="134"/>
      </rPr>
      <t>20190123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</si>
  <si>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DT_ZZ500_20190124</t>
  </si>
  <si>
    <r>
      <rPr>
        <sz val="8"/>
        <color rgb="FFFF0000"/>
        <rFont val="DengXian"/>
        <family val="4"/>
        <charset val="134"/>
      </rPr>
      <t>20190124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,20190307</t>
    </r>
    <r>
      <rPr>
        <sz val="8"/>
        <color rgb="FFFF0000"/>
        <rFont val="PingFang SC"/>
        <family val="2"/>
        <charset val="1"/>
      </rPr>
      <t>售出</t>
    </r>
  </si>
  <si>
    <t>DT_ZZ500_20190125</t>
  </si>
  <si>
    <r>
      <rPr>
        <sz val="8"/>
        <color rgb="FFFF0000"/>
        <rFont val="DengXian"/>
        <family val="4"/>
        <charset val="134"/>
      </rPr>
      <t>20190125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</si>
  <si>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DT_ZZ500_20190128</t>
  </si>
  <si>
    <r>
      <rPr>
        <sz val="8"/>
        <color rgb="FFFF0000"/>
        <rFont val="DengXian"/>
        <family val="4"/>
        <charset val="134"/>
      </rPr>
      <t>20190128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</si>
  <si>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DT_ZZ500_20190129</t>
  </si>
  <si>
    <r>
      <rPr>
        <sz val="8"/>
        <color rgb="FFFF0000"/>
        <rFont val="DengXian"/>
        <family val="4"/>
        <charset val="134"/>
      </rPr>
      <t>20190129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</si>
  <si>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DT_ZZ500_20190130</t>
  </si>
  <si>
    <r>
      <rPr>
        <sz val="8"/>
        <color rgb="FFFF0000"/>
        <rFont val="DengXian"/>
        <family val="4"/>
        <charset val="134"/>
      </rPr>
      <t>20190130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</si>
  <si>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DT_ZZ500_20190131</t>
  </si>
  <si>
    <r>
      <rPr>
        <sz val="8"/>
        <color rgb="FFFF0000"/>
        <rFont val="DengXian"/>
        <family val="4"/>
        <charset val="134"/>
      </rPr>
      <t>20190131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,20190321</t>
    </r>
    <r>
      <rPr>
        <sz val="8"/>
        <color rgb="FFFF0000"/>
        <rFont val="PingFang SC"/>
        <family val="2"/>
        <charset val="1"/>
      </rPr>
      <t>售出</t>
    </r>
  </si>
  <si>
    <t>DT_ZZ500_20190201</t>
  </si>
  <si>
    <r>
      <rPr>
        <sz val="8"/>
        <color rgb="FFFF0000"/>
        <rFont val="DengXian"/>
        <family val="4"/>
        <charset val="134"/>
      </rPr>
      <t>20190201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</si>
  <si>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DT_ZZ500_20190211</t>
  </si>
  <si>
    <r>
      <rPr>
        <sz val="8"/>
        <color rgb="FFFF0000"/>
        <rFont val="DengXian"/>
        <family val="4"/>
        <charset val="134"/>
      </rPr>
      <t>20190211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,20190404</t>
    </r>
    <r>
      <rPr>
        <sz val="8"/>
        <color rgb="FFFF0000"/>
        <rFont val="PingFang SC"/>
        <family val="2"/>
        <charset val="1"/>
      </rPr>
      <t>售出</t>
    </r>
  </si>
  <si>
    <t>DT_ZZ500_20190212</t>
  </si>
  <si>
    <r>
      <rPr>
        <sz val="8"/>
        <color rgb="FFFF0000"/>
        <rFont val="DengXian"/>
        <family val="4"/>
        <charset val="134"/>
      </rPr>
      <t>20190212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,20190307</t>
    </r>
    <r>
      <rPr>
        <sz val="8"/>
        <color rgb="FFFF0000"/>
        <rFont val="PingFang SC"/>
        <family val="2"/>
        <charset val="1"/>
      </rPr>
      <t>售出</t>
    </r>
  </si>
  <si>
    <t>DT_ZZ500_20190213</t>
  </si>
  <si>
    <r>
      <rPr>
        <sz val="8"/>
        <color rgb="FFFF0000"/>
        <rFont val="DengXian"/>
        <family val="4"/>
        <charset val="134"/>
      </rPr>
      <t>20190213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,20190319</t>
    </r>
    <r>
      <rPr>
        <sz val="8"/>
        <color rgb="FFFF0000"/>
        <rFont val="PingFang SC"/>
        <family val="2"/>
        <charset val="1"/>
      </rPr>
      <t>售出</t>
    </r>
  </si>
  <si>
    <t>DT_ZZ500_20190214</t>
  </si>
  <si>
    <r>
      <rPr>
        <sz val="8"/>
        <color rgb="FFFF0000"/>
        <rFont val="DengXian"/>
        <family val="4"/>
        <charset val="134"/>
      </rPr>
      <t>20190214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,20190321</t>
    </r>
    <r>
      <rPr>
        <sz val="8"/>
        <color rgb="FFFF0000"/>
        <rFont val="PingFang SC"/>
        <family val="2"/>
        <charset val="1"/>
      </rPr>
      <t>售出</t>
    </r>
  </si>
  <si>
    <t>DT_ZZ500_20190215</t>
  </si>
  <si>
    <r>
      <rPr>
        <sz val="8"/>
        <color rgb="FFFF0000"/>
        <rFont val="DengXian"/>
        <family val="4"/>
        <charset val="134"/>
      </rPr>
      <t>20190215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,20190319</t>
    </r>
    <r>
      <rPr>
        <sz val="8"/>
        <color rgb="FFFF0000"/>
        <rFont val="PingFang SC"/>
        <family val="2"/>
        <charset val="1"/>
      </rPr>
      <t>售出</t>
    </r>
  </si>
  <si>
    <t>DT_ZZ500_20190218</t>
  </si>
  <si>
    <r>
      <rPr>
        <sz val="8"/>
        <color rgb="FFFF0000"/>
        <rFont val="DengXian"/>
        <family val="4"/>
        <charset val="134"/>
      </rPr>
      <t>20190218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</si>
  <si>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DT_ZZ500_20190219</t>
  </si>
  <si>
    <r>
      <rPr>
        <sz val="8"/>
        <color rgb="FFFF0000"/>
        <rFont val="DengXian"/>
        <family val="4"/>
        <charset val="134"/>
      </rPr>
      <t>20190219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</si>
  <si>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DT_ZZ500_20190220</t>
  </si>
  <si>
    <r>
      <rPr>
        <sz val="8"/>
        <color rgb="FFFF0000"/>
        <rFont val="DengXian"/>
        <family val="4"/>
        <charset val="134"/>
      </rPr>
      <t>20190220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</si>
  <si>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DT_ZZ500_20190221</t>
  </si>
  <si>
    <r>
      <rPr>
        <sz val="8"/>
        <color rgb="FFFF0000"/>
        <rFont val="DengXian"/>
        <family val="4"/>
        <charset val="134"/>
      </rPr>
      <t>20190221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</si>
  <si>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DT_ZZ500_20190222</t>
  </si>
  <si>
    <r>
      <rPr>
        <sz val="8"/>
        <color rgb="FFFF0000"/>
        <rFont val="DengXian"/>
        <family val="4"/>
        <charset val="134"/>
      </rPr>
      <t>20190222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,20190403</t>
    </r>
    <r>
      <rPr>
        <sz val="8"/>
        <color rgb="FFFF0000"/>
        <rFont val="PingFang SC"/>
        <family val="2"/>
        <charset val="1"/>
      </rPr>
      <t>售出</t>
    </r>
  </si>
  <si>
    <t>ZX_ZZ500_20190509</t>
  </si>
  <si>
    <r>
      <rPr>
        <sz val="8"/>
        <color rgb="FFFF0000"/>
        <rFont val="DengXian"/>
        <family val="4"/>
        <charset val="134"/>
      </rPr>
      <t>20190509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,20190510</t>
    </r>
    <r>
      <rPr>
        <sz val="8"/>
        <color rgb="FFFF0000"/>
        <rFont val="PingFang SC"/>
        <family val="2"/>
        <charset val="1"/>
      </rPr>
      <t>售出</t>
    </r>
  </si>
  <si>
    <t>DT_ZZ500_20190225</t>
  </si>
  <si>
    <t>DT_ZZ500_20190226</t>
  </si>
  <si>
    <r>
      <rPr>
        <sz val="8"/>
        <color rgb="FFFF0000"/>
        <rFont val="DengXian"/>
        <family val="4"/>
        <charset val="134"/>
      </rPr>
      <t>20190226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</si>
  <si>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DT_ZZ500_20190227</t>
  </si>
  <si>
    <r>
      <rPr>
        <sz val="8"/>
        <color rgb="FFFF0000"/>
        <rFont val="DengXian"/>
        <family val="4"/>
        <charset val="134"/>
      </rPr>
      <t>20190227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</si>
  <si>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DT_ZZ500_20190228</t>
  </si>
  <si>
    <r>
      <rPr>
        <sz val="8"/>
        <color rgb="FFFF0000"/>
        <rFont val="DengXian"/>
        <family val="4"/>
        <charset val="134"/>
      </rPr>
      <t>20190228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</si>
  <si>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DT_ZZ500_20190301</t>
  </si>
  <si>
    <r>
      <rPr>
        <sz val="8"/>
        <color rgb="FFFF0000"/>
        <rFont val="DengXian"/>
        <family val="4"/>
        <charset val="134"/>
      </rPr>
      <t>20190301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</si>
  <si>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DT_ZZ500_20190304</t>
  </si>
  <si>
    <t>DT_ZZ500_20190305</t>
  </si>
  <si>
    <t>DT_ZZ500_20190306</t>
  </si>
  <si>
    <t>DT_ZZ500_20190307</t>
  </si>
  <si>
    <t>DT_ZZ500_20190308</t>
  </si>
  <si>
    <t>DT_ZZ500_20190311</t>
  </si>
  <si>
    <t>DT_ZZ500_20190312</t>
  </si>
  <si>
    <t>DT_ZZ500_20190313</t>
  </si>
  <si>
    <t>DT_ZZ500_20190314</t>
  </si>
  <si>
    <t>DT_ZZ500_20190315</t>
  </si>
  <si>
    <t>DT_ZZ500_20190318</t>
  </si>
  <si>
    <t>DT_ZZ500_20190319</t>
  </si>
  <si>
    <t>DT_ZZ500_20190320</t>
  </si>
  <si>
    <t>DT_ZZ500_20190321</t>
  </si>
  <si>
    <t>DT_ZZ500_20190322</t>
  </si>
  <si>
    <t>DT_ZZ500_20190325</t>
  </si>
  <si>
    <t>DT_ZZ500_20190326</t>
  </si>
  <si>
    <t>DT_ZZ500_20190327</t>
  </si>
  <si>
    <t>DT_ZZ500_20190328</t>
  </si>
  <si>
    <t>DT_ZZ500_20190329</t>
  </si>
  <si>
    <t>DT_ZZ500_20190401</t>
  </si>
  <si>
    <t>DT_ZZ500_20190402</t>
  </si>
  <si>
    <t>DT_ZZ500_20190403</t>
  </si>
  <si>
    <t>DT_ZZ500_20190404</t>
  </si>
  <si>
    <t>DT_ZZ500_20190408</t>
  </si>
  <si>
    <t>DT_ZZ500_20190409</t>
  </si>
  <si>
    <t>DT_ZZ500_20190410</t>
  </si>
  <si>
    <t>DT_ZZ500_20190411</t>
  </si>
  <si>
    <t>DT_ZZ500_20190412</t>
  </si>
  <si>
    <t>DT_ZZ500_20190415</t>
  </si>
  <si>
    <t>DT_ZZ500_20190416</t>
  </si>
  <si>
    <t>DT_ZZ500_20190417</t>
  </si>
  <si>
    <t>DT_ZZ500_20190418</t>
  </si>
  <si>
    <t>DT_ZZ500_20190419</t>
  </si>
  <si>
    <t>DT_ZZ500_20190422</t>
  </si>
  <si>
    <t>DT_ZZ500_20190423</t>
  </si>
  <si>
    <t>DT_ZZ500_20190424</t>
  </si>
  <si>
    <t>DT_ZZ500_20190425</t>
  </si>
  <si>
    <t>DT_ZZ500_20190426</t>
  </si>
  <si>
    <t>DT_ZZ500_20190429</t>
  </si>
  <si>
    <t>DT_ZZ500_20190430</t>
  </si>
  <si>
    <t>DT_ZZ500_20190506</t>
  </si>
  <si>
    <t>DT_ZZ500_20190507</t>
  </si>
  <si>
    <t>DT_ZZ500_20190508</t>
  </si>
  <si>
    <t>DT_ZZ500_20190509</t>
  </si>
  <si>
    <t>DT_ZZ500_20190510</t>
  </si>
  <si>
    <t>DT_ZZ500_20190513</t>
  </si>
  <si>
    <t>DT_ZZ500_20190514</t>
  </si>
  <si>
    <t>DT_ZZ500_20190515</t>
  </si>
  <si>
    <t>DT_ZZ500_20190516</t>
  </si>
  <si>
    <t>DT_ZZ500_20190517</t>
  </si>
  <si>
    <t>DT_ZZ500_20190520</t>
  </si>
  <si>
    <r>
      <rPr>
        <sz val="8"/>
        <color rgb="FF000000"/>
        <rFont val="DengXian"/>
        <family val="4"/>
        <charset val="134"/>
      </rPr>
      <t>20190520</t>
    </r>
    <r>
      <rPr>
        <sz val="8"/>
        <color rgb="FF000000"/>
        <rFont val="PingFang SC"/>
        <family val="2"/>
        <charset val="1"/>
      </rPr>
      <t>购入</t>
    </r>
  </si>
  <si>
    <t>DT_ZZ500_20190521</t>
  </si>
  <si>
    <t>DT_ZZ500_20190522</t>
  </si>
  <si>
    <t>DT_ZZ500_20190523</t>
  </si>
  <si>
    <r>
      <rPr>
        <sz val="8"/>
        <color rgb="FFFF0000"/>
        <rFont val="DengXian"/>
        <family val="4"/>
        <charset val="134"/>
      </rPr>
      <t>20190523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</si>
  <si>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DT_ZZ500_20190524</t>
  </si>
  <si>
    <r>
      <rPr>
        <sz val="8"/>
        <color rgb="FF000000"/>
        <rFont val="DengXian"/>
        <family val="4"/>
        <charset val="134"/>
      </rPr>
      <t>20190524</t>
    </r>
    <r>
      <rPr>
        <sz val="8"/>
        <color rgb="FF000000"/>
        <rFont val="PingFang SC"/>
        <family val="2"/>
        <charset val="1"/>
      </rPr>
      <t>购入</t>
    </r>
  </si>
  <si>
    <t>DT_ZZ500_20190527</t>
  </si>
  <si>
    <r>
      <rPr>
        <sz val="8"/>
        <color rgb="FFC9211E"/>
        <rFont val="DengXian"/>
        <family val="4"/>
        <charset val="134"/>
      </rPr>
      <t>20190527</t>
    </r>
    <r>
      <rPr>
        <sz val="8"/>
        <color rgb="FFC9211E"/>
        <rFont val="PingFang SC"/>
        <family val="2"/>
        <charset val="1"/>
      </rPr>
      <t>购入</t>
    </r>
    <r>
      <rPr>
        <sz val="8"/>
        <color rgb="FFC9211E"/>
        <rFont val="DengXian"/>
        <family val="4"/>
        <charset val="134"/>
      </rPr>
      <t>,20200221</t>
    </r>
    <r>
      <rPr>
        <sz val="8"/>
        <color rgb="FFC9211E"/>
        <rFont val="PingFang SC"/>
        <family val="2"/>
        <charset val="1"/>
      </rPr>
      <t>售出</t>
    </r>
  </si>
  <si>
    <t>DT_ZZ500_20190528</t>
  </si>
  <si>
    <t>DT_ZZ500_20190529</t>
  </si>
  <si>
    <t>DT_ZZ500_20190530</t>
  </si>
  <si>
    <t>DT_ZZ500_20190531</t>
  </si>
  <si>
    <r>
      <rPr>
        <sz val="8"/>
        <color rgb="FFFF0000"/>
        <rFont val="DengXian"/>
        <family val="4"/>
        <charset val="134"/>
      </rPr>
      <t>20190531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</si>
  <si>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DT_ZZ500_20190603</t>
  </si>
  <si>
    <r>
      <rPr>
        <sz val="8"/>
        <color rgb="FFFF0000"/>
        <rFont val="DengXian"/>
        <family val="4"/>
        <charset val="134"/>
      </rPr>
      <t>20190603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</si>
  <si>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DT_ZZ500_20190604</t>
  </si>
  <si>
    <r>
      <rPr>
        <sz val="8"/>
        <color rgb="FF000000"/>
        <rFont val="DengXian"/>
        <family val="4"/>
        <charset val="134"/>
      </rPr>
      <t>20190604</t>
    </r>
    <r>
      <rPr>
        <sz val="8"/>
        <color rgb="FF000000"/>
        <rFont val="PingFang SC"/>
        <family val="2"/>
        <charset val="1"/>
      </rPr>
      <t>购入</t>
    </r>
  </si>
  <si>
    <t>DT_ZZ500_20190605</t>
  </si>
  <si>
    <r>
      <rPr>
        <sz val="8"/>
        <color rgb="FF000000"/>
        <rFont val="DengXian"/>
        <family val="4"/>
        <charset val="134"/>
      </rPr>
      <t>20190605</t>
    </r>
    <r>
      <rPr>
        <sz val="8"/>
        <color rgb="FF000000"/>
        <rFont val="PingFang SC"/>
        <family val="2"/>
        <charset val="1"/>
      </rPr>
      <t>购入</t>
    </r>
  </si>
  <si>
    <t>DT_ZZ500_20190606</t>
  </si>
  <si>
    <r>
      <rPr>
        <sz val="8"/>
        <color rgb="FF000000"/>
        <rFont val="DengXian"/>
        <family val="4"/>
        <charset val="134"/>
      </rPr>
      <t>20190606</t>
    </r>
    <r>
      <rPr>
        <sz val="8"/>
        <color rgb="FF000000"/>
        <rFont val="PingFang SC"/>
        <family val="2"/>
        <charset val="1"/>
      </rPr>
      <t>购入</t>
    </r>
  </si>
  <si>
    <t>DT_ZZ500_20190610</t>
  </si>
  <si>
    <t>DT_ZZ500_20190611</t>
  </si>
  <si>
    <t>DT_ZZ500_20190612</t>
  </si>
  <si>
    <r>
      <rPr>
        <sz val="8"/>
        <color rgb="FFFF0000"/>
        <rFont val="DengXian"/>
        <family val="4"/>
        <charset val="134"/>
      </rPr>
      <t>20190612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</si>
  <si>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DT_ZZ500_20190613</t>
  </si>
  <si>
    <r>
      <rPr>
        <sz val="8"/>
        <color rgb="FFC9211E"/>
        <rFont val="DengXian"/>
        <family val="4"/>
        <charset val="134"/>
      </rPr>
      <t>20190613</t>
    </r>
    <r>
      <rPr>
        <sz val="8"/>
        <color rgb="FFC9211E"/>
        <rFont val="PingFang SC"/>
        <family val="2"/>
        <charset val="1"/>
      </rPr>
      <t>购入</t>
    </r>
    <r>
      <rPr>
        <sz val="8"/>
        <color rgb="FFC9211E"/>
        <rFont val="DengXian"/>
        <family val="4"/>
        <charset val="134"/>
      </rPr>
      <t>,20200220</t>
    </r>
    <r>
      <rPr>
        <sz val="8"/>
        <color rgb="FFC9211E"/>
        <rFont val="PingFang SC"/>
        <family val="2"/>
        <charset val="1"/>
      </rPr>
      <t>售出</t>
    </r>
  </si>
  <si>
    <t>DT_ZZ500_20190614</t>
  </si>
  <si>
    <t>DT_ZZ500_20190617</t>
  </si>
  <si>
    <t>DT_ZZ500_20190618</t>
  </si>
  <si>
    <t>DT_ZZ500_20190619</t>
  </si>
  <si>
    <t>DT_ZZ500_20190620</t>
  </si>
  <si>
    <t>DT_ZZ500_20190621</t>
  </si>
  <si>
    <t>DT_ZZ500_20190624</t>
  </si>
  <si>
    <t>DT_ZZ500_20190625</t>
  </si>
  <si>
    <t>DT_ZZ500_20190626</t>
  </si>
  <si>
    <t>DT_ZZ500_20190627</t>
  </si>
  <si>
    <t>DT_ZZ500_20190628</t>
  </si>
  <si>
    <t>DT_ZZ500_20190701</t>
  </si>
  <si>
    <t>DT_ZZ500_20190702</t>
  </si>
  <si>
    <t>DT_ZZ500_20190703</t>
  </si>
  <si>
    <t>DT_ZZ500_20190704</t>
  </si>
  <si>
    <t>DT_ZZ500_20190705</t>
  </si>
  <si>
    <t>DT_ZZ500_20190708</t>
  </si>
  <si>
    <t>DT_ZZ500_20190709</t>
  </si>
  <si>
    <t>DT_ZZ500_20190710</t>
  </si>
  <si>
    <t>DT_ZZ500_20190711</t>
  </si>
  <si>
    <t>DT_ZZ500_20190712</t>
  </si>
  <si>
    <t>DT_ZZ500_20190715</t>
  </si>
  <si>
    <t>DT_ZZ500_20190716</t>
  </si>
  <si>
    <t>DT_ZZ500_20190717</t>
  </si>
  <si>
    <t>DT_ZZ500_20190718</t>
  </si>
  <si>
    <t>DT_ZZ500_20190719</t>
  </si>
  <si>
    <t>DT_ZZ500_20190722</t>
  </si>
  <si>
    <t>DT_ZZ500_20190723</t>
  </si>
  <si>
    <t>DT_ZZ500_20190724</t>
  </si>
  <si>
    <t>DT_ZZ500_20190725</t>
  </si>
  <si>
    <t>DT_ZZ500_20190726</t>
  </si>
  <si>
    <t>DT_ZZ500_20190729</t>
  </si>
  <si>
    <t>DT_ZZ500_20190730</t>
  </si>
  <si>
    <t>DT_ZZ500_20190731</t>
  </si>
  <si>
    <t>DT_ZZ500_20190801</t>
  </si>
  <si>
    <t>DT_ZZ500_20190802</t>
  </si>
  <si>
    <t>DT_ZZ500_20190805</t>
  </si>
  <si>
    <t>DT_ZZ500_20190806</t>
  </si>
  <si>
    <t>DT_ZZ500_20190807</t>
  </si>
  <si>
    <t>DT_ZZ500_20190808</t>
  </si>
  <si>
    <t>DT_ZZ500_20190809</t>
  </si>
  <si>
    <t>DT_ZZ500_20190812</t>
  </si>
  <si>
    <t>DT_ZZ500_20190813</t>
  </si>
  <si>
    <t>DT_ZZ500_20190814</t>
  </si>
  <si>
    <r>
      <rPr>
        <sz val="8"/>
        <color rgb="FFC9211E"/>
        <rFont val="DengXian"/>
        <family val="4"/>
        <charset val="134"/>
      </rPr>
      <t>20190814</t>
    </r>
    <r>
      <rPr>
        <sz val="8"/>
        <color rgb="FFC9211E"/>
        <rFont val="PingFang SC"/>
        <family val="2"/>
        <charset val="1"/>
      </rPr>
      <t>购入</t>
    </r>
    <r>
      <rPr>
        <sz val="8"/>
        <color rgb="FFC9211E"/>
        <rFont val="DengXian"/>
        <family val="4"/>
        <charset val="134"/>
      </rPr>
      <t>,20200120</t>
    </r>
  </si>
  <si>
    <t>DT_ZZ500_20190815</t>
  </si>
  <si>
    <r>
      <rPr>
        <sz val="8"/>
        <color rgb="FFC9211E"/>
        <rFont val="DengXian"/>
        <family val="4"/>
        <charset val="134"/>
      </rPr>
      <t>20190815</t>
    </r>
    <r>
      <rPr>
        <sz val="8"/>
        <color rgb="FFC9211E"/>
        <rFont val="PingFang SC"/>
        <family val="2"/>
        <charset val="1"/>
      </rPr>
      <t>购入</t>
    </r>
    <r>
      <rPr>
        <sz val="8"/>
        <color rgb="FFC9211E"/>
        <rFont val="DengXian"/>
        <family val="4"/>
        <charset val="134"/>
      </rPr>
      <t>,20200120</t>
    </r>
    <r>
      <rPr>
        <sz val="8"/>
        <color rgb="FFC9211E"/>
        <rFont val="PingFang SC"/>
        <family val="2"/>
        <charset val="1"/>
      </rPr>
      <t>售出</t>
    </r>
  </si>
  <si>
    <t>DT_ZZ500_20190816</t>
  </si>
  <si>
    <r>
      <rPr>
        <sz val="8"/>
        <color rgb="FFFF0000"/>
        <rFont val="DengXian"/>
        <family val="4"/>
        <charset val="134"/>
      </rPr>
      <t>20190816</t>
    </r>
    <r>
      <rPr>
        <sz val="8"/>
        <color rgb="FFFF0000"/>
        <rFont val="PingFang SC"/>
        <family val="2"/>
        <charset val="1"/>
      </rPr>
      <t>购入,20200221售出</t>
    </r>
  </si>
  <si>
    <t>DT_ZZ500_20190819</t>
  </si>
  <si>
    <t>DT_ZZ500_20190820</t>
  </si>
  <si>
    <t>DT_ZZ500_20190821</t>
  </si>
  <si>
    <t>DT_ZZ500_20190822</t>
  </si>
  <si>
    <t>DT_ZZ500_20190823</t>
  </si>
  <si>
    <t>DT_ZZ500_20190826</t>
  </si>
  <si>
    <t>DT_ZZ500_20190827</t>
  </si>
  <si>
    <t>DT_ZZ500_20190828</t>
  </si>
  <si>
    <t>DT_ZZ500_20190829</t>
  </si>
  <si>
    <t>DT_ZZ500_20190830</t>
  </si>
  <si>
    <t>DT_ZZ500_20190902</t>
  </si>
  <si>
    <t>DT_ZZ500_20190903</t>
  </si>
  <si>
    <t>DT_ZZ500_20190904</t>
  </si>
  <si>
    <t>DT_ZZ500_20190905</t>
  </si>
  <si>
    <t>DT_ZZ500_20190906</t>
  </si>
  <si>
    <t>DT_ZZ500_20190909</t>
  </si>
  <si>
    <t>DT_ZZ500_20190910</t>
  </si>
  <si>
    <t>DT_ZZ500_20190911</t>
  </si>
  <si>
    <t>DT_ZZ500_20190912</t>
  </si>
  <si>
    <t>DT_ZZ500_20190916</t>
  </si>
  <si>
    <t>DT_ZZ500_20190917</t>
  </si>
  <si>
    <t>DT_ZZ500_20190918</t>
  </si>
  <si>
    <t>DT_ZZ500_20190919</t>
  </si>
  <si>
    <t>DT_ZZ500_20190920</t>
  </si>
  <si>
    <t>DT_ZZ500_20190923</t>
  </si>
  <si>
    <t>DT_ZZ500_20190924</t>
  </si>
  <si>
    <t>DT_ZZ500_20190925</t>
  </si>
  <si>
    <t>DT_ZZ500_20190926</t>
  </si>
  <si>
    <t>DT_ZZ500_20190927</t>
  </si>
  <si>
    <t>DT_ZZ500_20190930</t>
  </si>
  <si>
    <t>DT_ZZ500_20191008</t>
  </si>
  <si>
    <t>DT_ZZ500_20191009</t>
  </si>
  <si>
    <t>DT_ZZ500_20191010</t>
  </si>
  <si>
    <t>DT_ZZ500_20191011</t>
  </si>
  <si>
    <t>DT_ZZ500_20191014</t>
  </si>
  <si>
    <t>DT_ZZ500_20191015</t>
  </si>
  <si>
    <t>DT_ZZ500_20191016</t>
  </si>
  <si>
    <t>DT_ZZ500_20191017</t>
  </si>
  <si>
    <t>DT_ZZ500_20191018</t>
  </si>
  <si>
    <t>DT_ZZ500_20191021</t>
  </si>
  <si>
    <t>DT_ZZ500_20191022</t>
  </si>
  <si>
    <t>DT_ZZ500_20191023</t>
  </si>
  <si>
    <t>DT_ZZ500_20191024</t>
  </si>
  <si>
    <t>DT_ZZ500_20191025</t>
  </si>
  <si>
    <t>DT_ZZ500_20191028</t>
  </si>
  <si>
    <t>DT_ZZ500_20191029</t>
  </si>
  <si>
    <t>DT_ZZ500_20191030</t>
  </si>
  <si>
    <t>DT_ZZ500_20191031</t>
  </si>
  <si>
    <t>DT_ZZ500_20191101</t>
  </si>
  <si>
    <t>DT_ZZ500_20191104</t>
  </si>
  <si>
    <t>DT_ZZ500_20191105</t>
  </si>
  <si>
    <t>DT_ZZ500_20191106</t>
  </si>
  <si>
    <t>DT_ZZ500_20191107</t>
  </si>
  <si>
    <t>DT_ZZ500_20191108</t>
  </si>
  <si>
    <t>DT_ZZ500_20191111</t>
  </si>
  <si>
    <t>DT_ZZ500_20191112</t>
  </si>
  <si>
    <t>DT_ZZ500_20191113</t>
  </si>
  <si>
    <t>DT_ZZ500_20191114</t>
  </si>
  <si>
    <t>DT_ZZ500_20191115</t>
  </si>
  <si>
    <t>DT_ZZ500_20191118</t>
  </si>
  <si>
    <t>DT_ZZ500_20191119</t>
  </si>
  <si>
    <t>DT_ZZ500_20191120</t>
  </si>
  <si>
    <t>DT_ZZ500_20191121</t>
  </si>
  <si>
    <t>DT_ZZ500_20191122</t>
  </si>
  <si>
    <t>DT_ZZ500_20191125</t>
  </si>
  <si>
    <t>DT_ZZ500_20191126</t>
  </si>
  <si>
    <t>DT_ZZ500_20191127</t>
  </si>
  <si>
    <t>DT_ZZ500_20191128</t>
  </si>
  <si>
    <t>DT_ZZ500_20191129</t>
  </si>
  <si>
    <t>DT_ZZ500_20191202</t>
  </si>
  <si>
    <t>DT_ZZ500_20191203</t>
  </si>
  <si>
    <t>DT_ZZ500_20191204</t>
  </si>
  <si>
    <t>DT_ZZ500_20191205</t>
  </si>
  <si>
    <t>DT_ZZ500_20191206</t>
  </si>
  <si>
    <t>DT_ZZ500_20191209</t>
  </si>
  <si>
    <t>DT_ZZ500_20191210</t>
  </si>
  <si>
    <t>DT_ZZ500_20191211</t>
  </si>
  <si>
    <t>DT_ZZ500_20191212</t>
  </si>
  <si>
    <t>DT_ZZ500_20191213</t>
  </si>
  <si>
    <t>DT_ZZ500_20191216</t>
  </si>
  <si>
    <t>DT_ZZ500_20191217</t>
  </si>
  <si>
    <t>DT_ZZ500_20191218</t>
  </si>
  <si>
    <t>DT_ZZ500_20191219</t>
  </si>
  <si>
    <t>DT_ZZ500_20191220</t>
  </si>
  <si>
    <t>DT_ZZ500_20191223</t>
  </si>
  <si>
    <t>DT_ZZ500_20191224</t>
  </si>
  <si>
    <t>DT_ZZ500_20191225</t>
  </si>
  <si>
    <t>DT_ZZ500_20191226</t>
  </si>
  <si>
    <t>DT_ZZ500_20191227</t>
  </si>
  <si>
    <t>DT_ZZ500_20191230</t>
  </si>
  <si>
    <t>DT_ZZ500_20191231</t>
  </si>
  <si>
    <t>DT_ZZ500_20200102</t>
  </si>
  <si>
    <t>DT_ZZ500_20200103</t>
  </si>
  <si>
    <t>DT_ZZ500_20200106</t>
  </si>
  <si>
    <t>DT_ZZ500_20200107</t>
  </si>
  <si>
    <t>DT_ZZ500_20200108</t>
  </si>
  <si>
    <t>DT_ZZ500_20200109</t>
  </si>
  <si>
    <t>DT_ZZ500_20200110</t>
  </si>
  <si>
    <t>DT_ZZ500_20200113</t>
  </si>
  <si>
    <t>DT_ZZ500_20200114</t>
  </si>
  <si>
    <t>DT_ZZ500_20200115</t>
  </si>
  <si>
    <t>DT_ZZ500_20200116</t>
  </si>
  <si>
    <t>DT_ZZ500_20200117</t>
  </si>
  <si>
    <t>DT_ZZ500_20200120</t>
  </si>
  <si>
    <t>DT_ZZ500_20200121</t>
  </si>
  <si>
    <t>DT_ZZ500_20200122</t>
  </si>
  <si>
    <t>DT_ZZ500_20200123</t>
  </si>
  <si>
    <t>DT_ZZ500_20200203</t>
  </si>
  <si>
    <t>DT_ZZ500_20200204</t>
  </si>
  <si>
    <t>DT_ZZ500_20200205</t>
  </si>
  <si>
    <t>DT_ZZ500_20200206</t>
  </si>
  <si>
    <t>DT_ZZ500_20200207</t>
  </si>
  <si>
    <t>DT_ZZ500_20200210</t>
  </si>
  <si>
    <t>DT_ZZ500_20200211</t>
  </si>
  <si>
    <t>DT_ZZ500_20200212</t>
  </si>
  <si>
    <t>DT_ZZ500_20200213</t>
  </si>
  <si>
    <t>DT_ZZ500_20200214</t>
  </si>
  <si>
    <t>DT_ZZ500_20200217</t>
  </si>
  <si>
    <t>DT_ZZ500_20200218</t>
  </si>
  <si>
    <t>DT_ZZ500_20200219</t>
  </si>
  <si>
    <t>DT_ZZ500_20200220</t>
  </si>
  <si>
    <t>DT_ZZ500_20200221</t>
  </si>
  <si>
    <t>DT_ZZ500_20200224</t>
  </si>
  <si>
    <t>DT_ZZ500_20200225</t>
  </si>
  <si>
    <t>DT_ZZ500_20200226</t>
  </si>
  <si>
    <t>DT_ZZ500_20200227</t>
  </si>
  <si>
    <t>DT_ZZ500_20200228</t>
  </si>
  <si>
    <t>DT_ZZ500_20200302</t>
  </si>
  <si>
    <t>DT_ZZ500_20200303</t>
  </si>
  <si>
    <t>DT_ZZ500_20200304</t>
  </si>
  <si>
    <t>DT_ZZ500_20200305</t>
  </si>
  <si>
    <t>DT_ZZ500_20200306</t>
  </si>
  <si>
    <t>日期</t>
  </si>
  <si>
    <t>close</t>
  </si>
  <si>
    <t>比例</t>
  </si>
  <si>
    <t>基数</t>
  </si>
  <si>
    <t>加权</t>
  </si>
  <si>
    <t>CC</t>
  </si>
  <si>
    <t>年化</t>
  </si>
  <si>
    <t>ZSQ</t>
  </si>
  <si>
    <t>代码</t>
  </si>
  <si>
    <t>简称</t>
  </si>
  <si>
    <t>缴款日期</t>
  </si>
  <si>
    <t>中签金额</t>
  </si>
  <si>
    <t>出售日期</t>
  </si>
  <si>
    <t>出售金额</t>
  </si>
  <si>
    <t>获利</t>
  </si>
  <si>
    <t>持有天数</t>
  </si>
  <si>
    <t>资金占用</t>
  </si>
  <si>
    <t>总计</t>
  </si>
  <si>
    <t>起止天数</t>
  </si>
  <si>
    <t>华钰转债</t>
  </si>
  <si>
    <t>——</t>
  </si>
  <si>
    <t>环境转债</t>
  </si>
  <si>
    <t>智能转债</t>
  </si>
  <si>
    <t>南威转债</t>
  </si>
  <si>
    <t>荣晟转债</t>
  </si>
  <si>
    <t>好客转债</t>
  </si>
  <si>
    <t>英科转债</t>
  </si>
  <si>
    <t>哈尔转债</t>
  </si>
  <si>
    <t>桃李转债</t>
  </si>
  <si>
    <t>华夏转债</t>
  </si>
  <si>
    <t>英联转债</t>
  </si>
  <si>
    <t>北方转债</t>
  </si>
  <si>
    <t>浦发转债</t>
  </si>
  <si>
    <t>石英转债</t>
  </si>
  <si>
    <t>通光转债</t>
  </si>
  <si>
    <t>利德转债</t>
  </si>
  <si>
    <t>常汽转债</t>
  </si>
  <si>
    <t>海亮转债</t>
  </si>
  <si>
    <t>烽火转债</t>
  </si>
  <si>
    <t>先导转债</t>
  </si>
  <si>
    <r>
      <rPr>
        <sz val="12"/>
        <color rgb="FF000000"/>
        <rFont val="PingFang SC"/>
        <family val="2"/>
        <charset val="1"/>
      </rPr>
      <t>鹰</t>
    </r>
    <r>
      <rPr>
        <sz val="12"/>
        <color rgb="FF000000"/>
        <rFont val="等线"/>
        <family val="4"/>
        <charset val="134"/>
      </rPr>
      <t>19</t>
    </r>
    <r>
      <rPr>
        <sz val="12"/>
        <color rgb="FF000000"/>
        <rFont val="PingFang SC"/>
        <family val="2"/>
        <charset val="1"/>
      </rPr>
      <t>转债</t>
    </r>
  </si>
  <si>
    <t>明阳转债</t>
  </si>
  <si>
    <t>木森转债</t>
  </si>
  <si>
    <t>振德转债</t>
  </si>
  <si>
    <t>建工转债</t>
  </si>
  <si>
    <t>日月转债</t>
  </si>
  <si>
    <t>深南转债</t>
  </si>
  <si>
    <t>麦米转债</t>
  </si>
  <si>
    <r>
      <rPr>
        <sz val="12"/>
        <color rgb="FF000000"/>
        <rFont val="PingFang SC"/>
        <family val="2"/>
        <charset val="1"/>
      </rPr>
      <t>汽模转</t>
    </r>
    <r>
      <rPr>
        <sz val="12"/>
        <color rgb="FF000000"/>
        <rFont val="DengXian"/>
        <family val="2"/>
        <charset val="134"/>
      </rPr>
      <t>2</t>
    </r>
  </si>
  <si>
    <t>唐人转债</t>
  </si>
  <si>
    <t>璞泰转债</t>
  </si>
  <si>
    <t>希望转债</t>
  </si>
  <si>
    <t>百川转债</t>
  </si>
  <si>
    <t>东财转2</t>
  </si>
  <si>
    <t>新春转债</t>
  </si>
  <si>
    <t>----</t>
  </si>
  <si>
    <t>信用评级</t>
  </si>
  <si>
    <t>溢价率</t>
  </si>
  <si>
    <t>后期展望</t>
  </si>
  <si>
    <t>其他加权</t>
  </si>
  <si>
    <t>三方建议</t>
  </si>
  <si>
    <t>盘子大小</t>
  </si>
  <si>
    <t>AAA</t>
  </si>
  <si>
    <r>
      <rPr>
        <sz val="12"/>
        <color rgb="FF000000"/>
        <rFont val="DengXian"/>
        <family val="4"/>
        <charset val="134"/>
      </rPr>
      <t xml:space="preserve">-10 </t>
    </r>
    <r>
      <rPr>
        <sz val="12"/>
        <color rgb="FF000000"/>
        <rFont val="PingFang SC"/>
        <family val="2"/>
        <charset val="1"/>
      </rPr>
      <t>以下</t>
    </r>
  </si>
  <si>
    <t>牛市状态</t>
  </si>
  <si>
    <t>特殊行业</t>
  </si>
  <si>
    <t>积极申购</t>
  </si>
  <si>
    <t>4.99E-</t>
  </si>
  <si>
    <t>AA+</t>
  </si>
  <si>
    <t> -10 - -5</t>
  </si>
  <si>
    <t>大概率上升</t>
  </si>
  <si>
    <t>无</t>
  </si>
  <si>
    <t>建议申购</t>
  </si>
  <si>
    <t>5-19.99E</t>
  </si>
  <si>
    <t>AA</t>
  </si>
  <si>
    <t>-5 - 5</t>
  </si>
  <si>
    <t>小概率上升</t>
  </si>
  <si>
    <r>
      <rPr>
        <sz val="12"/>
        <color rgb="FF000000"/>
        <rFont val="DengXian"/>
        <family val="4"/>
        <charset val="134"/>
      </rPr>
      <t>K</t>
    </r>
    <r>
      <rPr>
        <sz val="12"/>
        <color rgb="FF000000"/>
        <rFont val="PingFang SC"/>
        <family val="2"/>
        <charset val="1"/>
      </rPr>
      <t>线异常</t>
    </r>
  </si>
  <si>
    <t>适当参与</t>
  </si>
  <si>
    <t>20E+</t>
  </si>
  <si>
    <t>AA-</t>
  </si>
  <si>
    <t>5-10</t>
  </si>
  <si>
    <t>大概率平稳</t>
  </si>
  <si>
    <t>谨慎申购</t>
  </si>
  <si>
    <t>A+</t>
  </si>
  <si>
    <r>
      <rPr>
        <sz val="12"/>
        <color rgb="FF000000"/>
        <rFont val="DengXian"/>
        <family val="4"/>
        <charset val="134"/>
      </rPr>
      <t>10</t>
    </r>
    <r>
      <rPr>
        <sz val="12"/>
        <color rgb="FF000000"/>
        <rFont val="PingFang SC"/>
        <family val="2"/>
        <charset val="1"/>
      </rPr>
      <t>以上</t>
    </r>
  </si>
  <si>
    <t>小概率下跌</t>
  </si>
  <si>
    <t>风险申购</t>
  </si>
  <si>
    <t>A</t>
  </si>
  <si>
    <t>大概率下跌</t>
  </si>
  <si>
    <t>不建议申购</t>
  </si>
  <si>
    <t>A-</t>
  </si>
  <si>
    <t>熊市状态</t>
  </si>
  <si>
    <t>其他</t>
  </si>
  <si>
    <t>交易日期</t>
  </si>
  <si>
    <t>交易单价</t>
  </si>
  <si>
    <t>交易数量</t>
  </si>
  <si>
    <t>手续费用</t>
  </si>
  <si>
    <t>费用发生</t>
  </si>
  <si>
    <t>股数发生</t>
  </si>
  <si>
    <t>投入成本</t>
  </si>
  <si>
    <t>股数余额</t>
  </si>
  <si>
    <t>综合成本</t>
  </si>
  <si>
    <r>
      <t>20190225</t>
    </r>
    <r>
      <rPr>
        <sz val="8"/>
        <color rgb="FFFF0000"/>
        <rFont val="PingFang SC"/>
        <family val="2"/>
        <charset val="1"/>
      </rPr>
      <t>购入,20200225售出</t>
    </r>
  </si>
  <si>
    <r>
      <t>20190102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,20190225</t>
    </r>
    <r>
      <rPr>
        <sz val="8"/>
        <color rgb="FFFF0000"/>
        <rFont val="PingFang SC"/>
        <family val="2"/>
        <charset val="1"/>
      </rPr>
      <t>售出</t>
    </r>
  </si>
  <si>
    <r>
      <t>20190103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,20190225</t>
    </r>
    <r>
      <rPr>
        <sz val="8"/>
        <color rgb="FFFF0000"/>
        <rFont val="PingFang SC"/>
        <family val="2"/>
        <charset val="1"/>
      </rPr>
      <t>售出</t>
    </r>
  </si>
  <si>
    <r>
      <t>20190104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,20190304</t>
    </r>
    <r>
      <rPr>
        <sz val="8"/>
        <color rgb="FFFF0000"/>
        <rFont val="PingFang SC"/>
        <family val="2"/>
        <charset val="1"/>
      </rPr>
      <t>售出</t>
    </r>
  </si>
  <si>
    <r>
      <t>20190107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</si>
  <si>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r>
      <t>20190108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,20190305</t>
    </r>
    <r>
      <rPr>
        <sz val="8"/>
        <color rgb="FFFF0000"/>
        <rFont val="PingFang SC"/>
        <family val="2"/>
        <charset val="1"/>
      </rPr>
      <t>售出</t>
    </r>
  </si>
  <si>
    <r>
      <t>20190109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,20190305</t>
    </r>
    <r>
      <rPr>
        <sz val="8"/>
        <color rgb="FFFF0000"/>
        <rFont val="PingFang SC"/>
        <family val="2"/>
        <charset val="1"/>
      </rPr>
      <t>售出</t>
    </r>
  </si>
  <si>
    <r>
      <t>20190110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</si>
  <si>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r>
      <t>20190111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,20190329</t>
    </r>
    <r>
      <rPr>
        <sz val="8"/>
        <color rgb="FFFF0000"/>
        <rFont val="PingFang SC"/>
        <family val="2"/>
        <charset val="1"/>
      </rPr>
      <t>售出</t>
    </r>
  </si>
  <si>
    <r>
      <t>20190114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</si>
  <si>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r>
      <t>20190115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</si>
  <si>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</si>
  <si>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</si>
  <si>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</si>
  <si>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</si>
  <si>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</si>
  <si>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</si>
  <si>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20190124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</si>
  <si>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20190125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</si>
  <si>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20190212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,20190408</t>
    </r>
    <r>
      <rPr>
        <sz val="8"/>
        <color rgb="FFFF0000"/>
        <rFont val="PingFang SC"/>
        <family val="2"/>
        <charset val="1"/>
      </rPr>
      <t>售出</t>
    </r>
  </si>
  <si>
    <r>
      <t>20190214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,20190419</t>
    </r>
    <r>
      <rPr>
        <sz val="8"/>
        <color rgb="FFFF0000"/>
        <rFont val="PingFang SC"/>
        <family val="2"/>
        <charset val="1"/>
      </rPr>
      <t>售出</t>
    </r>
  </si>
  <si>
    <r>
      <t>20190215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,20190403</t>
    </r>
    <r>
      <rPr>
        <sz val="8"/>
        <color rgb="FFFF0000"/>
        <rFont val="PingFang SC"/>
        <family val="2"/>
        <charset val="1"/>
      </rPr>
      <t>售出</t>
    </r>
  </si>
  <si>
    <r>
      <t>20190128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,20191105</t>
    </r>
    <r>
      <rPr>
        <sz val="8"/>
        <color rgb="FFFF0000"/>
        <rFont val="PingFang SC"/>
        <family val="2"/>
        <charset val="1"/>
      </rPr>
      <t>售出</t>
    </r>
  </si>
  <si>
    <r>
      <t>20190129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,20191217</t>
    </r>
    <r>
      <rPr>
        <sz val="8"/>
        <color rgb="FFFF0000"/>
        <rFont val="PingFang SC"/>
        <family val="2"/>
        <charset val="1"/>
      </rPr>
      <t>售出</t>
    </r>
  </si>
  <si>
    <r>
      <t>20190130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,20190906</t>
    </r>
    <r>
      <rPr>
        <sz val="8"/>
        <color rgb="FFFF0000"/>
        <rFont val="PingFang SC"/>
        <family val="2"/>
        <charset val="1"/>
      </rPr>
      <t>售出</t>
    </r>
  </si>
  <si>
    <r>
      <t>20190131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,20191217</t>
    </r>
    <r>
      <rPr>
        <sz val="8"/>
        <color rgb="FFFF0000"/>
        <rFont val="PingFang SC"/>
        <family val="2"/>
        <charset val="1"/>
      </rPr>
      <t>售出</t>
    </r>
  </si>
  <si>
    <r>
      <t>20190201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,20191217</t>
    </r>
    <r>
      <rPr>
        <sz val="8"/>
        <color rgb="FFFF0000"/>
        <rFont val="PingFang SC"/>
        <family val="2"/>
        <charset val="1"/>
      </rPr>
      <t>售出</t>
    </r>
  </si>
  <si>
    <r>
      <t>20190211</t>
    </r>
    <r>
      <rPr>
        <sz val="8"/>
        <color rgb="FFFF0000"/>
        <rFont val="PingFang SC"/>
        <family val="2"/>
        <charset val="1"/>
      </rPr>
      <t>购入,20200102售出</t>
    </r>
  </si>
  <si>
    <r>
      <t>20190213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,20190905</t>
    </r>
    <r>
      <rPr>
        <sz val="8"/>
        <color rgb="FFFF0000"/>
        <rFont val="PingFang SC"/>
        <family val="2"/>
        <charset val="1"/>
      </rPr>
      <t>售出</t>
    </r>
  </si>
  <si>
    <r>
      <t>20190218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,20190905</t>
    </r>
    <r>
      <rPr>
        <sz val="8"/>
        <color rgb="FFFF0000"/>
        <rFont val="PingFang SC"/>
        <family val="2"/>
        <charset val="1"/>
      </rPr>
      <t>售出</t>
    </r>
  </si>
  <si>
    <r>
      <t>20190219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,20190905</t>
    </r>
    <r>
      <rPr>
        <sz val="8"/>
        <color rgb="FFFF0000"/>
        <rFont val="PingFang SC"/>
        <family val="2"/>
        <charset val="1"/>
      </rPr>
      <t>售出</t>
    </r>
  </si>
  <si>
    <r>
      <t>20190220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,20190905</t>
    </r>
    <r>
      <rPr>
        <sz val="8"/>
        <color rgb="FFFF0000"/>
        <rFont val="PingFang SC"/>
        <family val="2"/>
        <charset val="1"/>
      </rPr>
      <t>售出</t>
    </r>
  </si>
  <si>
    <r>
      <t>20190221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,20190905</t>
    </r>
    <r>
      <rPr>
        <sz val="8"/>
        <color rgb="FFFF0000"/>
        <rFont val="PingFang SC"/>
        <family val="2"/>
        <charset val="1"/>
      </rPr>
      <t>售出</t>
    </r>
  </si>
  <si>
    <r>
      <t>20190222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,20191105</t>
    </r>
    <r>
      <rPr>
        <sz val="8"/>
        <color rgb="FFFF0000"/>
        <rFont val="PingFang SC"/>
        <family val="2"/>
        <charset val="1"/>
      </rPr>
      <t>售出</t>
    </r>
  </si>
  <si>
    <r>
      <t>20190509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,20200113</t>
    </r>
    <r>
      <rPr>
        <sz val="8"/>
        <color rgb="FFFF0000"/>
        <rFont val="PingFang SC"/>
        <family val="2"/>
        <charset val="1"/>
      </rPr>
      <t>售出</t>
    </r>
  </si>
  <si>
    <r>
      <t>20190523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,20200113</t>
    </r>
    <r>
      <rPr>
        <sz val="8"/>
        <color rgb="FFFF0000"/>
        <rFont val="PingFang SC"/>
        <family val="2"/>
        <charset val="1"/>
      </rPr>
      <t>售出</t>
    </r>
  </si>
  <si>
    <r>
      <t>20190524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,20200113</t>
    </r>
    <r>
      <rPr>
        <sz val="8"/>
        <color rgb="FFFF0000"/>
        <rFont val="PingFang SC"/>
        <family val="2"/>
        <charset val="1"/>
      </rPr>
      <t>售出</t>
    </r>
  </si>
  <si>
    <r>
      <t>20190606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,20200113</t>
    </r>
    <r>
      <rPr>
        <sz val="8"/>
        <color rgb="FFFF0000"/>
        <rFont val="PingFang SC"/>
        <family val="2"/>
        <charset val="1"/>
      </rPr>
      <t>售出</t>
    </r>
  </si>
  <si>
    <r>
      <t>20190604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,20200305</t>
    </r>
    <r>
      <rPr>
        <sz val="8"/>
        <color rgb="FFFF0000"/>
        <rFont val="PingFang SC"/>
        <family val="2"/>
        <charset val="1"/>
      </rPr>
      <t>售出</t>
    </r>
  </si>
  <si>
    <r>
      <t>20190605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,20200305</t>
    </r>
    <r>
      <rPr>
        <sz val="8"/>
        <color rgb="FFFF0000"/>
        <rFont val="PingFang SC"/>
        <family val="2"/>
        <charset val="1"/>
      </rPr>
      <t>售出</t>
    </r>
  </si>
  <si>
    <r>
      <t>20190520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,20200305</t>
    </r>
    <r>
      <rPr>
        <sz val="8"/>
        <color rgb="FFFF0000"/>
        <rFont val="PingFang SC"/>
        <family val="2"/>
        <charset val="1"/>
      </rPr>
      <t>售出</t>
    </r>
  </si>
  <si>
    <r>
      <t>20190506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</si>
  <si>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20190507</t>
    </r>
    <r>
      <rPr>
        <sz val="8"/>
        <color rgb="FFFF0000"/>
        <rFont val="PingFang SC"/>
        <family val="2"/>
        <charset val="1"/>
      </rPr>
      <t>购入,20200221售出</t>
    </r>
  </si>
  <si>
    <r>
      <t>20190508</t>
    </r>
    <r>
      <rPr>
        <sz val="8"/>
        <color rgb="FFFF0000"/>
        <rFont val="PingFang SC"/>
        <family val="2"/>
        <charset val="1"/>
      </rPr>
      <t>购入,20200221售出</t>
    </r>
  </si>
  <si>
    <r>
      <t>20190509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,20200220</t>
    </r>
    <r>
      <rPr>
        <sz val="8"/>
        <color rgb="FFFF0000"/>
        <rFont val="PingFang SC"/>
        <family val="2"/>
        <charset val="1"/>
      </rPr>
      <t>售出</t>
    </r>
  </si>
  <si>
    <r>
      <t>20190510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</si>
  <si>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20190517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</si>
  <si>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20190530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</si>
  <si>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20190611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,20200221</t>
    </r>
    <r>
      <rPr>
        <sz val="8"/>
        <color rgb="FFFF0000"/>
        <rFont val="PingFang SC"/>
        <family val="2"/>
        <charset val="1"/>
      </rPr>
      <t>售出</t>
    </r>
  </si>
  <si>
    <r>
      <t>20190708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</si>
  <si>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20190709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</si>
  <si>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20190710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</si>
  <si>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20190711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</si>
  <si>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20190712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</si>
  <si>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20190715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</si>
  <si>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20190716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</si>
  <si>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20190717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</si>
  <si>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20190718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</si>
  <si>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20190719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</si>
  <si>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20190801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</si>
  <si>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20190809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</si>
  <si>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20190820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</si>
  <si>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20190826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</si>
  <si>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t>华安转债</t>
    <phoneticPr fontId="34" type="noConversion"/>
  </si>
  <si>
    <t>DT_HS300_20200309</t>
  </si>
  <si>
    <r>
      <rPr>
        <sz val="8"/>
        <color rgb="FF000000"/>
        <rFont val="DengXian"/>
        <family val="4"/>
        <charset val="134"/>
      </rPr>
      <t>20200309购入</t>
    </r>
    <r>
      <rPr>
        <sz val="8"/>
        <color rgb="FF000000"/>
        <rFont val="PingFang SC"/>
        <family val="2"/>
        <charset val="1"/>
      </rPr>
      <t/>
    </r>
  </si>
  <si>
    <t>DT_HS300_20200310</t>
  </si>
  <si>
    <r>
      <rPr>
        <sz val="8"/>
        <color rgb="FF000000"/>
        <rFont val="DengXian"/>
        <family val="4"/>
        <charset val="134"/>
      </rPr>
      <t>20200310购入</t>
    </r>
    <r>
      <rPr>
        <sz val="8"/>
        <color rgb="FF000000"/>
        <rFont val="PingFang SC"/>
        <family val="2"/>
        <charset val="1"/>
      </rPr>
      <t/>
    </r>
  </si>
  <si>
    <t>DT_HS300_20200311</t>
  </si>
  <si>
    <r>
      <rPr>
        <sz val="8"/>
        <color rgb="FF000000"/>
        <rFont val="DengXian"/>
        <family val="4"/>
        <charset val="134"/>
      </rPr>
      <t>20200311购入</t>
    </r>
    <r>
      <rPr>
        <sz val="8"/>
        <color rgb="FF000000"/>
        <rFont val="PingFang SC"/>
        <family val="2"/>
        <charset val="1"/>
      </rPr>
      <t/>
    </r>
  </si>
  <si>
    <t>DT_HS300_20200312</t>
  </si>
  <si>
    <r>
      <rPr>
        <sz val="8"/>
        <color rgb="FF000000"/>
        <rFont val="DengXian"/>
        <family val="4"/>
        <charset val="134"/>
      </rPr>
      <t>20200312购入</t>
    </r>
    <r>
      <rPr>
        <sz val="8"/>
        <color rgb="FF000000"/>
        <rFont val="PingFang SC"/>
        <family val="2"/>
        <charset val="1"/>
      </rPr>
      <t/>
    </r>
  </si>
  <si>
    <t>DT_HS300_20200313</t>
  </si>
  <si>
    <r>
      <rPr>
        <sz val="8"/>
        <color rgb="FF000000"/>
        <rFont val="DengXian"/>
        <family val="4"/>
        <charset val="134"/>
      </rPr>
      <t>20200313购入</t>
    </r>
    <r>
      <rPr>
        <sz val="8"/>
        <color rgb="FF000000"/>
        <rFont val="PingFang SC"/>
        <family val="2"/>
        <charset val="1"/>
      </rPr>
      <t/>
    </r>
  </si>
  <si>
    <t>DT_ZZ500_20200309</t>
  </si>
  <si>
    <t>DT_ZZ500_20200310</t>
  </si>
  <si>
    <t>DT_ZZ500_20200311</t>
  </si>
  <si>
    <t>DT_ZZ500_20200312</t>
  </si>
  <si>
    <t>DT_ZZ500_20200313</t>
  </si>
  <si>
    <r>
      <rPr>
        <sz val="12"/>
        <color rgb="FF000000"/>
        <rFont val="SimSun"/>
        <family val="3"/>
        <charset val="134"/>
      </rPr>
      <t xml:space="preserve">交易方向
</t>
    </r>
    <r>
      <rPr>
        <sz val="8"/>
        <color rgb="FF000000"/>
        <rFont val="DengXian (正文)"/>
        <family val="3"/>
        <charset val="134"/>
      </rPr>
      <t>1:买 -1: 卖 0:分红</t>
    </r>
    <phoneticPr fontId="34" type="noConversion"/>
  </si>
  <si>
    <t>2049.44盈利</t>
  </si>
  <si>
    <t>9.88% 
年化</t>
  </si>
  <si>
    <r>
      <t xml:space="preserve">目标 </t>
    </r>
    <r>
      <rPr>
        <sz val="12"/>
        <color rgb="FF000000"/>
        <rFont val="DengXian"/>
        <family val="4"/>
        <charset val="134"/>
      </rPr>
      <t xml:space="preserve">/
</t>
    </r>
    <r>
      <rPr>
        <sz val="12"/>
        <color rgb="FF000000"/>
        <rFont val="PingFang SC"/>
        <family val="2"/>
        <charset val="134"/>
      </rPr>
      <t>数值</t>
    </r>
  </si>
  <si>
    <t>海大转债</t>
    <phoneticPr fontId="34" type="noConversion"/>
  </si>
  <si>
    <t>DT_HS300_20200316</t>
  </si>
  <si>
    <r>
      <rPr>
        <sz val="8"/>
        <color rgb="FF000000"/>
        <rFont val="DengXian"/>
        <family val="4"/>
        <charset val="134"/>
      </rPr>
      <t>20200316购入</t>
    </r>
    <r>
      <rPr>
        <sz val="8"/>
        <color rgb="FF000000"/>
        <rFont val="PingFang SC"/>
        <family val="2"/>
        <charset val="1"/>
      </rPr>
      <t/>
    </r>
  </si>
  <si>
    <t>DT_HS300_20200317</t>
  </si>
  <si>
    <r>
      <rPr>
        <sz val="8"/>
        <color rgb="FF000000"/>
        <rFont val="DengXian"/>
        <family val="4"/>
        <charset val="134"/>
      </rPr>
      <t>20200317购入</t>
    </r>
    <r>
      <rPr>
        <sz val="8"/>
        <color rgb="FF000000"/>
        <rFont val="PingFang SC"/>
        <family val="2"/>
        <charset val="1"/>
      </rPr>
      <t/>
    </r>
  </si>
  <si>
    <t>DT_HS300_20200318</t>
  </si>
  <si>
    <r>
      <rPr>
        <sz val="8"/>
        <color rgb="FF000000"/>
        <rFont val="DengXian"/>
        <family val="4"/>
        <charset val="134"/>
      </rPr>
      <t>20200318购入</t>
    </r>
    <r>
      <rPr>
        <sz val="8"/>
        <color rgb="FF000000"/>
        <rFont val="PingFang SC"/>
        <family val="2"/>
        <charset val="1"/>
      </rPr>
      <t/>
    </r>
  </si>
  <si>
    <t>DT_HS300_20200319</t>
  </si>
  <si>
    <r>
      <rPr>
        <sz val="8"/>
        <color rgb="FF000000"/>
        <rFont val="DengXian"/>
        <family val="4"/>
        <charset val="134"/>
      </rPr>
      <t>20200319购入</t>
    </r>
    <r>
      <rPr>
        <sz val="8"/>
        <color rgb="FF000000"/>
        <rFont val="PingFang SC"/>
        <family val="2"/>
        <charset val="1"/>
      </rPr>
      <t/>
    </r>
  </si>
  <si>
    <t>DT_HS300_20200320</t>
  </si>
  <si>
    <r>
      <rPr>
        <sz val="8"/>
        <color rgb="FF000000"/>
        <rFont val="DengXian"/>
        <family val="4"/>
        <charset val="134"/>
      </rPr>
      <t>20200320购入</t>
    </r>
    <r>
      <rPr>
        <sz val="8"/>
        <color rgb="FF000000"/>
        <rFont val="PingFang SC"/>
        <family val="2"/>
        <charset val="1"/>
      </rPr>
      <t/>
    </r>
  </si>
  <si>
    <t>DT_ZZ500_20200316</t>
  </si>
  <si>
    <t>DT_ZZ500_20200317</t>
  </si>
  <si>
    <t>DT_ZZ500_20200318</t>
  </si>
  <si>
    <t>DT_ZZ500_20200319</t>
  </si>
  <si>
    <t>DT_ZZ500_20200320</t>
  </si>
  <si>
    <t>龙净转债</t>
    <phoneticPr fontId="34" type="noConversion"/>
  </si>
  <si>
    <t>DT_HS300_20200323</t>
  </si>
  <si>
    <r>
      <rPr>
        <sz val="8"/>
        <color rgb="FF000000"/>
        <rFont val="DengXian"/>
        <family val="4"/>
        <charset val="134"/>
      </rPr>
      <t>20200323购入</t>
    </r>
    <r>
      <rPr>
        <sz val="8"/>
        <color rgb="FF000000"/>
        <rFont val="PingFang SC"/>
        <family val="2"/>
        <charset val="1"/>
      </rPr>
      <t/>
    </r>
  </si>
  <si>
    <t>DT_HS300_20200324</t>
  </si>
  <si>
    <r>
      <rPr>
        <sz val="8"/>
        <color rgb="FF000000"/>
        <rFont val="DengXian"/>
        <family val="4"/>
        <charset val="134"/>
      </rPr>
      <t>20200324购入</t>
    </r>
    <r>
      <rPr>
        <sz val="8"/>
        <color rgb="FF000000"/>
        <rFont val="PingFang SC"/>
        <family val="2"/>
        <charset val="1"/>
      </rPr>
      <t/>
    </r>
  </si>
  <si>
    <t>DT_HS300_20200325</t>
  </si>
  <si>
    <r>
      <rPr>
        <sz val="8"/>
        <color rgb="FF000000"/>
        <rFont val="DengXian"/>
        <family val="4"/>
        <charset val="134"/>
      </rPr>
      <t>20200325购入</t>
    </r>
    <r>
      <rPr>
        <sz val="8"/>
        <color rgb="FF000000"/>
        <rFont val="PingFang SC"/>
        <family val="2"/>
        <charset val="1"/>
      </rPr>
      <t/>
    </r>
  </si>
  <si>
    <t>DT_HS300_20200326</t>
  </si>
  <si>
    <r>
      <rPr>
        <sz val="8"/>
        <color rgb="FF000000"/>
        <rFont val="DengXian"/>
        <family val="4"/>
        <charset val="134"/>
      </rPr>
      <t>20200326购入</t>
    </r>
    <r>
      <rPr>
        <sz val="8"/>
        <color rgb="FF000000"/>
        <rFont val="PingFang SC"/>
        <family val="2"/>
        <charset val="1"/>
      </rPr>
      <t/>
    </r>
  </si>
  <si>
    <t>DT_HS300_20200327</t>
  </si>
  <si>
    <r>
      <rPr>
        <sz val="8"/>
        <color rgb="FF000000"/>
        <rFont val="DengXian"/>
        <family val="4"/>
        <charset val="134"/>
      </rPr>
      <t>20200327购入</t>
    </r>
    <r>
      <rPr>
        <sz val="8"/>
        <color rgb="FF000000"/>
        <rFont val="PingFang SC"/>
        <family val="2"/>
        <charset val="1"/>
      </rPr>
      <t/>
    </r>
  </si>
  <si>
    <t>DT_ZZ500_20200323</t>
  </si>
  <si>
    <t>DT_ZZ500_20200324</t>
  </si>
  <si>
    <t>DT_ZZ500_20200325</t>
  </si>
  <si>
    <t>DT_ZZ500_20200326</t>
  </si>
  <si>
    <t>DT_ZZ500_20200327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</si>
</sst>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176" formatCode="\+0.00%;\-0.00%;0.00%"/>
    <numFmt numFmtId="177" formatCode="0.00_);[Red]\(0.00\)"/>
    <numFmt numFmtId="178" formatCode="[Red]\+0.00;[Green]\-0.00;0.00"/>
    <numFmt numFmtId="179" formatCode="0.0000"/>
    <numFmt numFmtId="180" formatCode="yyyy\-mm\-dd;@"/>
    <numFmt numFmtId="181" formatCode="0.00_ "/>
    <numFmt numFmtId="182" formatCode="0.000%"/>
    <numFmt numFmtId="183" formatCode="0.0000_);[Red]\(0.0000\)"/>
    <numFmt numFmtId="184" formatCode="[$-804]yyyy\-m\-d"/>
    <numFmt numFmtId="185" formatCode="0_);[Red]\(0\)"/>
    <numFmt numFmtId="186" formatCode="yyyy\-mm\-dd"/>
    <numFmt numFmtId="187" formatCode="[$-804]m&quot;月&quot;d&quot;日&quot;"/>
    <numFmt numFmtId="188" formatCode="yyyy&quot;年&quot;mm&quot;月&quot;dd&quot;日&quot;;@"/>
  </numFmts>
  <fonts count="41">
    <font>
      <sz val="12"/>
      <color rgb="FF000000"/>
      <name val="PingFang SC"/>
      <family val="2"/>
      <charset val="1"/>
    </font>
    <font>
      <sz val="8"/>
      <color rgb="FF000000"/>
      <name val="等线"/>
      <family val="4"/>
      <charset val="134"/>
    </font>
    <font>
      <sz val="12"/>
      <color rgb="FF000000"/>
      <name val="等线"/>
      <family val="4"/>
      <charset val="134"/>
    </font>
    <font>
      <sz val="12"/>
      <color rgb="FF000000"/>
      <name val="DengXian"/>
      <family val="2"/>
      <charset val="134"/>
    </font>
    <font>
      <sz val="2"/>
      <color rgb="FF000000"/>
      <name val="等线"/>
      <family val="4"/>
      <charset val="134"/>
    </font>
    <font>
      <sz val="6"/>
      <color rgb="FF000000"/>
      <name val="等线"/>
      <family val="4"/>
      <charset val="134"/>
    </font>
    <font>
      <b/>
      <sz val="12"/>
      <color rgb="FFFF0000"/>
      <name val="等线"/>
      <family val="4"/>
      <charset val="134"/>
    </font>
    <font>
      <b/>
      <sz val="10"/>
      <color rgb="FFFF0000"/>
      <name val="等线"/>
      <family val="4"/>
      <charset val="134"/>
    </font>
    <font>
      <sz val="8"/>
      <color rgb="FFFF0000"/>
      <name val="等线"/>
      <family val="4"/>
      <charset val="134"/>
    </font>
    <font>
      <sz val="12"/>
      <color rgb="FFFF0000"/>
      <name val="等线"/>
      <family val="4"/>
      <charset val="134"/>
    </font>
    <font>
      <sz val="8"/>
      <color rgb="FFFF0000"/>
      <name val="DengXian"/>
      <family val="4"/>
      <charset val="134"/>
    </font>
    <font>
      <sz val="8"/>
      <color rgb="FFFF0000"/>
      <name val="PingFang SC"/>
      <family val="2"/>
      <charset val="1"/>
    </font>
    <font>
      <sz val="2"/>
      <color rgb="FFFF0000"/>
      <name val="等线"/>
      <family val="4"/>
      <charset val="134"/>
    </font>
    <font>
      <sz val="6"/>
      <color rgb="FFFF0000"/>
      <name val="等线"/>
      <family val="4"/>
      <charset val="134"/>
    </font>
    <font>
      <sz val="8"/>
      <color rgb="FF000000"/>
      <name val="DengXian"/>
      <family val="4"/>
      <charset val="134"/>
    </font>
    <font>
      <sz val="8"/>
      <color rgb="FF000000"/>
      <name val="PingFang SC"/>
      <family val="2"/>
      <charset val="1"/>
    </font>
    <font>
      <sz val="12"/>
      <color rgb="FFC9211E"/>
      <name val="等线"/>
      <family val="4"/>
      <charset val="134"/>
    </font>
    <font>
      <sz val="8"/>
      <color rgb="FFC9211E"/>
      <name val="DengXian"/>
      <family val="4"/>
      <charset val="134"/>
    </font>
    <font>
      <sz val="8"/>
      <color rgb="FFC9211E"/>
      <name val="PingFang SC"/>
      <family val="2"/>
      <charset val="1"/>
    </font>
    <font>
      <b/>
      <sz val="10"/>
      <color rgb="FF000000"/>
      <name val="Microsoft YaHei UI"/>
      <charset val="1"/>
    </font>
    <font>
      <sz val="10"/>
      <color rgb="FF000000"/>
      <name val="PingFang SC"/>
      <family val="2"/>
      <charset val="1"/>
    </font>
    <font>
      <sz val="10"/>
      <color rgb="FF000000"/>
      <name val="Microsoft YaHei UI"/>
      <charset val="1"/>
    </font>
    <font>
      <sz val="8"/>
      <name val="等线"/>
      <family val="4"/>
      <charset val="134"/>
    </font>
    <font>
      <sz val="8"/>
      <color rgb="FFFF0000"/>
      <name val="DengXian"/>
      <family val="4"/>
      <charset val="1"/>
    </font>
    <font>
      <sz val="18"/>
      <color rgb="FF000000"/>
      <name val="等线"/>
      <family val="4"/>
      <charset val="134"/>
    </font>
    <font>
      <b/>
      <sz val="30"/>
      <color rgb="FFFF0000"/>
      <name val="等线"/>
      <family val="4"/>
      <charset val="134"/>
    </font>
    <font>
      <sz val="20"/>
      <color rgb="FFFF0000"/>
      <name val="等线"/>
      <family val="4"/>
      <charset val="134"/>
    </font>
    <font>
      <sz val="12"/>
      <color rgb="FF0070C0"/>
      <name val="等线"/>
      <family val="4"/>
      <charset val="134"/>
    </font>
    <font>
      <sz val="12"/>
      <color rgb="FF008000"/>
      <name val="等线"/>
      <family val="4"/>
      <charset val="134"/>
    </font>
    <font>
      <b/>
      <sz val="10"/>
      <color rgb="FF000000"/>
      <name val="DengXian"/>
      <family val="4"/>
      <charset val="134"/>
    </font>
    <font>
      <sz val="12"/>
      <color rgb="FF000000"/>
      <name val="DengXian"/>
      <family val="4"/>
      <charset val="134"/>
    </font>
    <font>
      <sz val="8"/>
      <color rgb="FF000000"/>
      <name val="DengXian (正文)"/>
      <family val="3"/>
      <charset val="134"/>
    </font>
    <font>
      <b/>
      <sz val="10"/>
      <color rgb="FF000000"/>
      <name val="Microsoft YaHei UI"/>
    </font>
    <font>
      <sz val="10"/>
      <color rgb="FF000000"/>
      <name val="PingFang SC"/>
      <family val="2"/>
      <charset val="134"/>
    </font>
    <font>
      <sz val="9"/>
      <name val="宋体"/>
      <family val="3"/>
      <charset val="134"/>
    </font>
    <font>
      <sz val="12"/>
      <color theme="1"/>
      <name val="等线"/>
      <family val="4"/>
      <charset val="134"/>
    </font>
    <font>
      <sz val="10"/>
      <color rgb="FF000000"/>
      <name val="Microsoft YaHei UI"/>
    </font>
    <font>
      <sz val="12"/>
      <color rgb="FF000000"/>
      <name val="SimSun"/>
      <family val="3"/>
      <charset val="134"/>
    </font>
    <font>
      <sz val="12"/>
      <color rgb="FF000000"/>
      <name val="PingFang SC"/>
      <family val="3"/>
      <charset val="134"/>
    </font>
    <font>
      <b/>
      <sz val="10"/>
      <color rgb="FF000000"/>
      <name val="PingFang SC"/>
      <family val="2"/>
      <charset val="134"/>
    </font>
    <font>
      <sz val="12"/>
      <color rgb="FF000000"/>
      <name val="PingFang SC"/>
      <family val="2"/>
      <charset val="13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ck">
        <color rgb="FFFF0000"/>
      </left>
      <right/>
      <top/>
      <bottom/>
      <diagonal/>
    </border>
    <border>
      <left/>
      <right style="thick">
        <color rgb="FFFF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Border="0" applyProtection="0"/>
  </cellStyleXfs>
  <cellXfs count="154">
    <xf numFmtId="0" fontId="0" fillId="0" borderId="0" xfId="0"/>
    <xf numFmtId="0" fontId="1" fillId="0" borderId="0" xfId="0" applyFont="1"/>
    <xf numFmtId="0" fontId="2" fillId="0" borderId="0" xfId="0" applyFont="1"/>
    <xf numFmtId="176" fontId="2" fillId="0" borderId="0" xfId="0" applyNumberFormat="1" applyFont="1"/>
    <xf numFmtId="177" fontId="2" fillId="0" borderId="0" xfId="1" applyNumberFormat="1" applyFont="1" applyBorder="1" applyAlignment="1" applyProtection="1"/>
    <xf numFmtId="178" fontId="2" fillId="0" borderId="0" xfId="0" applyNumberFormat="1" applyFont="1"/>
    <xf numFmtId="0" fontId="4" fillId="0" borderId="0" xfId="0" applyFont="1" applyAlignment="1">
      <alignment horizontal="right"/>
    </xf>
    <xf numFmtId="0" fontId="4" fillId="0" borderId="0" xfId="0" applyFont="1"/>
    <xf numFmtId="0" fontId="5" fillId="0" borderId="0" xfId="0" applyFont="1"/>
    <xf numFmtId="0" fontId="2" fillId="0" borderId="0" xfId="0" applyFont="1" applyAlignment="1">
      <alignment horizontal="right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left"/>
    </xf>
    <xf numFmtId="178" fontId="6" fillId="0" borderId="0" xfId="0" applyNumberFormat="1" applyFont="1" applyAlignment="1">
      <alignment horizontal="left" wrapText="1"/>
    </xf>
    <xf numFmtId="0" fontId="2" fillId="0" borderId="0" xfId="0" applyFont="1" applyAlignment="1">
      <alignment horizontal="center"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left" wrapText="1"/>
    </xf>
    <xf numFmtId="0" fontId="0" fillId="0" borderId="0" xfId="0" applyFont="1" applyAlignment="1">
      <alignment horizontal="left" wrapText="1"/>
    </xf>
    <xf numFmtId="49" fontId="8" fillId="0" borderId="0" xfId="0" applyNumberFormat="1" applyFont="1"/>
    <xf numFmtId="0" fontId="9" fillId="0" borderId="0" xfId="0" applyFont="1"/>
    <xf numFmtId="2" fontId="9" fillId="0" borderId="0" xfId="0" applyNumberFormat="1" applyFont="1" applyAlignment="1">
      <alignment horizontal="left"/>
    </xf>
    <xf numFmtId="179" fontId="9" fillId="0" borderId="0" xfId="0" applyNumberFormat="1" applyFont="1" applyAlignment="1">
      <alignment horizontal="left"/>
    </xf>
    <xf numFmtId="9" fontId="9" fillId="0" borderId="0" xfId="1" applyFont="1" applyBorder="1" applyAlignment="1" applyProtection="1"/>
    <xf numFmtId="176" fontId="9" fillId="0" borderId="0" xfId="1" applyNumberFormat="1" applyFont="1" applyBorder="1" applyAlignment="1" applyProtection="1"/>
    <xf numFmtId="177" fontId="9" fillId="0" borderId="0" xfId="1" applyNumberFormat="1" applyFont="1" applyBorder="1" applyAlignment="1" applyProtection="1"/>
    <xf numFmtId="178" fontId="9" fillId="0" borderId="0" xfId="0" applyNumberFormat="1" applyFont="1"/>
    <xf numFmtId="0" fontId="10" fillId="0" borderId="0" xfId="0" applyFont="1"/>
    <xf numFmtId="180" fontId="12" fillId="0" borderId="0" xfId="0" applyNumberFormat="1" applyFont="1" applyAlignment="1">
      <alignment horizontal="right"/>
    </xf>
    <xf numFmtId="0" fontId="12" fillId="0" borderId="0" xfId="0" applyFont="1"/>
    <xf numFmtId="10" fontId="8" fillId="0" borderId="0" xfId="1" applyNumberFormat="1" applyFont="1" applyBorder="1" applyAlignment="1" applyProtection="1"/>
    <xf numFmtId="2" fontId="13" fillId="0" borderId="0" xfId="0" applyNumberFormat="1" applyFont="1"/>
    <xf numFmtId="9" fontId="13" fillId="0" borderId="0" xfId="1" applyFont="1" applyBorder="1" applyAlignment="1" applyProtection="1"/>
    <xf numFmtId="2" fontId="9" fillId="0" borderId="0" xfId="0" applyNumberFormat="1" applyFont="1"/>
    <xf numFmtId="2" fontId="8" fillId="0" borderId="0" xfId="0" applyNumberFormat="1" applyFont="1"/>
    <xf numFmtId="181" fontId="8" fillId="0" borderId="0" xfId="0" applyNumberFormat="1" applyFont="1"/>
    <xf numFmtId="181" fontId="9" fillId="0" borderId="0" xfId="0" applyNumberFormat="1" applyFont="1"/>
    <xf numFmtId="10" fontId="9" fillId="0" borderId="0" xfId="1" applyNumberFormat="1" applyFont="1" applyBorder="1" applyAlignment="1" applyProtection="1"/>
    <xf numFmtId="10" fontId="2" fillId="0" borderId="0" xfId="1" applyNumberFormat="1" applyFont="1" applyBorder="1" applyAlignment="1" applyProtection="1"/>
    <xf numFmtId="182" fontId="9" fillId="0" borderId="0" xfId="1" applyNumberFormat="1" applyFont="1" applyBorder="1" applyAlignment="1" applyProtection="1">
      <alignment horizontal="right"/>
    </xf>
    <xf numFmtId="177" fontId="9" fillId="0" borderId="0" xfId="1" applyNumberFormat="1" applyFont="1" applyBorder="1" applyAlignment="1" applyProtection="1">
      <alignment horizontal="left"/>
    </xf>
    <xf numFmtId="183" fontId="9" fillId="0" borderId="0" xfId="1" applyNumberFormat="1" applyFont="1" applyBorder="1" applyAlignment="1" applyProtection="1">
      <alignment horizontal="left"/>
    </xf>
    <xf numFmtId="176" fontId="9" fillId="0" borderId="0" xfId="1" applyNumberFormat="1" applyFont="1" applyBorder="1" applyAlignment="1" applyProtection="1">
      <alignment horizontal="right"/>
    </xf>
    <xf numFmtId="182" fontId="9" fillId="0" borderId="0" xfId="0" applyNumberFormat="1" applyFont="1" applyAlignment="1">
      <alignment horizontal="right"/>
    </xf>
    <xf numFmtId="49" fontId="1" fillId="0" borderId="0" xfId="0" applyNumberFormat="1" applyFont="1"/>
    <xf numFmtId="177" fontId="2" fillId="0" borderId="0" xfId="1" applyNumberFormat="1" applyFont="1" applyBorder="1" applyAlignment="1" applyProtection="1">
      <alignment horizontal="left"/>
    </xf>
    <xf numFmtId="183" fontId="2" fillId="0" borderId="0" xfId="1" applyNumberFormat="1" applyFont="1" applyBorder="1" applyAlignment="1" applyProtection="1">
      <alignment horizontal="left"/>
    </xf>
    <xf numFmtId="9" fontId="2" fillId="0" borderId="0" xfId="1" applyFont="1" applyBorder="1" applyAlignment="1" applyProtection="1"/>
    <xf numFmtId="0" fontId="14" fillId="0" borderId="0" xfId="0" applyFont="1"/>
    <xf numFmtId="180" fontId="4" fillId="0" borderId="0" xfId="0" applyNumberFormat="1" applyFont="1" applyAlignment="1">
      <alignment horizontal="right"/>
    </xf>
    <xf numFmtId="2" fontId="5" fillId="0" borderId="0" xfId="0" applyNumberFormat="1" applyFont="1"/>
    <xf numFmtId="9" fontId="5" fillId="0" borderId="0" xfId="1" applyFont="1" applyBorder="1" applyAlignment="1" applyProtection="1"/>
    <xf numFmtId="181" fontId="2" fillId="0" borderId="0" xfId="0" applyNumberFormat="1" applyFont="1"/>
    <xf numFmtId="2" fontId="1" fillId="0" borderId="0" xfId="0" applyNumberFormat="1" applyFont="1"/>
    <xf numFmtId="181" fontId="1" fillId="0" borderId="0" xfId="0" applyNumberFormat="1" applyFont="1"/>
    <xf numFmtId="10" fontId="2" fillId="0" borderId="0" xfId="1" applyNumberFormat="1" applyFont="1" applyBorder="1" applyAlignment="1" applyProtection="1">
      <alignment horizontal="right"/>
    </xf>
    <xf numFmtId="0" fontId="17" fillId="0" borderId="0" xfId="0" applyFont="1"/>
    <xf numFmtId="10" fontId="16" fillId="0" borderId="0" xfId="1" applyNumberFormat="1" applyFont="1" applyBorder="1" applyAlignment="1" applyProtection="1"/>
    <xf numFmtId="177" fontId="2" fillId="0" borderId="0" xfId="0" applyNumberFormat="1" applyFont="1"/>
    <xf numFmtId="0" fontId="4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center"/>
    </xf>
    <xf numFmtId="179" fontId="2" fillId="0" borderId="0" xfId="1" applyNumberFormat="1" applyFont="1" applyBorder="1" applyAlignment="1" applyProtection="1">
      <alignment horizontal="left"/>
    </xf>
    <xf numFmtId="177" fontId="2" fillId="0" borderId="0" xfId="1" applyNumberFormat="1" applyFont="1" applyBorder="1" applyAlignment="1" applyProtection="1">
      <alignment wrapText="1"/>
    </xf>
    <xf numFmtId="0" fontId="7" fillId="0" borderId="0" xfId="0" applyFont="1" applyAlignment="1">
      <alignment wrapText="1"/>
    </xf>
    <xf numFmtId="179" fontId="9" fillId="0" borderId="0" xfId="0" applyNumberFormat="1" applyFont="1"/>
    <xf numFmtId="178" fontId="9" fillId="0" borderId="0" xfId="0" applyNumberFormat="1" applyFont="1" applyAlignment="1">
      <alignment wrapText="1"/>
    </xf>
    <xf numFmtId="184" fontId="12" fillId="0" borderId="0" xfId="0" applyNumberFormat="1" applyFont="1" applyAlignment="1"/>
    <xf numFmtId="184" fontId="12" fillId="0" borderId="0" xfId="0" applyNumberFormat="1" applyFont="1" applyAlignment="1">
      <alignment horizontal="right"/>
    </xf>
    <xf numFmtId="0" fontId="12" fillId="0" borderId="0" xfId="0" applyFont="1" applyAlignment="1"/>
    <xf numFmtId="2" fontId="8" fillId="0" borderId="0" xfId="0" applyNumberFormat="1" applyFont="1" applyAlignment="1">
      <alignment horizontal="center"/>
    </xf>
    <xf numFmtId="9" fontId="9" fillId="0" borderId="0" xfId="1" applyFont="1" applyBorder="1" applyAlignment="1" applyProtection="1">
      <alignment horizontal="right"/>
    </xf>
    <xf numFmtId="0" fontId="8" fillId="0" borderId="0" xfId="0" applyFont="1"/>
    <xf numFmtId="10" fontId="9" fillId="0" borderId="0" xfId="1" applyNumberFormat="1" applyFont="1" applyBorder="1" applyAlignment="1" applyProtection="1">
      <alignment horizontal="right"/>
    </xf>
    <xf numFmtId="2" fontId="2" fillId="0" borderId="0" xfId="0" applyNumberFormat="1" applyFont="1"/>
    <xf numFmtId="179" fontId="2" fillId="0" borderId="0" xfId="0" applyNumberFormat="1" applyFont="1"/>
    <xf numFmtId="178" fontId="2" fillId="0" borderId="0" xfId="0" applyNumberFormat="1" applyFont="1" applyAlignment="1">
      <alignment wrapText="1"/>
    </xf>
    <xf numFmtId="184" fontId="4" fillId="0" borderId="0" xfId="0" applyNumberFormat="1" applyFont="1" applyAlignment="1"/>
    <xf numFmtId="184" fontId="4" fillId="0" borderId="0" xfId="0" applyNumberFormat="1" applyFont="1" applyAlignment="1">
      <alignment horizontal="right"/>
    </xf>
    <xf numFmtId="10" fontId="1" fillId="0" borderId="0" xfId="1" applyNumberFormat="1" applyFont="1" applyBorder="1" applyAlignment="1" applyProtection="1"/>
    <xf numFmtId="2" fontId="1" fillId="0" borderId="0" xfId="0" applyNumberFormat="1" applyFont="1" applyAlignment="1">
      <alignment horizontal="center"/>
    </xf>
    <xf numFmtId="49" fontId="22" fillId="0" borderId="0" xfId="0" applyNumberFormat="1" applyFont="1"/>
    <xf numFmtId="0" fontId="8" fillId="0" borderId="0" xfId="0" applyFont="1" applyAlignment="1">
      <alignment horizontal="center"/>
    </xf>
    <xf numFmtId="177" fontId="9" fillId="0" borderId="0" xfId="0" applyNumberFormat="1" applyFont="1"/>
    <xf numFmtId="0" fontId="2" fillId="0" borderId="0" xfId="0" applyFont="1" applyAlignment="1">
      <alignment horizontal="center"/>
    </xf>
    <xf numFmtId="184" fontId="2" fillId="0" borderId="0" xfId="0" applyNumberFormat="1" applyFont="1"/>
    <xf numFmtId="0" fontId="24" fillId="0" borderId="1" xfId="0" applyFont="1" applyBorder="1" applyAlignment="1"/>
    <xf numFmtId="0" fontId="26" fillId="0" borderId="0" xfId="0" applyFont="1" applyBorder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84" fontId="2" fillId="0" borderId="0" xfId="0" applyNumberFormat="1" applyFont="1" applyBorder="1" applyAlignment="1">
      <alignment horizontal="center" vertical="center" wrapText="1"/>
    </xf>
    <xf numFmtId="2" fontId="2" fillId="0" borderId="0" xfId="0" applyNumberFormat="1" applyFont="1" applyBorder="1" applyAlignment="1">
      <alignment horizontal="center" vertical="center" wrapText="1"/>
    </xf>
    <xf numFmtId="9" fontId="2" fillId="0" borderId="0" xfId="1" applyFont="1" applyBorder="1" applyAlignment="1" applyProtection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right" vertical="center"/>
    </xf>
    <xf numFmtId="2" fontId="2" fillId="0" borderId="0" xfId="0" applyNumberFormat="1" applyFont="1" applyBorder="1" applyAlignment="1">
      <alignment horizontal="right" vertical="center"/>
    </xf>
    <xf numFmtId="2" fontId="9" fillId="0" borderId="0" xfId="0" applyNumberFormat="1" applyFont="1" applyBorder="1" applyAlignment="1">
      <alignment horizontal="right" vertical="center"/>
    </xf>
    <xf numFmtId="0" fontId="2" fillId="0" borderId="2" xfId="0" applyFont="1" applyBorder="1" applyAlignment="1">
      <alignment horizontal="right" vertical="center"/>
    </xf>
    <xf numFmtId="180" fontId="2" fillId="0" borderId="0" xfId="0" applyNumberFormat="1" applyFont="1"/>
    <xf numFmtId="0" fontId="2" fillId="0" borderId="1" xfId="0" applyFont="1" applyBorder="1"/>
    <xf numFmtId="180" fontId="2" fillId="0" borderId="0" xfId="0" applyNumberFormat="1" applyFont="1" applyBorder="1"/>
    <xf numFmtId="2" fontId="2" fillId="0" borderId="0" xfId="0" applyNumberFormat="1" applyFont="1" applyBorder="1" applyAlignment="1">
      <alignment horizontal="right"/>
    </xf>
    <xf numFmtId="2" fontId="9" fillId="0" borderId="0" xfId="0" applyNumberFormat="1" applyFont="1" applyBorder="1"/>
    <xf numFmtId="0" fontId="2" fillId="0" borderId="0" xfId="0" applyFont="1" applyBorder="1"/>
    <xf numFmtId="0" fontId="2" fillId="0" borderId="2" xfId="0" applyFont="1" applyBorder="1"/>
    <xf numFmtId="0" fontId="27" fillId="0" borderId="1" xfId="0" applyFont="1" applyBorder="1" applyAlignment="1">
      <alignment horizontal="right" vertical="center"/>
    </xf>
    <xf numFmtId="0" fontId="27" fillId="0" borderId="0" xfId="0" applyFont="1" applyBorder="1" applyAlignment="1">
      <alignment horizontal="right" vertical="center"/>
    </xf>
    <xf numFmtId="2" fontId="27" fillId="0" borderId="0" xfId="0" applyNumberFormat="1" applyFont="1" applyBorder="1" applyAlignment="1">
      <alignment horizontal="right" vertical="center"/>
    </xf>
    <xf numFmtId="0" fontId="27" fillId="0" borderId="2" xfId="0" applyFont="1" applyBorder="1" applyAlignment="1">
      <alignment horizontal="right" vertical="center"/>
    </xf>
    <xf numFmtId="2" fontId="2" fillId="0" borderId="0" xfId="0" applyNumberFormat="1" applyFont="1" applyBorder="1"/>
    <xf numFmtId="180" fontId="2" fillId="0" borderId="0" xfId="0" applyNumberFormat="1" applyFont="1" applyBorder="1" applyAlignment="1">
      <alignment horizontal="right" vertical="center"/>
    </xf>
    <xf numFmtId="0" fontId="2" fillId="0" borderId="0" xfId="0" applyFont="1" applyBorder="1" applyAlignment="1">
      <alignment horizontal="right" vertical="center"/>
    </xf>
    <xf numFmtId="2" fontId="28" fillId="0" borderId="0" xfId="0" applyNumberFormat="1" applyFont="1" applyBorder="1"/>
    <xf numFmtId="0" fontId="27" fillId="0" borderId="1" xfId="0" applyFont="1" applyBorder="1" applyAlignment="1">
      <alignment horizontal="right"/>
    </xf>
    <xf numFmtId="0" fontId="27" fillId="0" borderId="0" xfId="0" applyFont="1" applyBorder="1" applyAlignment="1">
      <alignment horizontal="right"/>
    </xf>
    <xf numFmtId="2" fontId="27" fillId="0" borderId="0" xfId="0" applyNumberFormat="1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180" fontId="2" fillId="0" borderId="0" xfId="0" applyNumberFormat="1" applyFont="1" applyBorder="1" applyAlignment="1">
      <alignment horizontal="right"/>
    </xf>
    <xf numFmtId="2" fontId="9" fillId="0" borderId="0" xfId="0" applyNumberFormat="1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7" fillId="0" borderId="2" xfId="0" applyFont="1" applyBorder="1" applyAlignment="1">
      <alignment horizontal="right"/>
    </xf>
    <xf numFmtId="0" fontId="0" fillId="0" borderId="0" xfId="0" applyFont="1" applyAlignment="1">
      <alignment horizontal="center"/>
    </xf>
    <xf numFmtId="186" fontId="2" fillId="0" borderId="0" xfId="0" applyNumberFormat="1" applyFont="1"/>
    <xf numFmtId="184" fontId="2" fillId="0" borderId="0" xfId="0" applyNumberFormat="1" applyFont="1" applyBorder="1"/>
    <xf numFmtId="0" fontId="30" fillId="0" borderId="0" xfId="0" applyFont="1"/>
    <xf numFmtId="187" fontId="2" fillId="0" borderId="0" xfId="0" applyNumberFormat="1" applyFont="1"/>
    <xf numFmtId="0" fontId="2" fillId="0" borderId="0" xfId="0" applyFont="1" applyAlignment="1">
      <alignment horizontal="right" wrapText="1"/>
    </xf>
    <xf numFmtId="177" fontId="1" fillId="0" borderId="0" xfId="1" applyNumberFormat="1" applyFont="1" applyBorder="1" applyAlignment="1" applyProtection="1">
      <alignment horizontal="center" wrapText="1"/>
    </xf>
    <xf numFmtId="178" fontId="6" fillId="0" borderId="0" xfId="0" applyNumberFormat="1" applyFont="1" applyAlignment="1">
      <alignment horizontal="center" wrapText="1"/>
    </xf>
    <xf numFmtId="9" fontId="7" fillId="0" borderId="0" xfId="1" applyFont="1" applyBorder="1" applyAlignment="1" applyProtection="1">
      <alignment horizont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 vertical="top" wrapText="1"/>
    </xf>
    <xf numFmtId="0" fontId="0" fillId="0" borderId="0" xfId="0" applyFont="1" applyAlignment="1">
      <alignment horizontal="center" wrapText="1"/>
    </xf>
    <xf numFmtId="0" fontId="0" fillId="0" borderId="0" xfId="0" applyAlignment="1">
      <alignment horizontal="left"/>
    </xf>
    <xf numFmtId="10" fontId="35" fillId="0" borderId="0" xfId="1" applyNumberFormat="1" applyFont="1" applyBorder="1" applyAlignment="1" applyProtection="1"/>
    <xf numFmtId="0" fontId="35" fillId="0" borderId="0" xfId="0" applyFont="1"/>
    <xf numFmtId="0" fontId="35" fillId="0" borderId="0" xfId="0" applyFont="1" applyAlignment="1">
      <alignment horizontal="left" wrapText="1"/>
    </xf>
    <xf numFmtId="180" fontId="9" fillId="0" borderId="0" xfId="0" applyNumberFormat="1" applyFont="1" applyBorder="1" applyAlignment="1">
      <alignment horizontal="center"/>
    </xf>
    <xf numFmtId="0" fontId="9" fillId="0" borderId="0" xfId="0" applyFont="1" applyAlignment="1">
      <alignment horizontal="center"/>
    </xf>
    <xf numFmtId="0" fontId="9" fillId="0" borderId="2" xfId="0" applyFont="1" applyBorder="1" applyAlignment="1">
      <alignment horizontal="center"/>
    </xf>
    <xf numFmtId="0" fontId="9" fillId="0" borderId="0" xfId="0" applyFont="1" applyBorder="1" applyAlignment="1">
      <alignment horizontal="right" vertical="center"/>
    </xf>
    <xf numFmtId="0" fontId="9" fillId="0" borderId="0" xfId="0" applyFont="1" applyAlignment="1">
      <alignment horizontal="center" vertical="center"/>
    </xf>
    <xf numFmtId="185" fontId="9" fillId="0" borderId="0" xfId="0" applyNumberFormat="1" applyFont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Border="1"/>
    <xf numFmtId="179" fontId="2" fillId="0" borderId="3" xfId="0" applyNumberFormat="1" applyFont="1" applyBorder="1"/>
    <xf numFmtId="0" fontId="38" fillId="0" borderId="3" xfId="0" applyFont="1" applyBorder="1" applyAlignment="1">
      <alignment horizontal="center" vertical="center" wrapText="1"/>
    </xf>
    <xf numFmtId="188" fontId="2" fillId="0" borderId="3" xfId="0" applyNumberFormat="1" applyFont="1" applyBorder="1"/>
    <xf numFmtId="177" fontId="1" fillId="0" borderId="0" xfId="0" applyNumberFormat="1" applyFont="1" applyAlignment="1">
      <alignment horizontal="center" wrapText="1"/>
    </xf>
    <xf numFmtId="9" fontId="7" fillId="0" borderId="0" xfId="0" applyNumberFormat="1" applyFont="1" applyAlignment="1">
      <alignment horizontal="center" wrapText="1"/>
    </xf>
    <xf numFmtId="0" fontId="40" fillId="0" borderId="0" xfId="0" applyFont="1" applyAlignment="1">
      <alignment horizontal="center" wrapText="1"/>
    </xf>
    <xf numFmtId="2" fontId="25" fillId="0" borderId="0" xfId="0" applyNumberFormat="1" applyFont="1" applyBorder="1" applyAlignment="1">
      <alignment horizontal="center" vertical="center"/>
    </xf>
    <xf numFmtId="10" fontId="25" fillId="0" borderId="2" xfId="1" applyNumberFormat="1" applyFont="1" applyBorder="1" applyAlignment="1" applyProtection="1">
      <alignment horizontal="left" vertical="center"/>
    </xf>
  </cellXfs>
  <cellStyles count="2">
    <cellStyle name="百分比" xfId="1" builtinId="5"/>
    <cellStyle name="常规" xfId="0" builtinId="0"/>
  </cellStyles>
  <dxfs count="18">
    <dxf>
      <font>
        <color rgb="FFFF0000"/>
      </font>
    </dxf>
    <dxf>
      <font>
        <color rgb="FF00B050"/>
      </font>
    </dxf>
    <dxf>
      <font>
        <b val="0"/>
        <i val="0"/>
        <color rgb="FFFF0000"/>
      </font>
    </dxf>
    <dxf>
      <font>
        <b val="0"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rgb="FF00B050"/>
      </font>
    </dxf>
    <dxf>
      <font>
        <b val="0"/>
        <i val="0"/>
        <color rgb="FFFF0000"/>
      </font>
    </dxf>
    <dxf>
      <font>
        <b val="0"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FF0000"/>
      </font>
    </dxf>
    <dxf>
      <font>
        <strike val="0"/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rgb="FF00B050"/>
      </font>
    </dxf>
    <dxf>
      <font>
        <b val="0"/>
        <i val="0"/>
        <color rgb="FFFF0000"/>
      </font>
    </dxf>
    <dxf>
      <font>
        <b val="0"/>
        <i val="0"/>
        <color rgb="FF00B050"/>
      </font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C55A11"/>
      <rgbColor rgb="FF666699"/>
      <rgbColor rgb="FF969696"/>
      <rgbColor rgb="FF003366"/>
      <rgbColor rgb="FF00B050"/>
      <rgbColor rgb="FF0061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24</xdr:col>
      <xdr:colOff>381000</xdr:colOff>
      <xdr:row>51</xdr:row>
      <xdr:rowOff>127000</xdr:rowOff>
    </xdr:to>
    <xdr:sp macro="" textlink="">
      <xdr:nvSpPr>
        <xdr:cNvPr id="1032" name="_x0000_t202" hidden="1">
          <a:extLst>
            <a:ext uri="{FF2B5EF4-FFF2-40B4-BE49-F238E27FC236}">
              <a16:creationId xmlns:a16="http://schemas.microsoft.com/office/drawing/2014/main" id="{05ECEFE0-56C5-BD4F-B85B-521DCEB13D17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24</xdr:col>
      <xdr:colOff>381000</xdr:colOff>
      <xdr:row>51</xdr:row>
      <xdr:rowOff>127000</xdr:rowOff>
    </xdr:to>
    <xdr:sp macro="" textlink="">
      <xdr:nvSpPr>
        <xdr:cNvPr id="1030" name="_x0000_t202" hidden="1">
          <a:extLst>
            <a:ext uri="{FF2B5EF4-FFF2-40B4-BE49-F238E27FC236}">
              <a16:creationId xmlns:a16="http://schemas.microsoft.com/office/drawing/2014/main" id="{9F8F2DD7-B254-A14C-9CA1-D8A0CBD46C1E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24</xdr:col>
      <xdr:colOff>381000</xdr:colOff>
      <xdr:row>51</xdr:row>
      <xdr:rowOff>127000</xdr:rowOff>
    </xdr:to>
    <xdr:sp macro="" textlink="">
      <xdr:nvSpPr>
        <xdr:cNvPr id="1028" name="_x0000_t202" hidden="1">
          <a:extLst>
            <a:ext uri="{FF2B5EF4-FFF2-40B4-BE49-F238E27FC236}">
              <a16:creationId xmlns:a16="http://schemas.microsoft.com/office/drawing/2014/main" id="{8036855E-5B55-5F48-A93F-100281EBA24C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24</xdr:col>
      <xdr:colOff>381000</xdr:colOff>
      <xdr:row>51</xdr:row>
      <xdr:rowOff>127000</xdr:rowOff>
    </xdr:to>
    <xdr:sp macro="" textlink="">
      <xdr:nvSpPr>
        <xdr:cNvPr id="1026" name="_x0000_t202" hidden="1">
          <a:extLst>
            <a:ext uri="{FF2B5EF4-FFF2-40B4-BE49-F238E27FC236}">
              <a16:creationId xmlns:a16="http://schemas.microsoft.com/office/drawing/2014/main" id="{83266694-02C0-A640-B134-48F0E85E3F79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24</xdr:col>
      <xdr:colOff>165100</xdr:colOff>
      <xdr:row>51</xdr:row>
      <xdr:rowOff>127000</xdr:rowOff>
    </xdr:to>
    <xdr:sp macro="" textlink="">
      <xdr:nvSpPr>
        <xdr:cNvPr id="2050" name="_x0000_t202" hidden="1">
          <a:extLst>
            <a:ext uri="{FF2B5EF4-FFF2-40B4-BE49-F238E27FC236}">
              <a16:creationId xmlns:a16="http://schemas.microsoft.com/office/drawing/2014/main" id="{6B8E6DAC-F0D4-2C45-BFC1-231749BE3E76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266700</xdr:colOff>
      <xdr:row>51</xdr:row>
      <xdr:rowOff>228600</xdr:rowOff>
    </xdr:to>
    <xdr:sp macro="" textlink="">
      <xdr:nvSpPr>
        <xdr:cNvPr id="5124" name="_x0000_t202" hidden="1">
          <a:extLst>
            <a:ext uri="{FF2B5EF4-FFF2-40B4-BE49-F238E27FC236}">
              <a16:creationId xmlns:a16="http://schemas.microsoft.com/office/drawing/2014/main" id="{5BCCCEBD-0DDE-224B-9EB0-AB6E5673747B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266700</xdr:colOff>
      <xdr:row>51</xdr:row>
      <xdr:rowOff>228600</xdr:rowOff>
    </xdr:to>
    <xdr:sp macro="" textlink="">
      <xdr:nvSpPr>
        <xdr:cNvPr id="5122" name="_x0000_t202" hidden="1">
          <a:extLst>
            <a:ext uri="{FF2B5EF4-FFF2-40B4-BE49-F238E27FC236}">
              <a16:creationId xmlns:a16="http://schemas.microsoft.com/office/drawing/2014/main" id="{4B2580E2-2DF0-2A4E-8055-ADC24F618616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15</xdr:col>
      <xdr:colOff>749300</xdr:colOff>
      <xdr:row>52</xdr:row>
      <xdr:rowOff>203200</xdr:rowOff>
    </xdr:to>
    <xdr:sp macro="" textlink="">
      <xdr:nvSpPr>
        <xdr:cNvPr id="6146" name="_x0000_t202" hidden="1">
          <a:extLst>
            <a:ext uri="{FF2B5EF4-FFF2-40B4-BE49-F238E27FC236}">
              <a16:creationId xmlns:a16="http://schemas.microsoft.com/office/drawing/2014/main" id="{0BC0BBF8-A78B-C04F-8503-D905A13AA6A4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301"/>
  <sheetViews>
    <sheetView tabSelected="1" zoomScaleNormal="100" workbookViewId="0">
      <pane xSplit="1" ySplit="1" topLeftCell="B280" activePane="bottomRight" state="frozen"/>
      <selection pane="topRight" activeCell="B1" sqref="B1"/>
      <selection pane="bottomLeft" activeCell="A2" sqref="A2"/>
      <selection pane="bottomRight" activeCell="AC298" sqref="AC298"/>
    </sheetView>
  </sheetViews>
  <sheetFormatPr baseColWidth="10" defaultColWidth="8.7109375" defaultRowHeight="19"/>
  <cols>
    <col min="1" max="1" width="13" style="1" customWidth="1"/>
    <col min="2" max="2" width="4.28515625" style="2" customWidth="1"/>
    <col min="3" max="3" width="7.140625" style="2" customWidth="1"/>
    <col min="4" max="4" width="7.42578125" style="2" customWidth="1"/>
    <col min="5" max="5" width="4.42578125" style="2" customWidth="1"/>
    <col min="6" max="6" width="7.7109375" style="3" customWidth="1"/>
    <col min="7" max="7" width="6.28515625" style="4" customWidth="1"/>
    <col min="8" max="8" width="6.5703125" style="5" customWidth="1"/>
    <col min="9" max="9" width="4.42578125" style="2" customWidth="1"/>
    <col min="10" max="10" width="11.140625" style="1" customWidth="1"/>
    <col min="11" max="12" width="2.85546875" style="6" customWidth="1"/>
    <col min="13" max="13" width="2.140625" style="7" customWidth="1"/>
    <col min="14" max="14" width="5.7109375" style="1" customWidth="1"/>
    <col min="15" max="15" width="3.85546875" style="8" customWidth="1"/>
    <col min="16" max="16" width="2.85546875" style="8" customWidth="1"/>
    <col min="17" max="17" width="3.28515625" style="8" customWidth="1"/>
    <col min="18" max="18" width="8.28515625" style="2" customWidth="1"/>
    <col min="19" max="19" width="6" style="1" customWidth="1"/>
    <col min="20" max="21" width="5.42578125" style="1" customWidth="1"/>
    <col min="22" max="22" width="6" style="1" customWidth="1"/>
    <col min="23" max="23" width="6.7109375" style="1" customWidth="1"/>
    <col min="24" max="24" width="4.7109375" style="1" customWidth="1"/>
    <col min="25" max="25" width="7.42578125" style="2" customWidth="1"/>
    <col min="26" max="26" width="9.140625" style="2" customWidth="1"/>
    <col min="27" max="27" width="7.140625" style="2" customWidth="1"/>
    <col min="28" max="29" width="6.5703125" style="2" customWidth="1"/>
    <col min="30" max="30" width="6.5703125" style="9" customWidth="1"/>
    <col min="31" max="1025" width="8.85546875" style="2" customWidth="1"/>
  </cols>
  <sheetData>
    <row r="1" spans="1:1025" s="134" customFormat="1" ht="53">
      <c r="A1" s="11" t="s">
        <v>0</v>
      </c>
      <c r="B1" s="82" t="s">
        <v>1</v>
      </c>
      <c r="C1" s="82" t="s">
        <v>2</v>
      </c>
      <c r="D1" s="82" t="s">
        <v>3</v>
      </c>
      <c r="E1" s="13" t="s">
        <v>4</v>
      </c>
      <c r="F1" s="82">
        <v>1.2598</v>
      </c>
      <c r="G1" s="128" t="s">
        <v>5</v>
      </c>
      <c r="H1" s="129" t="str">
        <f>ROUND(SUM(H2:H19909),2)&amp;"盈利"</f>
        <v>-260.4盈利</v>
      </c>
      <c r="I1" s="13" t="s">
        <v>6</v>
      </c>
      <c r="J1" s="82" t="s">
        <v>7</v>
      </c>
      <c r="K1" s="13" t="s">
        <v>8</v>
      </c>
      <c r="L1" s="13" t="s">
        <v>9</v>
      </c>
      <c r="M1" s="13" t="s">
        <v>10</v>
      </c>
      <c r="N1" s="130" t="str">
        <f ca="1">TEXT(ROUND(SUM(H2:H19909)/SUM(M2:M19909)*365,4),"0.00%" &amp;  " 
年化")</f>
        <v>-1.19% 
年化</v>
      </c>
      <c r="O1" s="13" t="s">
        <v>11</v>
      </c>
      <c r="P1" s="13" t="s">
        <v>12</v>
      </c>
      <c r="Q1" s="13" t="s">
        <v>13</v>
      </c>
      <c r="R1" s="13" t="s">
        <v>14</v>
      </c>
      <c r="S1" s="131" t="s">
        <v>15</v>
      </c>
      <c r="T1" s="131" t="s">
        <v>16</v>
      </c>
      <c r="U1" s="131" t="s">
        <v>17</v>
      </c>
      <c r="V1" s="131" t="s">
        <v>18</v>
      </c>
      <c r="W1" s="131" t="s">
        <v>19</v>
      </c>
      <c r="X1" s="132" t="s">
        <v>20</v>
      </c>
      <c r="Y1" s="13" t="s">
        <v>21</v>
      </c>
      <c r="Z1" s="82" t="s">
        <v>22</v>
      </c>
      <c r="AA1" s="13" t="s">
        <v>23</v>
      </c>
      <c r="AB1" s="13" t="s">
        <v>24</v>
      </c>
      <c r="AC1" s="13" t="s">
        <v>25</v>
      </c>
      <c r="AD1" s="133" t="s">
        <v>26</v>
      </c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  <c r="DW1" s="11"/>
      <c r="DX1" s="11"/>
      <c r="DY1" s="11"/>
      <c r="DZ1" s="11"/>
      <c r="EA1" s="11"/>
      <c r="EB1" s="11"/>
      <c r="EC1" s="11"/>
      <c r="ED1" s="11"/>
      <c r="EE1" s="11"/>
      <c r="EF1" s="11"/>
      <c r="EG1" s="11"/>
      <c r="EH1" s="11"/>
      <c r="EI1" s="11"/>
      <c r="EJ1" s="11"/>
      <c r="EK1" s="11"/>
      <c r="EL1" s="11"/>
      <c r="EM1" s="11"/>
      <c r="EN1" s="11"/>
      <c r="EO1" s="11"/>
      <c r="EP1" s="11"/>
      <c r="EQ1" s="11"/>
      <c r="ER1" s="11"/>
      <c r="ES1" s="11"/>
      <c r="ET1" s="11"/>
      <c r="EU1" s="11"/>
      <c r="EV1" s="11"/>
      <c r="EW1" s="11"/>
      <c r="EX1" s="11"/>
      <c r="EY1" s="11"/>
      <c r="EZ1" s="11"/>
      <c r="FA1" s="11"/>
      <c r="FB1" s="11"/>
      <c r="FC1" s="11"/>
      <c r="FD1" s="11"/>
      <c r="FE1" s="11"/>
      <c r="FF1" s="11"/>
      <c r="FG1" s="11"/>
      <c r="FH1" s="11"/>
      <c r="FI1" s="11"/>
      <c r="FJ1" s="11"/>
      <c r="FK1" s="11"/>
      <c r="FL1" s="11"/>
      <c r="FM1" s="11"/>
      <c r="FN1" s="11"/>
      <c r="FO1" s="11"/>
      <c r="FP1" s="11"/>
      <c r="FQ1" s="11"/>
      <c r="FR1" s="11"/>
      <c r="FS1" s="11"/>
      <c r="FT1" s="11"/>
      <c r="FU1" s="11"/>
      <c r="FV1" s="11"/>
      <c r="FW1" s="11"/>
      <c r="FX1" s="11"/>
      <c r="FY1" s="11"/>
      <c r="FZ1" s="11"/>
      <c r="GA1" s="11"/>
      <c r="GB1" s="11"/>
      <c r="GC1" s="11"/>
      <c r="GD1" s="11"/>
      <c r="GE1" s="11"/>
      <c r="GF1" s="11"/>
      <c r="GG1" s="11"/>
      <c r="GH1" s="11"/>
      <c r="GI1" s="11"/>
      <c r="GJ1" s="11"/>
      <c r="GK1" s="11"/>
      <c r="GL1" s="11"/>
      <c r="GM1" s="11"/>
      <c r="GN1" s="11"/>
      <c r="GO1" s="11"/>
      <c r="GP1" s="11"/>
      <c r="GQ1" s="11"/>
      <c r="GR1" s="11"/>
      <c r="GS1" s="11"/>
      <c r="GT1" s="11"/>
      <c r="GU1" s="11"/>
      <c r="GV1" s="11"/>
      <c r="GW1" s="11"/>
      <c r="GX1" s="11"/>
      <c r="GY1" s="11"/>
      <c r="GZ1" s="11"/>
      <c r="HA1" s="11"/>
      <c r="HB1" s="11"/>
      <c r="HC1" s="11"/>
      <c r="HD1" s="11"/>
      <c r="HE1" s="11"/>
      <c r="HF1" s="11"/>
      <c r="HG1" s="11"/>
      <c r="HH1" s="11"/>
      <c r="HI1" s="11"/>
      <c r="HJ1" s="11"/>
      <c r="HK1" s="11"/>
      <c r="HL1" s="11"/>
      <c r="HM1" s="11"/>
      <c r="HN1" s="11"/>
      <c r="HO1" s="11"/>
      <c r="HP1" s="11"/>
      <c r="HQ1" s="11"/>
      <c r="HR1" s="11"/>
      <c r="HS1" s="11"/>
      <c r="HT1" s="11"/>
      <c r="HU1" s="11"/>
      <c r="HV1" s="11"/>
      <c r="HW1" s="11"/>
      <c r="HX1" s="11"/>
      <c r="HY1" s="11"/>
      <c r="HZ1" s="11"/>
      <c r="IA1" s="11"/>
      <c r="IB1" s="11"/>
      <c r="IC1" s="11"/>
      <c r="ID1" s="11"/>
      <c r="IE1" s="11"/>
      <c r="IF1" s="11"/>
      <c r="IG1" s="11"/>
      <c r="IH1" s="11"/>
      <c r="II1" s="11"/>
      <c r="IJ1" s="11"/>
      <c r="IK1" s="11"/>
      <c r="IL1" s="11"/>
      <c r="IM1" s="11"/>
      <c r="IN1" s="11"/>
      <c r="IO1" s="11"/>
      <c r="IP1" s="11"/>
      <c r="IQ1" s="11"/>
      <c r="IR1" s="11"/>
      <c r="IS1" s="11"/>
      <c r="IT1" s="11"/>
      <c r="IU1" s="11"/>
      <c r="IV1" s="11"/>
      <c r="IW1" s="11"/>
      <c r="IX1" s="11"/>
      <c r="IY1" s="11"/>
      <c r="IZ1" s="11"/>
      <c r="JA1" s="11"/>
      <c r="JB1" s="11"/>
      <c r="JC1" s="11"/>
      <c r="JD1" s="11"/>
      <c r="JE1" s="11"/>
      <c r="JF1" s="11"/>
      <c r="JG1" s="11"/>
      <c r="JH1" s="11"/>
      <c r="JI1" s="11"/>
      <c r="JJ1" s="11"/>
      <c r="JK1" s="11"/>
      <c r="JL1" s="11"/>
      <c r="JM1" s="11"/>
      <c r="JN1" s="11"/>
      <c r="JO1" s="11"/>
      <c r="JP1" s="11"/>
      <c r="JQ1" s="11"/>
      <c r="JR1" s="11"/>
      <c r="JS1" s="11"/>
      <c r="JT1" s="11"/>
      <c r="JU1" s="11"/>
      <c r="JV1" s="11"/>
      <c r="JW1" s="11"/>
      <c r="JX1" s="11"/>
      <c r="JY1" s="11"/>
      <c r="JZ1" s="11"/>
      <c r="KA1" s="11"/>
      <c r="KB1" s="11"/>
      <c r="KC1" s="11"/>
      <c r="KD1" s="11"/>
      <c r="KE1" s="11"/>
      <c r="KF1" s="11"/>
      <c r="KG1" s="11"/>
      <c r="KH1" s="11"/>
      <c r="KI1" s="11"/>
      <c r="KJ1" s="11"/>
      <c r="KK1" s="11"/>
      <c r="KL1" s="11"/>
      <c r="KM1" s="11"/>
      <c r="KN1" s="11"/>
      <c r="KO1" s="11"/>
      <c r="KP1" s="11"/>
      <c r="KQ1" s="11"/>
      <c r="KR1" s="11"/>
      <c r="KS1" s="11"/>
      <c r="KT1" s="11"/>
      <c r="KU1" s="11"/>
      <c r="KV1" s="11"/>
      <c r="KW1" s="11"/>
      <c r="KX1" s="11"/>
      <c r="KY1" s="11"/>
      <c r="KZ1" s="11"/>
      <c r="LA1" s="11"/>
      <c r="LB1" s="11"/>
      <c r="LC1" s="11"/>
      <c r="LD1" s="11"/>
      <c r="LE1" s="11"/>
      <c r="LF1" s="11"/>
      <c r="LG1" s="11"/>
      <c r="LH1" s="11"/>
      <c r="LI1" s="11"/>
      <c r="LJ1" s="11"/>
      <c r="LK1" s="11"/>
      <c r="LL1" s="11"/>
      <c r="LM1" s="11"/>
      <c r="LN1" s="11"/>
      <c r="LO1" s="11"/>
      <c r="LP1" s="11"/>
      <c r="LQ1" s="11"/>
      <c r="LR1" s="11"/>
      <c r="LS1" s="11"/>
      <c r="LT1" s="11"/>
      <c r="LU1" s="11"/>
      <c r="LV1" s="11"/>
      <c r="LW1" s="11"/>
      <c r="LX1" s="11"/>
      <c r="LY1" s="11"/>
      <c r="LZ1" s="11"/>
      <c r="MA1" s="11"/>
      <c r="MB1" s="11"/>
      <c r="MC1" s="11"/>
      <c r="MD1" s="11"/>
      <c r="ME1" s="11"/>
      <c r="MF1" s="11"/>
      <c r="MG1" s="11"/>
      <c r="MH1" s="11"/>
      <c r="MI1" s="11"/>
      <c r="MJ1" s="11"/>
      <c r="MK1" s="11"/>
      <c r="ML1" s="11"/>
      <c r="MM1" s="11"/>
      <c r="MN1" s="11"/>
      <c r="MO1" s="11"/>
      <c r="MP1" s="11"/>
      <c r="MQ1" s="11"/>
      <c r="MR1" s="11"/>
      <c r="MS1" s="11"/>
      <c r="MT1" s="11"/>
      <c r="MU1" s="11"/>
      <c r="MV1" s="11"/>
      <c r="MW1" s="11"/>
      <c r="MX1" s="11"/>
      <c r="MY1" s="11"/>
      <c r="MZ1" s="11"/>
      <c r="NA1" s="11"/>
      <c r="NB1" s="11"/>
      <c r="NC1" s="11"/>
      <c r="ND1" s="11"/>
      <c r="NE1" s="11"/>
      <c r="NF1" s="11"/>
      <c r="NG1" s="11"/>
      <c r="NH1" s="11"/>
      <c r="NI1" s="11"/>
      <c r="NJ1" s="11"/>
      <c r="NK1" s="11"/>
      <c r="NL1" s="11"/>
      <c r="NM1" s="11"/>
      <c r="NN1" s="11"/>
      <c r="NO1" s="11"/>
      <c r="NP1" s="11"/>
      <c r="NQ1" s="11"/>
      <c r="NR1" s="11"/>
      <c r="NS1" s="11"/>
      <c r="NT1" s="11"/>
      <c r="NU1" s="11"/>
      <c r="NV1" s="11"/>
      <c r="NW1" s="11"/>
      <c r="NX1" s="11"/>
      <c r="NY1" s="11"/>
      <c r="NZ1" s="11"/>
      <c r="OA1" s="11"/>
      <c r="OB1" s="11"/>
      <c r="OC1" s="11"/>
      <c r="OD1" s="11"/>
      <c r="OE1" s="11"/>
      <c r="OF1" s="11"/>
      <c r="OG1" s="11"/>
      <c r="OH1" s="11"/>
      <c r="OI1" s="11"/>
      <c r="OJ1" s="11"/>
      <c r="OK1" s="11"/>
      <c r="OL1" s="11"/>
      <c r="OM1" s="11"/>
      <c r="ON1" s="11"/>
      <c r="OO1" s="11"/>
      <c r="OP1" s="11"/>
      <c r="OQ1" s="11"/>
      <c r="OR1" s="11"/>
      <c r="OS1" s="11"/>
      <c r="OT1" s="11"/>
      <c r="OU1" s="11"/>
      <c r="OV1" s="11"/>
      <c r="OW1" s="11"/>
      <c r="OX1" s="11"/>
      <c r="OY1" s="11"/>
      <c r="OZ1" s="11"/>
      <c r="PA1" s="11"/>
      <c r="PB1" s="11"/>
      <c r="PC1" s="11"/>
      <c r="PD1" s="11"/>
      <c r="PE1" s="11"/>
      <c r="PF1" s="11"/>
      <c r="PG1" s="11"/>
      <c r="PH1" s="11"/>
      <c r="PI1" s="11"/>
      <c r="PJ1" s="11"/>
      <c r="PK1" s="11"/>
      <c r="PL1" s="11"/>
      <c r="PM1" s="11"/>
      <c r="PN1" s="11"/>
      <c r="PO1" s="11"/>
      <c r="PP1" s="11"/>
      <c r="PQ1" s="11"/>
      <c r="PR1" s="11"/>
      <c r="PS1" s="11"/>
      <c r="PT1" s="11"/>
      <c r="PU1" s="11"/>
      <c r="PV1" s="11"/>
      <c r="PW1" s="11"/>
      <c r="PX1" s="11"/>
      <c r="PY1" s="11"/>
      <c r="PZ1" s="11"/>
      <c r="QA1" s="11"/>
      <c r="QB1" s="11"/>
      <c r="QC1" s="11"/>
      <c r="QD1" s="11"/>
      <c r="QE1" s="11"/>
      <c r="QF1" s="11"/>
      <c r="QG1" s="11"/>
      <c r="QH1" s="11"/>
      <c r="QI1" s="11"/>
      <c r="QJ1" s="11"/>
      <c r="QK1" s="11"/>
      <c r="QL1" s="11"/>
      <c r="QM1" s="11"/>
      <c r="QN1" s="11"/>
      <c r="QO1" s="11"/>
      <c r="QP1" s="11"/>
      <c r="QQ1" s="11"/>
      <c r="QR1" s="11"/>
      <c r="QS1" s="11"/>
      <c r="QT1" s="11"/>
      <c r="QU1" s="11"/>
      <c r="QV1" s="11"/>
      <c r="QW1" s="11"/>
      <c r="QX1" s="11"/>
      <c r="QY1" s="11"/>
      <c r="QZ1" s="11"/>
      <c r="RA1" s="11"/>
      <c r="RB1" s="11"/>
      <c r="RC1" s="11"/>
      <c r="RD1" s="11"/>
      <c r="RE1" s="11"/>
      <c r="RF1" s="11"/>
      <c r="RG1" s="11"/>
      <c r="RH1" s="11"/>
      <c r="RI1" s="11"/>
      <c r="RJ1" s="11"/>
      <c r="RK1" s="11"/>
      <c r="RL1" s="11"/>
      <c r="RM1" s="11"/>
      <c r="RN1" s="11"/>
      <c r="RO1" s="11"/>
      <c r="RP1" s="11"/>
      <c r="RQ1" s="11"/>
      <c r="RR1" s="11"/>
      <c r="RS1" s="11"/>
      <c r="RT1" s="11"/>
      <c r="RU1" s="11"/>
      <c r="RV1" s="11"/>
      <c r="RW1" s="11"/>
      <c r="RX1" s="11"/>
      <c r="RY1" s="11"/>
      <c r="RZ1" s="11"/>
      <c r="SA1" s="11"/>
      <c r="SB1" s="11"/>
      <c r="SC1" s="11"/>
      <c r="SD1" s="11"/>
      <c r="SE1" s="11"/>
      <c r="SF1" s="11"/>
      <c r="SG1" s="11"/>
      <c r="SH1" s="11"/>
      <c r="SI1" s="11"/>
      <c r="SJ1" s="11"/>
      <c r="SK1" s="11"/>
      <c r="SL1" s="11"/>
      <c r="SM1" s="11"/>
      <c r="SN1" s="11"/>
      <c r="SO1" s="11"/>
      <c r="SP1" s="11"/>
      <c r="SQ1" s="11"/>
      <c r="SR1" s="11"/>
      <c r="SS1" s="11"/>
      <c r="ST1" s="11"/>
      <c r="SU1" s="11"/>
      <c r="SV1" s="11"/>
      <c r="SW1" s="11"/>
      <c r="SX1" s="11"/>
      <c r="SY1" s="11"/>
      <c r="SZ1" s="11"/>
      <c r="TA1" s="11"/>
      <c r="TB1" s="11"/>
      <c r="TC1" s="11"/>
      <c r="TD1" s="11"/>
      <c r="TE1" s="11"/>
      <c r="TF1" s="11"/>
      <c r="TG1" s="11"/>
      <c r="TH1" s="11"/>
      <c r="TI1" s="11"/>
      <c r="TJ1" s="11"/>
      <c r="TK1" s="11"/>
      <c r="TL1" s="11"/>
      <c r="TM1" s="11"/>
      <c r="TN1" s="11"/>
      <c r="TO1" s="11"/>
      <c r="TP1" s="11"/>
      <c r="TQ1" s="11"/>
      <c r="TR1" s="11"/>
      <c r="TS1" s="11"/>
      <c r="TT1" s="11"/>
      <c r="TU1" s="11"/>
      <c r="TV1" s="11"/>
      <c r="TW1" s="11"/>
      <c r="TX1" s="11"/>
      <c r="TY1" s="11"/>
      <c r="TZ1" s="11"/>
      <c r="UA1" s="11"/>
      <c r="UB1" s="11"/>
      <c r="UC1" s="11"/>
      <c r="UD1" s="11"/>
      <c r="UE1" s="11"/>
      <c r="UF1" s="11"/>
      <c r="UG1" s="11"/>
      <c r="UH1" s="11"/>
      <c r="UI1" s="11"/>
      <c r="UJ1" s="11"/>
      <c r="UK1" s="11"/>
      <c r="UL1" s="11"/>
      <c r="UM1" s="11"/>
      <c r="UN1" s="11"/>
      <c r="UO1" s="11"/>
      <c r="UP1" s="11"/>
      <c r="UQ1" s="11"/>
      <c r="UR1" s="11"/>
      <c r="US1" s="11"/>
      <c r="UT1" s="11"/>
      <c r="UU1" s="11"/>
      <c r="UV1" s="11"/>
      <c r="UW1" s="11"/>
      <c r="UX1" s="11"/>
      <c r="UY1" s="11"/>
      <c r="UZ1" s="11"/>
      <c r="VA1" s="11"/>
      <c r="VB1" s="11"/>
      <c r="VC1" s="11"/>
      <c r="VD1" s="11"/>
      <c r="VE1" s="11"/>
      <c r="VF1" s="11"/>
      <c r="VG1" s="11"/>
      <c r="VH1" s="11"/>
      <c r="VI1" s="11"/>
      <c r="VJ1" s="11"/>
      <c r="VK1" s="11"/>
      <c r="VL1" s="11"/>
      <c r="VM1" s="11"/>
      <c r="VN1" s="11"/>
      <c r="VO1" s="11"/>
      <c r="VP1" s="11"/>
      <c r="VQ1" s="11"/>
      <c r="VR1" s="11"/>
      <c r="VS1" s="11"/>
      <c r="VT1" s="11"/>
      <c r="VU1" s="11"/>
      <c r="VV1" s="11"/>
      <c r="VW1" s="11"/>
      <c r="VX1" s="11"/>
      <c r="VY1" s="11"/>
      <c r="VZ1" s="11"/>
      <c r="WA1" s="11"/>
      <c r="WB1" s="11"/>
      <c r="WC1" s="11"/>
      <c r="WD1" s="11"/>
      <c r="WE1" s="11"/>
      <c r="WF1" s="11"/>
      <c r="WG1" s="11"/>
      <c r="WH1" s="11"/>
      <c r="WI1" s="11"/>
      <c r="WJ1" s="11"/>
      <c r="WK1" s="11"/>
      <c r="WL1" s="11"/>
      <c r="WM1" s="11"/>
      <c r="WN1" s="11"/>
      <c r="WO1" s="11"/>
      <c r="WP1" s="11"/>
      <c r="WQ1" s="11"/>
      <c r="WR1" s="11"/>
      <c r="WS1" s="11"/>
      <c r="WT1" s="11"/>
      <c r="WU1" s="11"/>
      <c r="WV1" s="11"/>
      <c r="WW1" s="11"/>
      <c r="WX1" s="11"/>
      <c r="WY1" s="11"/>
      <c r="WZ1" s="11"/>
      <c r="XA1" s="11"/>
      <c r="XB1" s="11"/>
      <c r="XC1" s="11"/>
      <c r="XD1" s="11"/>
      <c r="XE1" s="11"/>
      <c r="XF1" s="11"/>
      <c r="XG1" s="11"/>
      <c r="XH1" s="11"/>
      <c r="XI1" s="11"/>
      <c r="XJ1" s="11"/>
      <c r="XK1" s="11"/>
      <c r="XL1" s="11"/>
      <c r="XM1" s="11"/>
      <c r="XN1" s="11"/>
      <c r="XO1" s="11"/>
      <c r="XP1" s="11"/>
      <c r="XQ1" s="11"/>
      <c r="XR1" s="11"/>
      <c r="XS1" s="11"/>
      <c r="XT1" s="11"/>
      <c r="XU1" s="11"/>
      <c r="XV1" s="11"/>
      <c r="XW1" s="11"/>
      <c r="XX1" s="11"/>
      <c r="XY1" s="11"/>
      <c r="XZ1" s="11"/>
      <c r="YA1" s="11"/>
      <c r="YB1" s="11"/>
      <c r="YC1" s="11"/>
      <c r="YD1" s="11"/>
      <c r="YE1" s="11"/>
      <c r="YF1" s="11"/>
      <c r="YG1" s="11"/>
      <c r="YH1" s="11"/>
      <c r="YI1" s="11"/>
      <c r="YJ1" s="11"/>
      <c r="YK1" s="11"/>
      <c r="YL1" s="11"/>
      <c r="YM1" s="11"/>
      <c r="YN1" s="11"/>
      <c r="YO1" s="11"/>
      <c r="YP1" s="11"/>
      <c r="YQ1" s="11"/>
      <c r="YR1" s="11"/>
      <c r="YS1" s="11"/>
      <c r="YT1" s="11"/>
      <c r="YU1" s="11"/>
      <c r="YV1" s="11"/>
      <c r="YW1" s="11"/>
      <c r="YX1" s="11"/>
      <c r="YY1" s="11"/>
      <c r="YZ1" s="11"/>
      <c r="ZA1" s="11"/>
      <c r="ZB1" s="11"/>
      <c r="ZC1" s="11"/>
      <c r="ZD1" s="11"/>
      <c r="ZE1" s="11"/>
      <c r="ZF1" s="11"/>
      <c r="ZG1" s="11"/>
      <c r="ZH1" s="11"/>
      <c r="ZI1" s="11"/>
      <c r="ZJ1" s="11"/>
      <c r="ZK1" s="11"/>
      <c r="ZL1" s="11"/>
      <c r="ZM1" s="11"/>
      <c r="ZN1" s="11"/>
      <c r="ZO1" s="11"/>
      <c r="ZP1" s="11"/>
      <c r="ZQ1" s="11"/>
      <c r="ZR1" s="11"/>
      <c r="ZS1" s="11"/>
      <c r="ZT1" s="11"/>
      <c r="ZU1" s="11"/>
      <c r="ZV1" s="11"/>
      <c r="ZW1" s="11"/>
      <c r="ZX1" s="11"/>
      <c r="ZY1" s="11"/>
      <c r="ZZ1" s="11"/>
      <c r="AAA1" s="11"/>
      <c r="AAB1" s="11"/>
      <c r="AAC1" s="11"/>
      <c r="AAD1" s="11"/>
      <c r="AAE1" s="11"/>
      <c r="AAF1" s="11"/>
      <c r="AAG1" s="11"/>
      <c r="AAH1" s="11"/>
      <c r="AAI1" s="11"/>
      <c r="AAJ1" s="11"/>
      <c r="AAK1" s="11"/>
      <c r="AAL1" s="11"/>
      <c r="AAM1" s="11"/>
      <c r="AAN1" s="11"/>
      <c r="AAO1" s="11"/>
      <c r="AAP1" s="11"/>
      <c r="AAQ1" s="11"/>
      <c r="AAR1" s="11"/>
      <c r="AAS1" s="11"/>
      <c r="AAT1" s="11"/>
      <c r="AAU1" s="11"/>
      <c r="AAV1" s="11"/>
      <c r="AAW1" s="11"/>
      <c r="AAX1" s="11"/>
      <c r="AAY1" s="11"/>
      <c r="AAZ1" s="11"/>
      <c r="ABA1" s="11"/>
      <c r="ABB1" s="11"/>
      <c r="ABC1" s="11"/>
      <c r="ABD1" s="11"/>
      <c r="ABE1" s="11"/>
      <c r="ABF1" s="11"/>
      <c r="ABG1" s="11"/>
      <c r="ABH1" s="11"/>
      <c r="ABI1" s="11"/>
      <c r="ABJ1" s="11"/>
      <c r="ABK1" s="11"/>
      <c r="ABL1" s="11"/>
      <c r="ABM1" s="11"/>
      <c r="ABN1" s="11"/>
      <c r="ABO1" s="11"/>
      <c r="ABP1" s="11"/>
      <c r="ABQ1" s="11"/>
      <c r="ABR1" s="11"/>
      <c r="ABS1" s="11"/>
      <c r="ABT1" s="11"/>
      <c r="ABU1" s="11"/>
      <c r="ABV1" s="11"/>
      <c r="ABW1" s="11"/>
      <c r="ABX1" s="11"/>
      <c r="ABY1" s="11"/>
      <c r="ABZ1" s="11"/>
      <c r="ACA1" s="11"/>
      <c r="ACB1" s="11"/>
      <c r="ACC1" s="11"/>
      <c r="ACD1" s="11"/>
      <c r="ACE1" s="11"/>
      <c r="ACF1" s="11"/>
      <c r="ACG1" s="11"/>
      <c r="ACH1" s="11"/>
      <c r="ACI1" s="11"/>
      <c r="ACJ1" s="11"/>
      <c r="ACK1" s="11"/>
      <c r="ACL1" s="11"/>
      <c r="ACM1" s="11"/>
      <c r="ACN1" s="11"/>
      <c r="ACO1" s="11"/>
      <c r="ACP1" s="11"/>
      <c r="ACQ1" s="11"/>
      <c r="ACR1" s="11"/>
      <c r="ACS1" s="11"/>
      <c r="ACT1" s="11"/>
      <c r="ACU1" s="11"/>
      <c r="ACV1" s="11"/>
      <c r="ACW1" s="11"/>
      <c r="ACX1" s="11"/>
      <c r="ACY1" s="11"/>
      <c r="ACZ1" s="11"/>
      <c r="ADA1" s="11"/>
      <c r="ADB1" s="11"/>
      <c r="ADC1" s="11"/>
      <c r="ADD1" s="11"/>
      <c r="ADE1" s="11"/>
      <c r="ADF1" s="11"/>
      <c r="ADG1" s="11"/>
      <c r="ADH1" s="11"/>
      <c r="ADI1" s="11"/>
      <c r="ADJ1" s="11"/>
      <c r="ADK1" s="11"/>
      <c r="ADL1" s="11"/>
      <c r="ADM1" s="11"/>
      <c r="ADN1" s="11"/>
      <c r="ADO1" s="11"/>
      <c r="ADP1" s="11"/>
      <c r="ADQ1" s="11"/>
      <c r="ADR1" s="11"/>
      <c r="ADS1" s="11"/>
      <c r="ADT1" s="11"/>
      <c r="ADU1" s="11"/>
      <c r="ADV1" s="11"/>
      <c r="ADW1" s="11"/>
      <c r="ADX1" s="11"/>
      <c r="ADY1" s="11"/>
      <c r="ADZ1" s="11"/>
      <c r="AEA1" s="11"/>
      <c r="AEB1" s="11"/>
      <c r="AEC1" s="11"/>
      <c r="AED1" s="11"/>
      <c r="AEE1" s="11"/>
      <c r="AEF1" s="11"/>
      <c r="AEG1" s="11"/>
      <c r="AEH1" s="11"/>
      <c r="AEI1" s="11"/>
      <c r="AEJ1" s="11"/>
      <c r="AEK1" s="11"/>
      <c r="AEL1" s="11"/>
      <c r="AEM1" s="11"/>
      <c r="AEN1" s="11"/>
      <c r="AEO1" s="11"/>
      <c r="AEP1" s="11"/>
      <c r="AEQ1" s="11"/>
      <c r="AER1" s="11"/>
      <c r="AES1" s="11"/>
      <c r="AET1" s="11"/>
      <c r="AEU1" s="11"/>
      <c r="AEV1" s="11"/>
      <c r="AEW1" s="11"/>
      <c r="AEX1" s="11"/>
      <c r="AEY1" s="11"/>
      <c r="AEZ1" s="11"/>
      <c r="AFA1" s="11"/>
      <c r="AFB1" s="11"/>
      <c r="AFC1" s="11"/>
      <c r="AFD1" s="11"/>
      <c r="AFE1" s="11"/>
      <c r="AFF1" s="11"/>
      <c r="AFG1" s="11"/>
      <c r="AFH1" s="11"/>
      <c r="AFI1" s="11"/>
      <c r="AFJ1" s="11"/>
      <c r="AFK1" s="11"/>
      <c r="AFL1" s="11"/>
      <c r="AFM1" s="11"/>
      <c r="AFN1" s="11"/>
      <c r="AFO1" s="11"/>
      <c r="AFP1" s="11"/>
      <c r="AFQ1" s="11"/>
      <c r="AFR1" s="11"/>
      <c r="AFS1" s="11"/>
      <c r="AFT1" s="11"/>
      <c r="AFU1" s="11"/>
      <c r="AFV1" s="11"/>
      <c r="AFW1" s="11"/>
      <c r="AFX1" s="11"/>
      <c r="AFY1" s="11"/>
      <c r="AFZ1" s="11"/>
      <c r="AGA1" s="11"/>
      <c r="AGB1" s="11"/>
      <c r="AGC1" s="11"/>
      <c r="AGD1" s="11"/>
      <c r="AGE1" s="11"/>
      <c r="AGF1" s="11"/>
      <c r="AGG1" s="11"/>
      <c r="AGH1" s="11"/>
      <c r="AGI1" s="11"/>
      <c r="AGJ1" s="11"/>
      <c r="AGK1" s="11"/>
      <c r="AGL1" s="11"/>
      <c r="AGM1" s="11"/>
      <c r="AGN1" s="11"/>
      <c r="AGO1" s="11"/>
      <c r="AGP1" s="11"/>
      <c r="AGQ1" s="11"/>
      <c r="AGR1" s="11"/>
      <c r="AGS1" s="11"/>
      <c r="AGT1" s="11"/>
      <c r="AGU1" s="11"/>
      <c r="AGV1" s="11"/>
      <c r="AGW1" s="11"/>
      <c r="AGX1" s="11"/>
      <c r="AGY1" s="11"/>
      <c r="AGZ1" s="11"/>
      <c r="AHA1" s="11"/>
      <c r="AHB1" s="11"/>
      <c r="AHC1" s="11"/>
      <c r="AHD1" s="11"/>
      <c r="AHE1" s="11"/>
      <c r="AHF1" s="11"/>
      <c r="AHG1" s="11"/>
      <c r="AHH1" s="11"/>
      <c r="AHI1" s="11"/>
      <c r="AHJ1" s="11"/>
      <c r="AHK1" s="11"/>
      <c r="AHL1" s="11"/>
      <c r="AHM1" s="11"/>
      <c r="AHN1" s="11"/>
      <c r="AHO1" s="11"/>
      <c r="AHP1" s="11"/>
      <c r="AHQ1" s="11"/>
      <c r="AHR1" s="11"/>
      <c r="AHS1" s="11"/>
      <c r="AHT1" s="11"/>
      <c r="AHU1" s="11"/>
      <c r="AHV1" s="11"/>
      <c r="AHW1" s="11"/>
      <c r="AHX1" s="11"/>
      <c r="AHY1" s="11"/>
      <c r="AHZ1" s="11"/>
      <c r="AIA1" s="11"/>
      <c r="AIB1" s="11"/>
      <c r="AIC1" s="11"/>
      <c r="AID1" s="11"/>
      <c r="AIE1" s="11"/>
      <c r="AIF1" s="11"/>
      <c r="AIG1" s="11"/>
      <c r="AIH1" s="11"/>
      <c r="AII1" s="11"/>
      <c r="AIJ1" s="11"/>
      <c r="AIK1" s="11"/>
      <c r="AIL1" s="11"/>
      <c r="AIM1" s="11"/>
      <c r="AIN1" s="11"/>
      <c r="AIO1" s="11"/>
      <c r="AIP1" s="11"/>
      <c r="AIQ1" s="11"/>
      <c r="AIR1" s="11"/>
      <c r="AIS1" s="11"/>
      <c r="AIT1" s="11"/>
      <c r="AIU1" s="11"/>
      <c r="AIV1" s="11"/>
      <c r="AIW1" s="11"/>
      <c r="AIX1" s="11"/>
      <c r="AIY1" s="11"/>
      <c r="AIZ1" s="11"/>
      <c r="AJA1" s="11"/>
      <c r="AJB1" s="11"/>
      <c r="AJC1" s="11"/>
      <c r="AJD1" s="11"/>
      <c r="AJE1" s="11"/>
      <c r="AJF1" s="11"/>
      <c r="AJG1" s="11"/>
      <c r="AJH1" s="11"/>
      <c r="AJI1" s="11"/>
      <c r="AJJ1" s="11"/>
      <c r="AJK1" s="11"/>
      <c r="AJL1" s="11"/>
      <c r="AJM1" s="11"/>
      <c r="AJN1" s="11"/>
      <c r="AJO1" s="11"/>
      <c r="AJP1" s="11"/>
      <c r="AJQ1" s="11"/>
      <c r="AJR1" s="11"/>
      <c r="AJS1" s="11"/>
      <c r="AJT1" s="11"/>
      <c r="AJU1" s="11"/>
      <c r="AJV1" s="11"/>
      <c r="AJW1" s="11"/>
      <c r="AJX1" s="11"/>
      <c r="AJY1" s="11"/>
      <c r="AJZ1" s="11"/>
      <c r="AKA1" s="11"/>
      <c r="AKB1" s="11"/>
      <c r="AKC1" s="11"/>
      <c r="AKD1" s="11"/>
      <c r="AKE1" s="11"/>
      <c r="AKF1" s="11"/>
      <c r="AKG1" s="11"/>
      <c r="AKH1" s="11"/>
      <c r="AKI1" s="11"/>
      <c r="AKJ1" s="11"/>
      <c r="AKK1" s="11"/>
      <c r="AKL1" s="11"/>
      <c r="AKM1" s="11"/>
      <c r="AKN1" s="11"/>
      <c r="AKO1" s="11"/>
      <c r="AKP1" s="11"/>
      <c r="AKQ1" s="11"/>
      <c r="AKR1" s="11"/>
      <c r="AKS1" s="11"/>
      <c r="AKT1" s="11"/>
      <c r="AKU1" s="11"/>
      <c r="AKV1" s="11"/>
      <c r="AKW1" s="11"/>
      <c r="AKX1" s="11"/>
      <c r="AKY1" s="11"/>
      <c r="AKZ1" s="11"/>
      <c r="ALA1" s="11"/>
      <c r="ALB1" s="11"/>
      <c r="ALC1" s="11"/>
      <c r="ALD1" s="11"/>
      <c r="ALE1" s="11"/>
      <c r="ALF1" s="11"/>
      <c r="ALG1" s="11"/>
      <c r="ALH1" s="11"/>
      <c r="ALI1" s="11"/>
      <c r="ALJ1" s="11"/>
      <c r="ALK1" s="11"/>
      <c r="ALL1" s="11"/>
      <c r="ALM1" s="11"/>
      <c r="ALN1" s="11"/>
      <c r="ALO1" s="11"/>
      <c r="ALP1" s="11"/>
      <c r="ALQ1" s="11"/>
      <c r="ALR1" s="11"/>
      <c r="ALS1" s="11"/>
      <c r="ALT1" s="11"/>
      <c r="ALU1" s="11"/>
      <c r="ALV1" s="11"/>
      <c r="ALW1" s="11"/>
      <c r="ALX1" s="11"/>
      <c r="ALY1" s="11"/>
      <c r="ALZ1" s="11"/>
      <c r="AMA1" s="11"/>
      <c r="AMB1" s="11"/>
      <c r="AMC1" s="11"/>
      <c r="AMD1" s="11"/>
      <c r="AME1" s="11"/>
      <c r="AMF1" s="11"/>
      <c r="AMG1" s="11"/>
      <c r="AMH1" s="11"/>
      <c r="AMI1" s="11"/>
      <c r="AMJ1" s="11"/>
      <c r="AMK1" s="11"/>
    </row>
    <row r="2" spans="1:1025">
      <c r="A2" s="17" t="s">
        <v>27</v>
      </c>
      <c r="B2" s="18">
        <v>150</v>
      </c>
      <c r="C2" s="19">
        <v>166.39</v>
      </c>
      <c r="D2" s="20">
        <v>0.90059999999999996</v>
      </c>
      <c r="E2" s="21">
        <v>0.23</v>
      </c>
      <c r="F2" s="22">
        <v>0.23680000000000001</v>
      </c>
      <c r="G2" s="23">
        <v>185.52</v>
      </c>
      <c r="H2" s="24">
        <v>35.520000000000003</v>
      </c>
      <c r="I2" s="18" t="s">
        <v>28</v>
      </c>
      <c r="J2" s="25" t="s">
        <v>1005</v>
      </c>
      <c r="K2" s="26">
        <v>43467</v>
      </c>
      <c r="L2" s="26">
        <v>43521</v>
      </c>
      <c r="M2" s="27">
        <v>8250</v>
      </c>
      <c r="N2" s="28">
        <v>1.5714909090909099</v>
      </c>
      <c r="O2" s="29">
        <v>149.85083399999999</v>
      </c>
      <c r="P2" s="29">
        <v>0.14916600000000799</v>
      </c>
      <c r="Q2" s="30">
        <v>0.99900555999999996</v>
      </c>
      <c r="R2" s="31">
        <v>166.39</v>
      </c>
      <c r="S2" s="32">
        <v>149.85083399999999</v>
      </c>
      <c r="T2" s="32"/>
      <c r="U2" s="32"/>
      <c r="V2" s="33">
        <v>0</v>
      </c>
      <c r="W2" s="33">
        <v>149.85083399999999</v>
      </c>
      <c r="X2" s="25">
        <v>150</v>
      </c>
      <c r="Y2" s="34">
        <v>-0.14916600000000799</v>
      </c>
      <c r="Z2" s="135">
        <v>-9.9444000000004106E-4</v>
      </c>
      <c r="AA2" s="135">
        <v>-9.9444000000004106E-4</v>
      </c>
      <c r="AB2" s="135">
        <f>SUM($C$2:C2)*D2/SUM($B$2:B2)-1</f>
        <v>-9.9444000000004085E-4</v>
      </c>
      <c r="AC2" s="135">
        <f t="shared" ref="AC2:AC65" si="0">Z2-AB2</f>
        <v>0</v>
      </c>
      <c r="AD2" s="37" t="s">
        <v>29</v>
      </c>
    </row>
    <row r="3" spans="1:1025">
      <c r="A3" s="17" t="s">
        <v>30</v>
      </c>
      <c r="B3" s="18">
        <v>150</v>
      </c>
      <c r="C3" s="19">
        <v>166.63</v>
      </c>
      <c r="D3" s="20">
        <v>0.89929999999999999</v>
      </c>
      <c r="E3" s="21">
        <v>0.23</v>
      </c>
      <c r="F3" s="22">
        <v>0.23860000000000001</v>
      </c>
      <c r="G3" s="23">
        <v>185.79</v>
      </c>
      <c r="H3" s="24">
        <v>35.79</v>
      </c>
      <c r="I3" s="18" t="s">
        <v>28</v>
      </c>
      <c r="J3" s="25" t="s">
        <v>1006</v>
      </c>
      <c r="K3" s="26">
        <v>43468</v>
      </c>
      <c r="L3" s="26">
        <v>43521</v>
      </c>
      <c r="M3" s="27">
        <v>8100</v>
      </c>
      <c r="N3" s="28">
        <v>1.6127592592592599</v>
      </c>
      <c r="O3" s="29">
        <v>149.850359</v>
      </c>
      <c r="P3" s="29">
        <v>0.14964100000000299</v>
      </c>
      <c r="Q3" s="30">
        <v>0.99900239333333296</v>
      </c>
      <c r="R3" s="34">
        <v>333.02</v>
      </c>
      <c r="S3" s="32">
        <v>299.48488600000002</v>
      </c>
      <c r="T3" s="32"/>
      <c r="U3" s="32"/>
      <c r="V3" s="33">
        <v>0</v>
      </c>
      <c r="W3" s="33">
        <v>299.48488600000002</v>
      </c>
      <c r="X3" s="25">
        <v>300</v>
      </c>
      <c r="Y3" s="34">
        <v>-0.51511400000004004</v>
      </c>
      <c r="Z3" s="135">
        <v>-1.7170466666668301E-3</v>
      </c>
      <c r="AA3" s="135">
        <v>-1.7170466666668301E-3</v>
      </c>
      <c r="AB3" s="135">
        <f>SUM($C$2:C3)*D3/SUM($B$2:B3)-1</f>
        <v>-1.7170466666668327E-3</v>
      </c>
      <c r="AC3" s="135">
        <f t="shared" si="0"/>
        <v>2.6020852139652106E-18</v>
      </c>
      <c r="AD3" s="37" t="s">
        <v>29</v>
      </c>
    </row>
    <row r="4" spans="1:1025">
      <c r="A4" s="17" t="s">
        <v>31</v>
      </c>
      <c r="B4" s="18">
        <v>150</v>
      </c>
      <c r="C4" s="19">
        <v>163</v>
      </c>
      <c r="D4" s="20">
        <v>0.91930000000000001</v>
      </c>
      <c r="E4" s="21">
        <v>0.23</v>
      </c>
      <c r="F4" s="22">
        <v>0.231133333333333</v>
      </c>
      <c r="G4" s="23">
        <v>184.67</v>
      </c>
      <c r="H4" s="24">
        <v>34.67</v>
      </c>
      <c r="I4" s="18" t="s">
        <v>28</v>
      </c>
      <c r="J4" s="25" t="s">
        <v>1007</v>
      </c>
      <c r="K4" s="26">
        <v>43469</v>
      </c>
      <c r="L4" s="26">
        <v>43528</v>
      </c>
      <c r="M4" s="27">
        <v>9000</v>
      </c>
      <c r="N4" s="28">
        <v>1.4060611111111101</v>
      </c>
      <c r="O4" s="29">
        <v>149.8459</v>
      </c>
      <c r="P4" s="29">
        <v>0.15409999999999999</v>
      </c>
      <c r="Q4" s="30">
        <v>0.99897266666666695</v>
      </c>
      <c r="R4" s="34">
        <v>496.02</v>
      </c>
      <c r="S4" s="32">
        <v>455.99118600000003</v>
      </c>
      <c r="T4" s="32"/>
      <c r="U4" s="32"/>
      <c r="V4" s="33">
        <v>0</v>
      </c>
      <c r="W4" s="33">
        <v>455.99118600000003</v>
      </c>
      <c r="X4" s="25">
        <v>450</v>
      </c>
      <c r="Y4" s="34">
        <v>5.9911859999999697</v>
      </c>
      <c r="Z4" s="135">
        <v>1.33137466666666E-2</v>
      </c>
      <c r="AA4" s="135">
        <v>0.01</v>
      </c>
      <c r="AB4" s="135">
        <f>SUM($C$2:C4)*D4/SUM($B$2:B4)-1</f>
        <v>1.3313746666666626E-2</v>
      </c>
      <c r="AC4" s="135">
        <f t="shared" si="0"/>
        <v>-2.6020852139652106E-17</v>
      </c>
      <c r="AD4" s="37" t="s">
        <v>29</v>
      </c>
    </row>
    <row r="5" spans="1:1025">
      <c r="A5" s="17" t="s">
        <v>32</v>
      </c>
      <c r="B5" s="18">
        <v>150</v>
      </c>
      <c r="C5" s="19">
        <v>160.84</v>
      </c>
      <c r="D5" s="20">
        <v>0.93169999999999997</v>
      </c>
      <c r="E5" s="21">
        <v>0.23</v>
      </c>
      <c r="F5" s="22">
        <v>0.23153333333333301</v>
      </c>
      <c r="G5" s="23">
        <v>184.73</v>
      </c>
      <c r="H5" s="24">
        <v>34.729999999999997</v>
      </c>
      <c r="I5" s="18" t="s">
        <v>28</v>
      </c>
      <c r="J5" s="25" t="s">
        <v>1008</v>
      </c>
      <c r="K5" s="26">
        <v>43472</v>
      </c>
      <c r="L5" s="26">
        <v>43530</v>
      </c>
      <c r="M5" s="27">
        <v>8850</v>
      </c>
      <c r="N5" s="28">
        <v>1.4323672316384199</v>
      </c>
      <c r="O5" s="29">
        <v>149.85462799999999</v>
      </c>
      <c r="P5" s="29">
        <v>0.14537200000000899</v>
      </c>
      <c r="Q5" s="30">
        <v>0.99903085333333297</v>
      </c>
      <c r="R5" s="34">
        <v>656.86</v>
      </c>
      <c r="S5" s="32">
        <v>611.99646199999995</v>
      </c>
      <c r="T5" s="32"/>
      <c r="U5" s="32"/>
      <c r="V5" s="33">
        <v>0</v>
      </c>
      <c r="W5" s="33">
        <v>611.99646199999995</v>
      </c>
      <c r="X5" s="25">
        <v>600</v>
      </c>
      <c r="Y5" s="34">
        <v>11.996461999999999</v>
      </c>
      <c r="Z5" s="135">
        <v>1.9994103333333301E-2</v>
      </c>
      <c r="AA5" s="135">
        <v>1.9994103333333301E-2</v>
      </c>
      <c r="AB5" s="135">
        <f>SUM($C$2:C5)*D5/SUM($B$2:B5)-1</f>
        <v>1.9994103333333291E-2</v>
      </c>
      <c r="AC5" s="135">
        <f t="shared" si="0"/>
        <v>0</v>
      </c>
      <c r="AD5" s="37" t="s">
        <v>29</v>
      </c>
    </row>
    <row r="6" spans="1:1025">
      <c r="A6" s="17" t="s">
        <v>34</v>
      </c>
      <c r="B6" s="18">
        <v>150</v>
      </c>
      <c r="C6" s="19">
        <v>162.41999999999999</v>
      </c>
      <c r="D6" s="20">
        <v>0.92259999999999998</v>
      </c>
      <c r="E6" s="21">
        <v>0.23</v>
      </c>
      <c r="F6" s="22">
        <v>0.2336</v>
      </c>
      <c r="G6" s="23">
        <v>185.04</v>
      </c>
      <c r="H6" s="24">
        <v>35.04</v>
      </c>
      <c r="I6" s="18" t="s">
        <v>28</v>
      </c>
      <c r="J6" s="25" t="s">
        <v>1009</v>
      </c>
      <c r="K6" s="26">
        <v>43473</v>
      </c>
      <c r="L6" s="26">
        <v>43529</v>
      </c>
      <c r="M6" s="27">
        <v>8550</v>
      </c>
      <c r="N6" s="28">
        <v>1.49585964912281</v>
      </c>
      <c r="O6" s="29">
        <v>149.848692</v>
      </c>
      <c r="P6" s="29">
        <v>0.151308000000029</v>
      </c>
      <c r="Q6" s="30">
        <v>0.99899128000000004</v>
      </c>
      <c r="R6" s="34">
        <v>819.28</v>
      </c>
      <c r="S6" s="32">
        <v>755.86772800000006</v>
      </c>
      <c r="T6" s="32"/>
      <c r="U6" s="32"/>
      <c r="V6" s="33">
        <v>0</v>
      </c>
      <c r="W6" s="33">
        <v>755.86772800000006</v>
      </c>
      <c r="X6" s="25">
        <v>750</v>
      </c>
      <c r="Y6" s="34">
        <v>5.8677279999999401</v>
      </c>
      <c r="Z6" s="135">
        <v>7.8236373333333605E-3</v>
      </c>
      <c r="AA6" s="135">
        <v>7.8236373333333605E-3</v>
      </c>
      <c r="AB6" s="135">
        <f>SUM($C$2:C6)*D6/SUM($B$2:B6)-1</f>
        <v>7.8236373333333553E-3</v>
      </c>
      <c r="AC6" s="135">
        <f t="shared" si="0"/>
        <v>0</v>
      </c>
      <c r="AD6" s="37" t="s">
        <v>29</v>
      </c>
    </row>
    <row r="7" spans="1:1025">
      <c r="A7" s="17" t="s">
        <v>35</v>
      </c>
      <c r="B7" s="18">
        <v>150</v>
      </c>
      <c r="C7" s="19">
        <v>162.09</v>
      </c>
      <c r="D7" s="20">
        <v>0.92449999999999999</v>
      </c>
      <c r="E7" s="21">
        <v>0.23</v>
      </c>
      <c r="F7" s="22">
        <v>0.231066666666667</v>
      </c>
      <c r="G7" s="23">
        <v>184.66</v>
      </c>
      <c r="H7" s="24">
        <v>34.659999999999997</v>
      </c>
      <c r="I7" s="18" t="s">
        <v>28</v>
      </c>
      <c r="J7" s="25" t="s">
        <v>1010</v>
      </c>
      <c r="K7" s="26">
        <v>43474</v>
      </c>
      <c r="L7" s="26">
        <v>43529</v>
      </c>
      <c r="M7" s="27">
        <v>8400</v>
      </c>
      <c r="N7" s="28">
        <v>1.50605952380952</v>
      </c>
      <c r="O7" s="29">
        <v>149.852205</v>
      </c>
      <c r="P7" s="29">
        <v>0.14779500000000201</v>
      </c>
      <c r="Q7" s="30">
        <v>0.99901470000000003</v>
      </c>
      <c r="R7" s="34">
        <v>981.37</v>
      </c>
      <c r="S7" s="32">
        <v>907.27656500000001</v>
      </c>
      <c r="T7" s="32"/>
      <c r="U7" s="32"/>
      <c r="V7" s="33">
        <v>0</v>
      </c>
      <c r="W7" s="33">
        <v>907.27656500000001</v>
      </c>
      <c r="X7" s="25">
        <v>900</v>
      </c>
      <c r="Y7" s="34">
        <v>7.2765650000000104</v>
      </c>
      <c r="Z7" s="135">
        <v>8.0850722222223208E-3</v>
      </c>
      <c r="AA7" s="135">
        <v>8.0850722222223208E-3</v>
      </c>
      <c r="AB7" s="135">
        <f>SUM($C$2:C7)*D7/SUM($B$2:B7)-1</f>
        <v>8.0850722222223226E-3</v>
      </c>
      <c r="AC7" s="135">
        <f t="shared" si="0"/>
        <v>0</v>
      </c>
      <c r="AD7" s="37" t="s">
        <v>29</v>
      </c>
    </row>
    <row r="8" spans="1:1025">
      <c r="A8" s="17" t="s">
        <v>36</v>
      </c>
      <c r="B8" s="18">
        <v>150</v>
      </c>
      <c r="C8" s="19">
        <v>161.16</v>
      </c>
      <c r="D8" s="20">
        <v>0.92979999999999996</v>
      </c>
      <c r="E8" s="21">
        <v>0.23</v>
      </c>
      <c r="F8" s="22">
        <v>0.23400000000000001</v>
      </c>
      <c r="G8" s="23">
        <v>185.1</v>
      </c>
      <c r="H8" s="24">
        <v>35.1</v>
      </c>
      <c r="I8" s="18" t="s">
        <v>28</v>
      </c>
      <c r="J8" s="25" t="s">
        <v>1011</v>
      </c>
      <c r="K8" s="26">
        <v>43475</v>
      </c>
      <c r="L8" s="26">
        <v>43530</v>
      </c>
      <c r="M8" s="27">
        <v>8400</v>
      </c>
      <c r="N8" s="28">
        <v>1.5251785714285699</v>
      </c>
      <c r="O8" s="29">
        <v>149.84656799999999</v>
      </c>
      <c r="P8" s="29">
        <v>0.15343200000000901</v>
      </c>
      <c r="Q8" s="30">
        <v>0.99897712000000005</v>
      </c>
      <c r="R8" s="34">
        <v>1142.53</v>
      </c>
      <c r="S8" s="32">
        <v>1062.324394</v>
      </c>
      <c r="T8" s="32"/>
      <c r="U8" s="32"/>
      <c r="V8" s="33">
        <v>0</v>
      </c>
      <c r="W8" s="33">
        <v>1062.324394</v>
      </c>
      <c r="X8" s="25">
        <v>1050</v>
      </c>
      <c r="Y8" s="34">
        <v>12.324394</v>
      </c>
      <c r="Z8" s="135">
        <v>1.17375180952382E-2</v>
      </c>
      <c r="AA8" s="135">
        <v>1.17375180952382E-2</v>
      </c>
      <c r="AB8" s="135">
        <f>SUM($C$2:C8)*D8/SUM($B$2:B8)-1</f>
        <v>1.1737518095238153E-2</v>
      </c>
      <c r="AC8" s="135">
        <f t="shared" si="0"/>
        <v>4.6837533851373792E-17</v>
      </c>
      <c r="AD8" s="37" t="s">
        <v>29</v>
      </c>
    </row>
    <row r="9" spans="1:1025">
      <c r="A9" s="17" t="s">
        <v>38</v>
      </c>
      <c r="B9" s="18">
        <v>150</v>
      </c>
      <c r="C9" s="19">
        <v>160.08000000000001</v>
      </c>
      <c r="D9" s="20">
        <v>0.93610000000000004</v>
      </c>
      <c r="E9" s="21">
        <v>0.23</v>
      </c>
      <c r="F9" s="22">
        <v>0.23300000000000001</v>
      </c>
      <c r="G9" s="23">
        <v>184.95</v>
      </c>
      <c r="H9" s="24">
        <v>34.950000000000003</v>
      </c>
      <c r="I9" s="18" t="s">
        <v>28</v>
      </c>
      <c r="J9" s="25" t="s">
        <v>1012</v>
      </c>
      <c r="K9" s="26">
        <v>43476</v>
      </c>
      <c r="L9" s="26">
        <v>43553</v>
      </c>
      <c r="M9" s="27">
        <v>11700</v>
      </c>
      <c r="N9" s="28">
        <v>1.09032051282051</v>
      </c>
      <c r="O9" s="29">
        <v>149.850888</v>
      </c>
      <c r="P9" s="29">
        <v>0.14911199999997399</v>
      </c>
      <c r="Q9" s="30">
        <v>0.99900591999999999</v>
      </c>
      <c r="R9" s="34">
        <v>1302.6099999999999</v>
      </c>
      <c r="S9" s="32">
        <v>1219.3732210000001</v>
      </c>
      <c r="T9" s="32"/>
      <c r="U9" s="32"/>
      <c r="V9" s="33">
        <v>0</v>
      </c>
      <c r="W9" s="33">
        <v>1219.3732210000001</v>
      </c>
      <c r="X9" s="25">
        <v>1200</v>
      </c>
      <c r="Y9" s="34">
        <v>19.3732210000001</v>
      </c>
      <c r="Z9" s="135">
        <v>1.6144350833333401E-2</v>
      </c>
      <c r="AA9" s="135">
        <v>1.6144350833333401E-2</v>
      </c>
      <c r="AB9" s="135">
        <f>SUM($C$2:C9)*D9/SUM($B$2:B9)-1</f>
        <v>1.6144350833333432E-2</v>
      </c>
      <c r="AC9" s="135">
        <f t="shared" si="0"/>
        <v>-3.1225022567582528E-17</v>
      </c>
      <c r="AD9" s="37" t="s">
        <v>29</v>
      </c>
    </row>
    <row r="10" spans="1:1025">
      <c r="A10" s="17" t="s">
        <v>39</v>
      </c>
      <c r="B10" s="18">
        <v>150</v>
      </c>
      <c r="C10" s="19">
        <v>161.41999999999999</v>
      </c>
      <c r="D10" s="20">
        <v>0.92830000000000001</v>
      </c>
      <c r="E10" s="21">
        <v>0.23</v>
      </c>
      <c r="F10" s="22">
        <v>0.23599999999999999</v>
      </c>
      <c r="G10" s="23">
        <v>185.4</v>
      </c>
      <c r="H10" s="24">
        <v>35.4</v>
      </c>
      <c r="I10" s="18" t="s">
        <v>28</v>
      </c>
      <c r="J10" s="25" t="s">
        <v>1013</v>
      </c>
      <c r="K10" s="26">
        <v>43479</v>
      </c>
      <c r="L10" s="26">
        <v>43530</v>
      </c>
      <c r="M10" s="27">
        <v>7800</v>
      </c>
      <c r="N10" s="28">
        <v>1.65653846153846</v>
      </c>
      <c r="O10" s="29">
        <v>149.84618599999999</v>
      </c>
      <c r="P10" s="29">
        <v>0.153814000000011</v>
      </c>
      <c r="Q10" s="30">
        <v>0.99897457333333295</v>
      </c>
      <c r="R10" s="34">
        <v>1464.03</v>
      </c>
      <c r="S10" s="32">
        <v>1359.059049</v>
      </c>
      <c r="T10" s="32"/>
      <c r="U10" s="32"/>
      <c r="V10" s="33">
        <v>0</v>
      </c>
      <c r="W10" s="33">
        <v>1359.059049</v>
      </c>
      <c r="X10" s="25">
        <v>1350</v>
      </c>
      <c r="Y10" s="34">
        <v>9.0590489999999608</v>
      </c>
      <c r="Z10" s="135">
        <v>6.71040666666656E-3</v>
      </c>
      <c r="AA10" s="135">
        <v>6.71040666666656E-3</v>
      </c>
      <c r="AB10" s="135">
        <f>SUM($C$2:C10)*D10/SUM($B$2:B10)-1</f>
        <v>6.7104066666665574E-3</v>
      </c>
      <c r="AC10" s="135">
        <f t="shared" si="0"/>
        <v>0</v>
      </c>
      <c r="AD10" s="37" t="s">
        <v>29</v>
      </c>
    </row>
    <row r="11" spans="1:1025">
      <c r="A11" s="17" t="s">
        <v>41</v>
      </c>
      <c r="B11" s="18">
        <v>150</v>
      </c>
      <c r="C11" s="19">
        <v>158.5</v>
      </c>
      <c r="D11" s="20">
        <v>0.94540000000000002</v>
      </c>
      <c r="E11" s="21">
        <v>0.23</v>
      </c>
      <c r="F11" s="22">
        <v>0.25173333333333298</v>
      </c>
      <c r="G11" s="23">
        <v>187.76</v>
      </c>
      <c r="H11" s="24">
        <v>37.76</v>
      </c>
      <c r="I11" s="18" t="s">
        <v>28</v>
      </c>
      <c r="J11" s="25" t="s">
        <v>1014</v>
      </c>
      <c r="K11" s="26">
        <v>43480</v>
      </c>
      <c r="L11" s="26">
        <v>43556</v>
      </c>
      <c r="M11" s="27">
        <v>11550</v>
      </c>
      <c r="N11" s="28">
        <v>1.1932813852813899</v>
      </c>
      <c r="O11" s="29">
        <v>149.8459</v>
      </c>
      <c r="P11" s="29">
        <v>0.15409999999999999</v>
      </c>
      <c r="Q11" s="30">
        <v>0.99897266666666695</v>
      </c>
      <c r="R11" s="34">
        <v>1622.53</v>
      </c>
      <c r="S11" s="32">
        <v>1533.9398619999999</v>
      </c>
      <c r="T11" s="32"/>
      <c r="U11" s="32"/>
      <c r="V11" s="33">
        <v>0</v>
      </c>
      <c r="W11" s="33">
        <v>1533.9398619999999</v>
      </c>
      <c r="X11" s="25">
        <v>1500</v>
      </c>
      <c r="Y11" s="34">
        <v>33.939861999999899</v>
      </c>
      <c r="Z11" s="135">
        <v>2.2626574666666701E-2</v>
      </c>
      <c r="AA11" s="135">
        <v>2.2626574666666701E-2</v>
      </c>
      <c r="AB11" s="135">
        <f>SUM($C$2:C11)*D11/SUM($B$2:B11)-1</f>
        <v>2.2626574666666732E-2</v>
      </c>
      <c r="AC11" s="135">
        <f t="shared" si="0"/>
        <v>-3.1225022567582528E-17</v>
      </c>
      <c r="AD11" s="37" t="s">
        <v>29</v>
      </c>
    </row>
    <row r="12" spans="1:1025">
      <c r="A12" s="17" t="s">
        <v>42</v>
      </c>
      <c r="B12" s="18">
        <v>150</v>
      </c>
      <c r="C12" s="19">
        <v>158.47</v>
      </c>
      <c r="D12" s="20">
        <v>0.9456</v>
      </c>
      <c r="E12" s="21">
        <v>0.23</v>
      </c>
      <c r="F12" s="22">
        <v>0.251466666666667</v>
      </c>
      <c r="G12" s="23">
        <v>187.72</v>
      </c>
      <c r="H12" s="24">
        <v>37.72</v>
      </c>
      <c r="I12" s="18" t="s">
        <v>28</v>
      </c>
      <c r="J12" s="25" t="s">
        <v>1015</v>
      </c>
      <c r="K12" s="26">
        <v>43481</v>
      </c>
      <c r="L12" s="26">
        <v>43556</v>
      </c>
      <c r="M12" s="27">
        <v>11400</v>
      </c>
      <c r="N12" s="28">
        <v>1.20770175438597</v>
      </c>
      <c r="O12" s="29">
        <v>149.849232</v>
      </c>
      <c r="P12" s="29">
        <v>0.15076799999999899</v>
      </c>
      <c r="Q12" s="30">
        <v>0.99899488000000003</v>
      </c>
      <c r="R12" s="34">
        <v>1781</v>
      </c>
      <c r="S12" s="32">
        <v>1684.1135999999999</v>
      </c>
      <c r="T12" s="32"/>
      <c r="U12" s="32"/>
      <c r="V12" s="33">
        <v>0</v>
      </c>
      <c r="W12" s="33">
        <v>1684.1135999999999</v>
      </c>
      <c r="X12" s="25">
        <v>1650</v>
      </c>
      <c r="Y12" s="34">
        <v>34.113599999999899</v>
      </c>
      <c r="Z12" s="135">
        <v>2.0674909090909101E-2</v>
      </c>
      <c r="AA12" s="135">
        <v>2.0674909090909101E-2</v>
      </c>
      <c r="AB12" s="135">
        <f>SUM($C$2:C12)*D12/SUM($B$2:B12)-1</f>
        <v>2.0674909090909077E-2</v>
      </c>
      <c r="AC12" s="135">
        <f t="shared" si="0"/>
        <v>0</v>
      </c>
      <c r="AD12" s="37" t="s">
        <v>29</v>
      </c>
    </row>
    <row r="13" spans="1:1025">
      <c r="A13" s="17" t="s">
        <v>43</v>
      </c>
      <c r="B13" s="18">
        <v>150</v>
      </c>
      <c r="C13" s="19">
        <v>159.30000000000001</v>
      </c>
      <c r="D13" s="20">
        <v>0.94069999999999998</v>
      </c>
      <c r="E13" s="21">
        <v>0.23</v>
      </c>
      <c r="F13" s="22">
        <v>0.25813333333333299</v>
      </c>
      <c r="G13" s="23">
        <v>188.72</v>
      </c>
      <c r="H13" s="24">
        <v>38.72</v>
      </c>
      <c r="I13" s="18" t="s">
        <v>28</v>
      </c>
      <c r="J13" s="25" t="s">
        <v>1016</v>
      </c>
      <c r="K13" s="26">
        <v>43482</v>
      </c>
      <c r="L13" s="26">
        <v>43556</v>
      </c>
      <c r="M13" s="27">
        <v>11250</v>
      </c>
      <c r="N13" s="28">
        <v>1.2562488888888901</v>
      </c>
      <c r="O13" s="29">
        <v>149.85351</v>
      </c>
      <c r="P13" s="29">
        <v>0.14649000000000001</v>
      </c>
      <c r="Q13" s="30">
        <v>0.99902340000000001</v>
      </c>
      <c r="R13" s="34">
        <v>1940.3</v>
      </c>
      <c r="S13" s="32">
        <v>1825.2402099999999</v>
      </c>
      <c r="T13" s="32"/>
      <c r="U13" s="32"/>
      <c r="V13" s="33">
        <v>0</v>
      </c>
      <c r="W13" s="33">
        <v>1825.2402099999999</v>
      </c>
      <c r="X13" s="25">
        <v>1800</v>
      </c>
      <c r="Y13" s="34">
        <v>25.240209999999902</v>
      </c>
      <c r="Z13" s="135">
        <v>1.40223388888889E-2</v>
      </c>
      <c r="AA13" s="135">
        <v>1.40223388888889E-2</v>
      </c>
      <c r="AB13" s="135">
        <f>SUM($C$2:C13)*D13/SUM($B$2:B13)-1</f>
        <v>1.402233888888893E-2</v>
      </c>
      <c r="AC13" s="135">
        <f t="shared" si="0"/>
        <v>-2.9490299091605721E-17</v>
      </c>
      <c r="AD13" s="37" t="s">
        <v>29</v>
      </c>
    </row>
    <row r="14" spans="1:1025">
      <c r="A14" s="17" t="s">
        <v>44</v>
      </c>
      <c r="B14" s="18">
        <v>150</v>
      </c>
      <c r="C14" s="19">
        <v>156.62</v>
      </c>
      <c r="D14" s="20">
        <v>0.95679999999999998</v>
      </c>
      <c r="E14" s="21">
        <v>0.23</v>
      </c>
      <c r="F14" s="22">
        <v>0.236866666666667</v>
      </c>
      <c r="G14" s="23">
        <v>185.53</v>
      </c>
      <c r="H14" s="24">
        <v>35.53</v>
      </c>
      <c r="I14" s="18" t="s">
        <v>28</v>
      </c>
      <c r="J14" s="25" t="s">
        <v>1017</v>
      </c>
      <c r="K14" s="26">
        <v>43483</v>
      </c>
      <c r="L14" s="26">
        <v>43556</v>
      </c>
      <c r="M14" s="27">
        <v>11100</v>
      </c>
      <c r="N14" s="28">
        <v>1.16832882882883</v>
      </c>
      <c r="O14" s="29">
        <v>149.854016</v>
      </c>
      <c r="P14" s="29">
        <v>0.145983999999999</v>
      </c>
      <c r="Q14" s="30">
        <v>0.99902677333333301</v>
      </c>
      <c r="R14" s="34">
        <v>2096.92</v>
      </c>
      <c r="S14" s="32">
        <v>2006.3330559999999</v>
      </c>
      <c r="T14" s="32"/>
      <c r="U14" s="32"/>
      <c r="V14" s="33">
        <v>0</v>
      </c>
      <c r="W14" s="33">
        <v>2006.3330559999999</v>
      </c>
      <c r="X14" s="25">
        <v>1950</v>
      </c>
      <c r="Y14" s="34">
        <v>56.3330559999999</v>
      </c>
      <c r="Z14" s="135">
        <v>2.8888746666666701E-2</v>
      </c>
      <c r="AA14" s="135">
        <v>2.8888746666666701E-2</v>
      </c>
      <c r="AB14" s="135">
        <f>SUM($C$2:C14)*D14/SUM($B$2:B14)-1</f>
        <v>2.8888746666666743E-2</v>
      </c>
      <c r="AC14" s="135">
        <f t="shared" si="0"/>
        <v>-4.163336342344337E-17</v>
      </c>
      <c r="AD14" s="37" t="s">
        <v>29</v>
      </c>
    </row>
    <row r="15" spans="1:1025">
      <c r="A15" s="17" t="s">
        <v>45</v>
      </c>
      <c r="B15" s="18">
        <v>150</v>
      </c>
      <c r="C15" s="19">
        <v>155.80000000000001</v>
      </c>
      <c r="D15" s="20">
        <v>0.96179999999999999</v>
      </c>
      <c r="E15" s="21">
        <v>0.23</v>
      </c>
      <c r="F15" s="22">
        <v>0.23046666666666701</v>
      </c>
      <c r="G15" s="23">
        <v>184.57</v>
      </c>
      <c r="H15" s="24">
        <v>34.57</v>
      </c>
      <c r="I15" s="18" t="s">
        <v>28</v>
      </c>
      <c r="J15" s="25" t="s">
        <v>1018</v>
      </c>
      <c r="K15" s="26">
        <v>43486</v>
      </c>
      <c r="L15" s="26">
        <v>43556</v>
      </c>
      <c r="M15" s="27">
        <v>10650</v>
      </c>
      <c r="N15" s="28">
        <v>1.18479342723005</v>
      </c>
      <c r="O15" s="29">
        <v>149.84844000000001</v>
      </c>
      <c r="P15" s="29">
        <v>0.15155999999998901</v>
      </c>
      <c r="Q15" s="30">
        <v>0.99898960000000003</v>
      </c>
      <c r="R15" s="34">
        <v>2252.7199999999998</v>
      </c>
      <c r="S15" s="32">
        <v>2166.6660959999999</v>
      </c>
      <c r="T15" s="32"/>
      <c r="U15" s="32"/>
      <c r="V15" s="33">
        <v>0</v>
      </c>
      <c r="W15" s="33">
        <v>2166.6660959999999</v>
      </c>
      <c r="X15" s="25">
        <v>2100</v>
      </c>
      <c r="Y15" s="34">
        <v>66.666096000000394</v>
      </c>
      <c r="Z15" s="135">
        <v>3.1745760000000199E-2</v>
      </c>
      <c r="AA15" s="135">
        <v>3.1745760000000199E-2</v>
      </c>
      <c r="AB15" s="135">
        <f>SUM($C$2:C15)*D15/SUM($B$2:B15)-1</f>
        <v>3.1745760000000178E-2</v>
      </c>
      <c r="AC15" s="135">
        <f t="shared" si="0"/>
        <v>0</v>
      </c>
      <c r="AD15" s="37" t="s">
        <v>29</v>
      </c>
    </row>
    <row r="16" spans="1:1025">
      <c r="A16" s="17" t="s">
        <v>46</v>
      </c>
      <c r="B16" s="18">
        <v>150</v>
      </c>
      <c r="C16" s="19">
        <v>157.77000000000001</v>
      </c>
      <c r="D16" s="20">
        <v>0.94979999999999998</v>
      </c>
      <c r="E16" s="21">
        <v>0.23</v>
      </c>
      <c r="F16" s="22">
        <v>0.245933333333333</v>
      </c>
      <c r="G16" s="23">
        <v>186.89</v>
      </c>
      <c r="H16" s="24">
        <v>36.89</v>
      </c>
      <c r="I16" s="18" t="s">
        <v>28</v>
      </c>
      <c r="J16" s="25" t="s">
        <v>1019</v>
      </c>
      <c r="K16" s="26">
        <v>43487</v>
      </c>
      <c r="L16" s="26">
        <v>43556</v>
      </c>
      <c r="M16" s="27">
        <v>10500</v>
      </c>
      <c r="N16" s="28">
        <v>1.28236666666667</v>
      </c>
      <c r="O16" s="29">
        <v>149.84994599999999</v>
      </c>
      <c r="P16" s="29">
        <v>0.15005399999998301</v>
      </c>
      <c r="Q16" s="30">
        <v>0.99899963999999997</v>
      </c>
      <c r="R16" s="34">
        <v>2410.4899999999998</v>
      </c>
      <c r="S16" s="32">
        <v>2289.4834019999998</v>
      </c>
      <c r="T16" s="32"/>
      <c r="U16" s="32"/>
      <c r="V16" s="33">
        <v>0</v>
      </c>
      <c r="W16" s="33">
        <v>2289.4834019999998</v>
      </c>
      <c r="X16" s="25">
        <v>2250</v>
      </c>
      <c r="Y16" s="34">
        <v>39.483402000000297</v>
      </c>
      <c r="Z16" s="135">
        <v>1.7548178666666699E-2</v>
      </c>
      <c r="AA16" s="135">
        <v>1.7548178666666699E-2</v>
      </c>
      <c r="AB16" s="135">
        <f>SUM($C$2:C16)*D16/SUM($B$2:B16)-1</f>
        <v>1.7548178666666692E-2</v>
      </c>
      <c r="AC16" s="135">
        <f t="shared" si="0"/>
        <v>0</v>
      </c>
      <c r="AD16" s="37" t="s">
        <v>29</v>
      </c>
    </row>
    <row r="17" spans="1:30">
      <c r="A17" s="17" t="s">
        <v>47</v>
      </c>
      <c r="B17" s="18">
        <v>150</v>
      </c>
      <c r="C17" s="19">
        <v>157.85</v>
      </c>
      <c r="D17" s="20">
        <v>0.94930000000000003</v>
      </c>
      <c r="E17" s="21">
        <v>0.23</v>
      </c>
      <c r="F17" s="22">
        <v>0.24666666666666701</v>
      </c>
      <c r="G17" s="23">
        <v>187</v>
      </c>
      <c r="H17" s="24">
        <v>37</v>
      </c>
      <c r="I17" s="18" t="s">
        <v>28</v>
      </c>
      <c r="J17" s="25" t="s">
        <v>1020</v>
      </c>
      <c r="K17" s="26">
        <v>43488</v>
      </c>
      <c r="L17" s="26">
        <v>43556</v>
      </c>
      <c r="M17" s="27">
        <v>10350</v>
      </c>
      <c r="N17" s="28">
        <v>1.3048309178744</v>
      </c>
      <c r="O17" s="29">
        <v>149.847005</v>
      </c>
      <c r="P17" s="29">
        <v>0.15299500000000399</v>
      </c>
      <c r="Q17" s="30">
        <v>0.99898003333333296</v>
      </c>
      <c r="R17" s="34">
        <v>2568.34</v>
      </c>
      <c r="S17" s="32">
        <v>2438.1251619999998</v>
      </c>
      <c r="T17" s="32"/>
      <c r="U17" s="32"/>
      <c r="V17" s="33">
        <v>0</v>
      </c>
      <c r="W17" s="33">
        <v>2438.1251619999998</v>
      </c>
      <c r="X17" s="25">
        <v>2400</v>
      </c>
      <c r="Y17" s="34">
        <v>38.125162000000302</v>
      </c>
      <c r="Z17" s="135">
        <v>1.58854841666667E-2</v>
      </c>
      <c r="AA17" s="135">
        <v>1.58854841666667E-2</v>
      </c>
      <c r="AB17" s="135">
        <f>SUM($C$2:C17)*D17/SUM($B$2:B17)-1</f>
        <v>1.5885484166666686E-2</v>
      </c>
      <c r="AC17" s="135">
        <f t="shared" si="0"/>
        <v>0</v>
      </c>
      <c r="AD17" s="37" t="s">
        <v>29</v>
      </c>
    </row>
    <row r="18" spans="1:30">
      <c r="A18" s="17" t="s">
        <v>48</v>
      </c>
      <c r="B18" s="18">
        <v>150</v>
      </c>
      <c r="C18" s="19">
        <v>157.03</v>
      </c>
      <c r="D18" s="20">
        <v>0.95430000000000004</v>
      </c>
      <c r="E18" s="21">
        <v>0.23</v>
      </c>
      <c r="F18" s="22">
        <v>0.240133333333333</v>
      </c>
      <c r="G18" s="23">
        <v>186.02</v>
      </c>
      <c r="H18" s="24">
        <v>36.020000000000003</v>
      </c>
      <c r="I18" s="18" t="s">
        <v>28</v>
      </c>
      <c r="J18" s="25" t="s">
        <v>1021</v>
      </c>
      <c r="K18" s="26">
        <v>43489</v>
      </c>
      <c r="L18" s="26">
        <v>43556</v>
      </c>
      <c r="M18" s="27">
        <v>10200</v>
      </c>
      <c r="N18" s="28">
        <v>1.2889509803921599</v>
      </c>
      <c r="O18" s="29">
        <v>149.85372899999999</v>
      </c>
      <c r="P18" s="29">
        <v>0.146270999999985</v>
      </c>
      <c r="Q18" s="30">
        <v>0.99902486000000001</v>
      </c>
      <c r="R18" s="34">
        <v>2725.37</v>
      </c>
      <c r="S18" s="32">
        <v>2600.8205910000001</v>
      </c>
      <c r="T18" s="32"/>
      <c r="U18" s="32"/>
      <c r="V18" s="33">
        <v>0</v>
      </c>
      <c r="W18" s="33">
        <v>2600.8205910000001</v>
      </c>
      <c r="X18" s="25">
        <v>2550</v>
      </c>
      <c r="Y18" s="34">
        <v>50.820591000000597</v>
      </c>
      <c r="Z18" s="135">
        <v>1.9929643529412101E-2</v>
      </c>
      <c r="AA18" s="135">
        <v>1.9929643529412101E-2</v>
      </c>
      <c r="AB18" s="135">
        <f>SUM($C$2:C18)*D18/SUM($B$2:B18)-1</f>
        <v>1.9929643529412067E-2</v>
      </c>
      <c r="AC18" s="135">
        <f t="shared" si="0"/>
        <v>3.4694469519536142E-17</v>
      </c>
      <c r="AD18" s="37" t="s">
        <v>29</v>
      </c>
    </row>
    <row r="19" spans="1:30">
      <c r="A19" s="17" t="s">
        <v>49</v>
      </c>
      <c r="B19" s="18">
        <v>150</v>
      </c>
      <c r="C19" s="19">
        <v>155.83000000000001</v>
      </c>
      <c r="D19" s="20">
        <v>0.96160000000000001</v>
      </c>
      <c r="E19" s="21">
        <v>0.23</v>
      </c>
      <c r="F19" s="22">
        <v>0.23066666666666699</v>
      </c>
      <c r="G19" s="23">
        <v>184.6</v>
      </c>
      <c r="H19" s="24">
        <v>34.6</v>
      </c>
      <c r="I19" s="18" t="s">
        <v>28</v>
      </c>
      <c r="J19" s="25" t="s">
        <v>1022</v>
      </c>
      <c r="K19" s="26">
        <v>43490</v>
      </c>
      <c r="L19" s="26">
        <v>43556</v>
      </c>
      <c r="M19" s="27">
        <v>10050</v>
      </c>
      <c r="N19" s="28">
        <v>1.2566169154228899</v>
      </c>
      <c r="O19" s="29">
        <v>149.84612799999999</v>
      </c>
      <c r="P19" s="29">
        <v>0.153871999999979</v>
      </c>
      <c r="Q19" s="30">
        <v>0.99897418666666704</v>
      </c>
      <c r="R19" s="34">
        <v>2881.2</v>
      </c>
      <c r="S19" s="32">
        <v>2770.5619200000001</v>
      </c>
      <c r="T19" s="32"/>
      <c r="U19" s="32"/>
      <c r="V19" s="33">
        <v>0</v>
      </c>
      <c r="W19" s="33">
        <v>2770.5619200000001</v>
      </c>
      <c r="X19" s="25">
        <v>2700</v>
      </c>
      <c r="Y19" s="34">
        <v>70.5619200000001</v>
      </c>
      <c r="Z19" s="135">
        <v>2.61340444444444E-2</v>
      </c>
      <c r="AA19" s="135">
        <v>2.61340444444444E-2</v>
      </c>
      <c r="AB19" s="135">
        <f>SUM($C$2:C19)*D19/SUM($B$2:B19)-1</f>
        <v>2.6134044444444449E-2</v>
      </c>
      <c r="AC19" s="135">
        <f t="shared" si="0"/>
        <v>-4.8572257327350599E-17</v>
      </c>
      <c r="AD19" s="37" t="s">
        <v>29</v>
      </c>
    </row>
    <row r="20" spans="1:30">
      <c r="A20" s="17" t="s">
        <v>50</v>
      </c>
      <c r="B20" s="18">
        <v>105</v>
      </c>
      <c r="C20" s="19">
        <v>104.62</v>
      </c>
      <c r="D20" s="20">
        <v>1.0026999999999999</v>
      </c>
      <c r="E20" s="21">
        <v>0.19993498266666701</v>
      </c>
      <c r="F20" s="22">
        <v>0.20447619047619001</v>
      </c>
      <c r="G20" s="23">
        <v>126.47</v>
      </c>
      <c r="H20" s="24">
        <v>21.47</v>
      </c>
      <c r="I20" s="18" t="s">
        <v>28</v>
      </c>
      <c r="J20" s="25" t="s">
        <v>1023</v>
      </c>
      <c r="K20" s="26">
        <v>43508</v>
      </c>
      <c r="L20" s="26">
        <v>43563</v>
      </c>
      <c r="M20" s="27">
        <v>5880</v>
      </c>
      <c r="N20" s="28">
        <v>1.33274659863946</v>
      </c>
      <c r="O20" s="29">
        <v>104.902474</v>
      </c>
      <c r="P20" s="29">
        <v>9.7526000000002E-2</v>
      </c>
      <c r="Q20" s="30">
        <v>0.69934982666666701</v>
      </c>
      <c r="R20" s="34">
        <v>2985.82</v>
      </c>
      <c r="S20" s="32">
        <v>2993.8817140000001</v>
      </c>
      <c r="T20" s="32"/>
      <c r="U20" s="32"/>
      <c r="V20" s="33">
        <v>0</v>
      </c>
      <c r="W20" s="33">
        <v>2993.8817140000001</v>
      </c>
      <c r="X20" s="25">
        <v>2805</v>
      </c>
      <c r="Y20" s="34">
        <v>188.88171399999999</v>
      </c>
      <c r="Z20" s="135">
        <v>6.7337509447415303E-2</v>
      </c>
      <c r="AA20" s="135">
        <v>6.7337509447415303E-2</v>
      </c>
      <c r="AB20" s="135">
        <f>SUM($C$2:C20)*D20/SUM($B$2:B20)-1</f>
        <v>6.7337509447415345E-2</v>
      </c>
      <c r="AC20" s="135">
        <f t="shared" si="0"/>
        <v>0</v>
      </c>
      <c r="AD20" s="37" t="s">
        <v>29</v>
      </c>
    </row>
    <row r="21" spans="1:30">
      <c r="A21" s="17" t="s">
        <v>51</v>
      </c>
      <c r="B21" s="18">
        <v>90</v>
      </c>
      <c r="C21" s="19">
        <v>87.89</v>
      </c>
      <c r="D21" s="20">
        <v>1.0229999999999999</v>
      </c>
      <c r="E21" s="21">
        <v>0.18994098000000001</v>
      </c>
      <c r="F21" s="22">
        <v>0.19766666666666699</v>
      </c>
      <c r="G21" s="23">
        <v>107.79</v>
      </c>
      <c r="H21" s="24">
        <v>17.79</v>
      </c>
      <c r="I21" s="18" t="s">
        <v>28</v>
      </c>
      <c r="J21" s="25" t="s">
        <v>1024</v>
      </c>
      <c r="K21" s="26">
        <v>43510</v>
      </c>
      <c r="L21" s="26">
        <v>43574</v>
      </c>
      <c r="M21" s="27">
        <v>5850</v>
      </c>
      <c r="N21" s="28">
        <v>1.10997435897436</v>
      </c>
      <c r="O21" s="29">
        <v>89.911469999999994</v>
      </c>
      <c r="P21" s="29">
        <v>8.8530000000005798E-2</v>
      </c>
      <c r="Q21" s="30">
        <v>0.59940979999999999</v>
      </c>
      <c r="R21" s="34">
        <v>3073.71</v>
      </c>
      <c r="S21" s="32">
        <v>3144.40533</v>
      </c>
      <c r="T21" s="32"/>
      <c r="U21" s="32"/>
      <c r="V21" s="33">
        <v>0</v>
      </c>
      <c r="W21" s="33">
        <v>3144.40533</v>
      </c>
      <c r="X21" s="25">
        <v>2895</v>
      </c>
      <c r="Y21" s="34">
        <v>249.40532999999999</v>
      </c>
      <c r="Z21" s="135">
        <v>8.6150373056994606E-2</v>
      </c>
      <c r="AA21" s="135">
        <v>8.6150373056994606E-2</v>
      </c>
      <c r="AB21" s="135">
        <f>SUM($C$2:C21)*D21/SUM($B$2:B21)-1</f>
        <v>8.6150373056994578E-2</v>
      </c>
      <c r="AC21" s="135">
        <f t="shared" si="0"/>
        <v>0</v>
      </c>
      <c r="AD21" s="37" t="s">
        <v>29</v>
      </c>
    </row>
    <row r="22" spans="1:30">
      <c r="A22" s="17" t="s">
        <v>52</v>
      </c>
      <c r="B22" s="18">
        <v>90</v>
      </c>
      <c r="C22" s="19">
        <v>89.46</v>
      </c>
      <c r="D22" s="20">
        <v>1.0049999999999999</v>
      </c>
      <c r="E22" s="21">
        <v>0.1899382</v>
      </c>
      <c r="F22" s="22">
        <v>0.19111111111111101</v>
      </c>
      <c r="G22" s="23">
        <v>107.2</v>
      </c>
      <c r="H22" s="24">
        <v>17.2</v>
      </c>
      <c r="I22" s="18" t="s">
        <v>28</v>
      </c>
      <c r="J22" s="25" t="s">
        <v>1025</v>
      </c>
      <c r="K22" s="26">
        <v>43511</v>
      </c>
      <c r="L22" s="26">
        <v>43558</v>
      </c>
      <c r="M22" s="27">
        <v>4320</v>
      </c>
      <c r="N22" s="28">
        <v>1.4532407407407399</v>
      </c>
      <c r="O22" s="29">
        <v>89.907300000000006</v>
      </c>
      <c r="P22" s="29">
        <v>9.2700000000022001E-2</v>
      </c>
      <c r="Q22" s="30">
        <v>0.59938199999999997</v>
      </c>
      <c r="R22" s="34">
        <v>3163.17</v>
      </c>
      <c r="S22" s="32">
        <v>3178.98585</v>
      </c>
      <c r="T22" s="32"/>
      <c r="U22" s="32"/>
      <c r="V22" s="33">
        <v>0</v>
      </c>
      <c r="W22" s="33">
        <v>3178.98585</v>
      </c>
      <c r="X22" s="25">
        <v>2985</v>
      </c>
      <c r="Y22" s="34">
        <v>193.98585</v>
      </c>
      <c r="Z22" s="135">
        <v>6.4986884422110397E-2</v>
      </c>
      <c r="AA22" s="135">
        <v>6.4986884422110397E-2</v>
      </c>
      <c r="AB22" s="135">
        <f>SUM($C$2:C22)*D22/SUM($B$2:B22)-1</f>
        <v>6.4986884422110425E-2</v>
      </c>
      <c r="AC22" s="135">
        <f t="shared" si="0"/>
        <v>0</v>
      </c>
      <c r="AD22" s="37" t="s">
        <v>29</v>
      </c>
    </row>
    <row r="23" spans="1:30">
      <c r="A23" s="17" t="s">
        <v>53</v>
      </c>
      <c r="B23" s="18">
        <v>270</v>
      </c>
      <c r="C23" s="38">
        <v>253.95</v>
      </c>
      <c r="D23" s="39">
        <v>1.0616000000000001</v>
      </c>
      <c r="E23" s="21">
        <v>0.30972887999999998</v>
      </c>
      <c r="F23" s="40">
        <v>0.30466666666666697</v>
      </c>
      <c r="G23" s="23">
        <v>352.26</v>
      </c>
      <c r="H23" s="24">
        <v>82.26</v>
      </c>
      <c r="I23" s="18" t="s">
        <v>28</v>
      </c>
      <c r="J23" s="25" t="s">
        <v>1026</v>
      </c>
      <c r="K23" s="26">
        <v>43493</v>
      </c>
      <c r="L23" s="26">
        <v>43774</v>
      </c>
      <c r="M23" s="27">
        <v>76140</v>
      </c>
      <c r="N23" s="28">
        <v>0.39433806146572098</v>
      </c>
      <c r="O23" s="29">
        <v>269.59332000000001</v>
      </c>
      <c r="P23" s="29">
        <v>0.40667999999999399</v>
      </c>
      <c r="Q23" s="30">
        <v>1.7972888</v>
      </c>
      <c r="R23" s="34">
        <v>3417.12</v>
      </c>
      <c r="S23" s="32">
        <v>3627.6145919999999</v>
      </c>
      <c r="T23" s="32"/>
      <c r="U23" s="32"/>
      <c r="V23" s="33">
        <v>0</v>
      </c>
      <c r="W23" s="33">
        <v>3627.6145919999999</v>
      </c>
      <c r="X23" s="25">
        <v>3255</v>
      </c>
      <c r="Y23" s="34">
        <v>372.61459200000002</v>
      </c>
      <c r="Z23" s="135">
        <v>0.11447452903225799</v>
      </c>
      <c r="AA23" s="135">
        <v>0.11447452903225799</v>
      </c>
      <c r="AB23" s="135">
        <f>SUM($C$2:C23)*D23/SUM($B$2:B23)-1</f>
        <v>0.11447452903225819</v>
      </c>
      <c r="AC23" s="135">
        <f t="shared" si="0"/>
        <v>-1.9428902930940239E-16</v>
      </c>
      <c r="AD23" s="37" t="s">
        <v>29</v>
      </c>
    </row>
    <row r="24" spans="1:30">
      <c r="A24" s="17" t="s">
        <v>54</v>
      </c>
      <c r="B24" s="18">
        <v>270</v>
      </c>
      <c r="C24" s="38">
        <v>253.16</v>
      </c>
      <c r="D24" s="39">
        <v>1.0649</v>
      </c>
      <c r="E24" s="21">
        <v>0.30972672266666701</v>
      </c>
      <c r="F24" s="22">
        <v>0.31181481481481499</v>
      </c>
      <c r="G24" s="23">
        <v>354.19</v>
      </c>
      <c r="H24" s="24">
        <v>84.19</v>
      </c>
      <c r="I24" s="18" t="s">
        <v>28</v>
      </c>
      <c r="J24" s="25" t="s">
        <v>1027</v>
      </c>
      <c r="K24" s="26">
        <v>43494</v>
      </c>
      <c r="L24" s="26">
        <v>43816</v>
      </c>
      <c r="M24" s="27">
        <v>87210</v>
      </c>
      <c r="N24" s="28">
        <v>0.35236039445017803</v>
      </c>
      <c r="O24" s="29">
        <v>269.59008399999999</v>
      </c>
      <c r="P24" s="29">
        <v>0.40991600000000999</v>
      </c>
      <c r="Q24" s="30">
        <v>1.79726722666667</v>
      </c>
      <c r="R24" s="34">
        <v>3670.28</v>
      </c>
      <c r="S24" s="32">
        <v>3908.4811719999998</v>
      </c>
      <c r="T24" s="32"/>
      <c r="U24" s="32"/>
      <c r="V24" s="33">
        <v>0</v>
      </c>
      <c r="W24" s="33">
        <v>3908.4811719999998</v>
      </c>
      <c r="X24" s="25">
        <v>3525</v>
      </c>
      <c r="Y24" s="34">
        <v>383.48117200000002</v>
      </c>
      <c r="Z24" s="135">
        <v>0.108788984964539</v>
      </c>
      <c r="AA24" s="135">
        <v>0.108788984964539</v>
      </c>
      <c r="AB24" s="135">
        <f>SUM($C$2:C24)*D24/SUM($B$2:B24)-1</f>
        <v>0.10878898496453893</v>
      </c>
      <c r="AC24" s="135">
        <f t="shared" si="0"/>
        <v>0</v>
      </c>
      <c r="AD24" s="37" t="s">
        <v>29</v>
      </c>
    </row>
    <row r="25" spans="1:30">
      <c r="A25" s="17" t="s">
        <v>55</v>
      </c>
      <c r="B25" s="18">
        <v>255</v>
      </c>
      <c r="C25" s="38">
        <v>240.9</v>
      </c>
      <c r="D25" s="39">
        <v>1.0569999999999999</v>
      </c>
      <c r="E25" s="21">
        <v>0.29975420000000003</v>
      </c>
      <c r="F25" s="22">
        <v>0.29388235294117598</v>
      </c>
      <c r="G25" s="23">
        <v>329.94</v>
      </c>
      <c r="H25" s="24">
        <v>74.94</v>
      </c>
      <c r="I25" s="18" t="s">
        <v>28</v>
      </c>
      <c r="J25" s="25" t="s">
        <v>1028</v>
      </c>
      <c r="K25" s="26">
        <v>43495</v>
      </c>
      <c r="L25" s="26">
        <v>43714</v>
      </c>
      <c r="M25" s="27">
        <v>56100</v>
      </c>
      <c r="N25" s="28">
        <v>0.48757754010695198</v>
      </c>
      <c r="O25" s="29">
        <v>254.63130000000001</v>
      </c>
      <c r="P25" s="29">
        <v>0.36870000000001801</v>
      </c>
      <c r="Q25" s="30">
        <v>1.6975420000000001</v>
      </c>
      <c r="R25" s="34">
        <v>3911.18</v>
      </c>
      <c r="S25" s="32">
        <v>4134.11726</v>
      </c>
      <c r="T25" s="32"/>
      <c r="U25" s="32"/>
      <c r="V25" s="33">
        <v>0</v>
      </c>
      <c r="W25" s="33">
        <v>4134.11726</v>
      </c>
      <c r="X25" s="25">
        <v>3780</v>
      </c>
      <c r="Y25" s="34">
        <v>354.11725999999999</v>
      </c>
      <c r="Z25" s="135">
        <v>9.3681814814814898E-2</v>
      </c>
      <c r="AA25" s="135">
        <v>9.3681814814814898E-2</v>
      </c>
      <c r="AB25" s="135">
        <f>SUM($C$2:C25)*D25/SUM($B$2:B25)-1</f>
        <v>9.3681814814814857E-2</v>
      </c>
      <c r="AC25" s="135">
        <f t="shared" si="0"/>
        <v>0</v>
      </c>
      <c r="AD25" s="37" t="s">
        <v>29</v>
      </c>
    </row>
    <row r="26" spans="1:30">
      <c r="A26" s="17" t="s">
        <v>56</v>
      </c>
      <c r="B26" s="18">
        <v>270</v>
      </c>
      <c r="C26" s="38">
        <v>252.58</v>
      </c>
      <c r="D26" s="39">
        <v>1.0673999999999999</v>
      </c>
      <c r="E26" s="21">
        <v>0.30973592799999999</v>
      </c>
      <c r="F26" s="22">
        <v>0.30877777777777798</v>
      </c>
      <c r="G26" s="23">
        <v>353.37</v>
      </c>
      <c r="H26" s="24">
        <v>83.37</v>
      </c>
      <c r="I26" s="18" t="s">
        <v>28</v>
      </c>
      <c r="J26" s="25" t="s">
        <v>1029</v>
      </c>
      <c r="K26" s="26">
        <v>43496</v>
      </c>
      <c r="L26" s="26">
        <v>43816</v>
      </c>
      <c r="M26" s="27">
        <v>86670</v>
      </c>
      <c r="N26" s="28">
        <v>0.35110245759778502</v>
      </c>
      <c r="O26" s="29">
        <v>269.60389199999997</v>
      </c>
      <c r="P26" s="29">
        <v>0.39610800000002699</v>
      </c>
      <c r="Q26" s="30">
        <v>1.79735928</v>
      </c>
      <c r="R26" s="34">
        <v>4163.76</v>
      </c>
      <c r="S26" s="32">
        <v>4444.3974239999998</v>
      </c>
      <c r="T26" s="32"/>
      <c r="U26" s="32"/>
      <c r="V26" s="33">
        <v>0</v>
      </c>
      <c r="W26" s="33">
        <v>4444.3974239999998</v>
      </c>
      <c r="X26" s="25">
        <v>4050</v>
      </c>
      <c r="Y26" s="34">
        <v>394.397424</v>
      </c>
      <c r="Z26" s="135">
        <v>9.7382079999999996E-2</v>
      </c>
      <c r="AA26" s="135">
        <v>9.7382079999999996E-2</v>
      </c>
      <c r="AB26" s="135">
        <f>SUM($C$2:C26)*D26/SUM($B$2:B26)-1</f>
        <v>9.7382080000000038E-2</v>
      </c>
      <c r="AC26" s="135">
        <f t="shared" si="0"/>
        <v>0</v>
      </c>
      <c r="AD26" s="37" t="s">
        <v>29</v>
      </c>
    </row>
    <row r="27" spans="1:30">
      <c r="A27" s="17" t="s">
        <v>57</v>
      </c>
      <c r="B27" s="18">
        <v>255</v>
      </c>
      <c r="C27" s="38">
        <v>235.44</v>
      </c>
      <c r="D27" s="39">
        <v>1.0814999999999999</v>
      </c>
      <c r="E27" s="21">
        <v>0.29975224</v>
      </c>
      <c r="F27" s="22">
        <v>0.29176470588235298</v>
      </c>
      <c r="G27" s="23">
        <v>329.4</v>
      </c>
      <c r="H27" s="24">
        <v>74.400000000000006</v>
      </c>
      <c r="I27" s="18" t="s">
        <v>28</v>
      </c>
      <c r="J27" s="25" t="s">
        <v>1030</v>
      </c>
      <c r="K27" s="26">
        <v>43497</v>
      </c>
      <c r="L27" s="26">
        <v>43816</v>
      </c>
      <c r="M27" s="27">
        <v>81600</v>
      </c>
      <c r="N27" s="28">
        <v>0.33279411764705902</v>
      </c>
      <c r="O27" s="29">
        <v>254.62835999999999</v>
      </c>
      <c r="P27" s="29">
        <v>0.37164000000001401</v>
      </c>
      <c r="Q27" s="30">
        <v>1.6975224</v>
      </c>
      <c r="R27" s="34">
        <v>4399.2</v>
      </c>
      <c r="S27" s="32">
        <v>4757.7348000000002</v>
      </c>
      <c r="T27" s="32"/>
      <c r="U27" s="32"/>
      <c r="V27" s="33">
        <v>0</v>
      </c>
      <c r="W27" s="33">
        <v>4757.7348000000002</v>
      </c>
      <c r="X27" s="25">
        <v>4305</v>
      </c>
      <c r="Y27" s="34">
        <v>452.73479999999898</v>
      </c>
      <c r="Z27" s="135">
        <v>0.10516487804878</v>
      </c>
      <c r="AA27" s="135">
        <v>0.10516487804878</v>
      </c>
      <c r="AB27" s="135">
        <f>SUM($C$2:C27)*D27/SUM($B$2:B27)-1</f>
        <v>0.10516487804878039</v>
      </c>
      <c r="AC27" s="135">
        <f t="shared" si="0"/>
        <v>-3.8857805861880479E-16</v>
      </c>
      <c r="AD27" s="37" t="s">
        <v>29</v>
      </c>
    </row>
    <row r="28" spans="1:30">
      <c r="A28" s="17" t="s">
        <v>58</v>
      </c>
      <c r="B28" s="18">
        <v>255</v>
      </c>
      <c r="C28" s="38">
        <v>231.51</v>
      </c>
      <c r="D28" s="39">
        <v>1.0999000000000001</v>
      </c>
      <c r="E28" s="21">
        <v>0.299758566</v>
      </c>
      <c r="F28" s="22">
        <v>0.30305882352941199</v>
      </c>
      <c r="G28" s="23">
        <v>332.28</v>
      </c>
      <c r="H28" s="24">
        <v>77.28</v>
      </c>
      <c r="I28" s="18" t="s">
        <v>28</v>
      </c>
      <c r="J28" s="25" t="s">
        <v>1031</v>
      </c>
      <c r="K28" s="26">
        <v>43507</v>
      </c>
      <c r="L28" s="26">
        <v>43832</v>
      </c>
      <c r="M28" s="27">
        <v>83130</v>
      </c>
      <c r="N28" s="28">
        <v>0.33931432695777702</v>
      </c>
      <c r="O28" s="29">
        <v>254.63784899999999</v>
      </c>
      <c r="P28" s="29">
        <v>0.36215099999998301</v>
      </c>
      <c r="Q28" s="30">
        <v>1.6975856600000001</v>
      </c>
      <c r="R28" s="34">
        <v>4630.71</v>
      </c>
      <c r="S28" s="32">
        <v>5093.3179289999998</v>
      </c>
      <c r="T28" s="32"/>
      <c r="U28" s="32"/>
      <c r="V28" s="33">
        <v>0</v>
      </c>
      <c r="W28" s="33">
        <v>5093.3179289999998</v>
      </c>
      <c r="X28" s="25">
        <v>4560</v>
      </c>
      <c r="Y28" s="34">
        <v>533.31792900000096</v>
      </c>
      <c r="Z28" s="135">
        <v>0.116955686184211</v>
      </c>
      <c r="AA28" s="135">
        <v>0.116955686184211</v>
      </c>
      <c r="AB28" s="135">
        <f>SUM($C$2:C28)*D28/SUM($B$2:B28)-1</f>
        <v>0.11695568618421071</v>
      </c>
      <c r="AC28" s="135">
        <f t="shared" si="0"/>
        <v>2.9143354396410359E-16</v>
      </c>
      <c r="AD28" s="37" t="s">
        <v>29</v>
      </c>
    </row>
    <row r="29" spans="1:30">
      <c r="A29" s="17" t="s">
        <v>59</v>
      </c>
      <c r="B29" s="18">
        <v>105</v>
      </c>
      <c r="C29" s="38">
        <v>92.94</v>
      </c>
      <c r="D29" s="39">
        <v>1.1282000000000001</v>
      </c>
      <c r="E29" s="21">
        <v>0.19990327199999999</v>
      </c>
      <c r="F29" s="22">
        <v>0.20533333333333301</v>
      </c>
      <c r="G29" s="23">
        <v>126.56</v>
      </c>
      <c r="H29" s="24">
        <v>21.56</v>
      </c>
      <c r="I29" s="18" t="s">
        <v>28</v>
      </c>
      <c r="J29" s="25" t="s">
        <v>1032</v>
      </c>
      <c r="K29" s="26">
        <v>43509</v>
      </c>
      <c r="L29" s="26">
        <v>43713</v>
      </c>
      <c r="M29" s="27">
        <v>21525</v>
      </c>
      <c r="N29" s="28">
        <v>0.36559349593495899</v>
      </c>
      <c r="O29" s="29">
        <v>104.85490799999999</v>
      </c>
      <c r="P29" s="29">
        <v>0.14509199999999101</v>
      </c>
      <c r="Q29" s="30">
        <v>0.69903272000000005</v>
      </c>
      <c r="R29" s="34">
        <v>4723.6499999999996</v>
      </c>
      <c r="S29" s="32">
        <v>5329.2219299999997</v>
      </c>
      <c r="T29" s="32"/>
      <c r="U29" s="32"/>
      <c r="V29" s="33">
        <v>0</v>
      </c>
      <c r="W29" s="33">
        <v>5329.2219299999997</v>
      </c>
      <c r="X29" s="25">
        <v>4665</v>
      </c>
      <c r="Y29" s="34">
        <v>664.22193000000004</v>
      </c>
      <c r="Z29" s="135">
        <v>0.14238412218649499</v>
      </c>
      <c r="AA29" s="135">
        <v>0.14238412218649499</v>
      </c>
      <c r="AB29" s="135">
        <f>SUM($C$2:C29)*D29/SUM($B$2:B29)-1</f>
        <v>0.14238412218649521</v>
      </c>
      <c r="AC29" s="135">
        <f t="shared" si="0"/>
        <v>-2.2204460492503131E-16</v>
      </c>
      <c r="AD29" s="41" t="s">
        <v>29</v>
      </c>
    </row>
    <row r="30" spans="1:30">
      <c r="A30" s="17" t="s">
        <v>60</v>
      </c>
      <c r="B30" s="18">
        <v>90</v>
      </c>
      <c r="C30" s="38">
        <v>78.62</v>
      </c>
      <c r="D30" s="39">
        <v>1.1431</v>
      </c>
      <c r="E30" s="21">
        <v>0.189913681333333</v>
      </c>
      <c r="F30" s="22">
        <v>0.189555555555556</v>
      </c>
      <c r="G30" s="23">
        <v>107.06</v>
      </c>
      <c r="H30" s="24">
        <v>17.059999999999999</v>
      </c>
      <c r="I30" s="18" t="s">
        <v>28</v>
      </c>
      <c r="J30" s="25" t="s">
        <v>1033</v>
      </c>
      <c r="K30" s="26">
        <v>43514</v>
      </c>
      <c r="L30" s="26">
        <v>43713</v>
      </c>
      <c r="M30" s="27">
        <v>18000</v>
      </c>
      <c r="N30" s="28">
        <v>0.34593888888888902</v>
      </c>
      <c r="O30" s="29">
        <v>89.870521999999994</v>
      </c>
      <c r="P30" s="29">
        <v>0.12947799999999199</v>
      </c>
      <c r="Q30" s="30">
        <v>0.59913681333333302</v>
      </c>
      <c r="R30" s="34">
        <v>4802.2700000000004</v>
      </c>
      <c r="S30" s="32">
        <v>5489.4748369999998</v>
      </c>
      <c r="T30" s="32"/>
      <c r="U30" s="32"/>
      <c r="V30" s="33">
        <v>0</v>
      </c>
      <c r="W30" s="33">
        <v>5489.4748369999998</v>
      </c>
      <c r="X30" s="25">
        <v>4755</v>
      </c>
      <c r="Y30" s="34">
        <v>734.47483699999998</v>
      </c>
      <c r="Z30" s="135">
        <v>0.154463688117771</v>
      </c>
      <c r="AA30" s="135">
        <v>0.154463688117771</v>
      </c>
      <c r="AB30" s="135">
        <f>SUM($C$2:C30)*D30/SUM($B$2:B30)-1</f>
        <v>0.15446368811777078</v>
      </c>
      <c r="AC30" s="135">
        <f t="shared" si="0"/>
        <v>2.2204460492503131E-16</v>
      </c>
      <c r="AD30" s="41" t="s">
        <v>29</v>
      </c>
    </row>
    <row r="31" spans="1:30">
      <c r="A31" s="17" t="s">
        <v>61</v>
      </c>
      <c r="B31" s="18">
        <v>90</v>
      </c>
      <c r="C31" s="38">
        <v>78.77</v>
      </c>
      <c r="D31" s="39">
        <v>1.141</v>
      </c>
      <c r="E31" s="21">
        <v>0.18991771333333299</v>
      </c>
      <c r="F31" s="22">
        <v>0.191888888888889</v>
      </c>
      <c r="G31" s="23">
        <v>107.27</v>
      </c>
      <c r="H31" s="24">
        <v>17.27</v>
      </c>
      <c r="I31" s="18" t="s">
        <v>28</v>
      </c>
      <c r="J31" s="25" t="s">
        <v>1034</v>
      </c>
      <c r="K31" s="26">
        <v>43515</v>
      </c>
      <c r="L31" s="26">
        <v>43713</v>
      </c>
      <c r="M31" s="27">
        <v>17910</v>
      </c>
      <c r="N31" s="28">
        <v>0.35195700725851498</v>
      </c>
      <c r="O31" s="29">
        <v>89.876570000000001</v>
      </c>
      <c r="P31" s="29">
        <v>0.123429999999999</v>
      </c>
      <c r="Q31" s="30">
        <v>0.599177133333333</v>
      </c>
      <c r="R31" s="34">
        <v>4881.04</v>
      </c>
      <c r="S31" s="32">
        <v>5569.2666399999998</v>
      </c>
      <c r="T31" s="32"/>
      <c r="U31" s="32"/>
      <c r="V31" s="33">
        <v>0</v>
      </c>
      <c r="W31" s="33">
        <v>5569.2666399999998</v>
      </c>
      <c r="X31" s="25">
        <v>4845</v>
      </c>
      <c r="Y31" s="34">
        <v>724.26664000000005</v>
      </c>
      <c r="Z31" s="135">
        <v>0.149487438596491</v>
      </c>
      <c r="AA31" s="135">
        <v>0.149487438596491</v>
      </c>
      <c r="AB31" s="135">
        <f>SUM($C$2:C31)*D31/SUM($B$2:B31)-1</f>
        <v>0.14948743859649127</v>
      </c>
      <c r="AC31" s="135">
        <f t="shared" si="0"/>
        <v>-2.7755575615628914E-16</v>
      </c>
      <c r="AD31" s="41" t="s">
        <v>29</v>
      </c>
    </row>
    <row r="32" spans="1:30">
      <c r="A32" s="17" t="s">
        <v>62</v>
      </c>
      <c r="B32" s="18">
        <v>90</v>
      </c>
      <c r="C32" s="38">
        <v>78.510000000000005</v>
      </c>
      <c r="D32" s="39">
        <v>1.1447000000000001</v>
      </c>
      <c r="E32" s="21">
        <v>0.18991359799999999</v>
      </c>
      <c r="F32" s="22">
        <v>0.18788888888888899</v>
      </c>
      <c r="G32" s="23">
        <v>106.91</v>
      </c>
      <c r="H32" s="24">
        <v>16.91</v>
      </c>
      <c r="I32" s="18" t="s">
        <v>28</v>
      </c>
      <c r="J32" s="25" t="s">
        <v>1035</v>
      </c>
      <c r="K32" s="26">
        <v>43516</v>
      </c>
      <c r="L32" s="26">
        <v>43713</v>
      </c>
      <c r="M32" s="27">
        <v>17820</v>
      </c>
      <c r="N32" s="28">
        <v>0.346360830527497</v>
      </c>
      <c r="O32" s="29">
        <v>89.870396999999997</v>
      </c>
      <c r="P32" s="29">
        <v>0.129602999999989</v>
      </c>
      <c r="Q32" s="30">
        <v>0.59913598000000001</v>
      </c>
      <c r="R32" s="34">
        <v>4959.55</v>
      </c>
      <c r="S32" s="32">
        <v>5677.1968850000003</v>
      </c>
      <c r="T32" s="32"/>
      <c r="U32" s="32"/>
      <c r="V32" s="33">
        <v>0</v>
      </c>
      <c r="W32" s="33">
        <v>5677.1968850000003</v>
      </c>
      <c r="X32" s="25">
        <v>4935</v>
      </c>
      <c r="Y32" s="34">
        <v>742.19688499999995</v>
      </c>
      <c r="Z32" s="135">
        <v>0.15039450557244199</v>
      </c>
      <c r="AA32" s="135">
        <v>0.15039450557244199</v>
      </c>
      <c r="AB32" s="135">
        <f>SUM($C$2:C32)*D32/SUM($B$2:B32)-1</f>
        <v>0.15039450557244183</v>
      </c>
      <c r="AC32" s="135">
        <f t="shared" si="0"/>
        <v>0</v>
      </c>
      <c r="AD32" s="41" t="s">
        <v>29</v>
      </c>
    </row>
    <row r="33" spans="1:30">
      <c r="A33" s="17" t="s">
        <v>63</v>
      </c>
      <c r="B33" s="18">
        <v>90</v>
      </c>
      <c r="C33" s="38">
        <v>78.7</v>
      </c>
      <c r="D33" s="39">
        <v>1.1418999999999999</v>
      </c>
      <c r="E33" s="21">
        <v>0.189911686666667</v>
      </c>
      <c r="F33" s="22">
        <v>0.19077777777777799</v>
      </c>
      <c r="G33" s="23">
        <v>107.17</v>
      </c>
      <c r="H33" s="24">
        <v>17.170000000000002</v>
      </c>
      <c r="I33" s="18" t="s">
        <v>28</v>
      </c>
      <c r="J33" s="25" t="s">
        <v>1036</v>
      </c>
      <c r="K33" s="26">
        <v>43517</v>
      </c>
      <c r="L33" s="26">
        <v>43713</v>
      </c>
      <c r="M33" s="27">
        <v>17730</v>
      </c>
      <c r="N33" s="28">
        <v>0.35347151720248199</v>
      </c>
      <c r="O33" s="29">
        <v>89.867530000000002</v>
      </c>
      <c r="P33" s="29">
        <v>0.13246999999999801</v>
      </c>
      <c r="Q33" s="30">
        <v>0.59911686666666697</v>
      </c>
      <c r="R33" s="34">
        <v>5038.25</v>
      </c>
      <c r="S33" s="32">
        <v>5753.1776749999999</v>
      </c>
      <c r="T33" s="32"/>
      <c r="U33" s="32"/>
      <c r="V33" s="33">
        <v>0</v>
      </c>
      <c r="W33" s="33">
        <v>5753.1776749999999</v>
      </c>
      <c r="X33" s="25">
        <v>5025</v>
      </c>
      <c r="Y33" s="34">
        <v>728.17767500000002</v>
      </c>
      <c r="Z33" s="135">
        <v>0.14491098009950301</v>
      </c>
      <c r="AA33" s="135">
        <v>0.14491098009950301</v>
      </c>
      <c r="AB33" s="135">
        <f>SUM($C$2:C33)*D33/SUM($B$2:B33)-1</f>
        <v>0.14491098009950254</v>
      </c>
      <c r="AC33" s="135">
        <f t="shared" si="0"/>
        <v>4.7184478546569153E-16</v>
      </c>
      <c r="AD33" s="41" t="s">
        <v>29</v>
      </c>
    </row>
    <row r="34" spans="1:30">
      <c r="A34" s="17" t="s">
        <v>64</v>
      </c>
      <c r="B34" s="18">
        <v>90</v>
      </c>
      <c r="C34" s="38">
        <v>77.069999999999993</v>
      </c>
      <c r="D34" s="39">
        <v>1.1660999999999999</v>
      </c>
      <c r="E34" s="21">
        <v>0.189914218</v>
      </c>
      <c r="F34" s="22">
        <v>0.18777777777777799</v>
      </c>
      <c r="G34" s="23">
        <v>106.9</v>
      </c>
      <c r="H34" s="24">
        <v>16.899999999999999</v>
      </c>
      <c r="I34" s="18" t="s">
        <v>28</v>
      </c>
      <c r="J34" s="25" t="s">
        <v>1037</v>
      </c>
      <c r="K34" s="26">
        <v>43518</v>
      </c>
      <c r="L34" s="26">
        <v>43774</v>
      </c>
      <c r="M34" s="27">
        <v>23130</v>
      </c>
      <c r="N34" s="28">
        <v>0.26668828361435398</v>
      </c>
      <c r="O34" s="29">
        <v>89.871326999999994</v>
      </c>
      <c r="P34" s="29">
        <v>0.12867300000001999</v>
      </c>
      <c r="Q34" s="30">
        <v>0.59914217999999997</v>
      </c>
      <c r="R34" s="34">
        <v>5115.32</v>
      </c>
      <c r="S34" s="32">
        <v>5964.9746519999999</v>
      </c>
      <c r="T34" s="32"/>
      <c r="U34" s="32"/>
      <c r="V34" s="33">
        <v>0</v>
      </c>
      <c r="W34" s="33">
        <v>5964.9746519999999</v>
      </c>
      <c r="X34" s="25">
        <v>5115</v>
      </c>
      <c r="Y34" s="34">
        <v>849.97465199999897</v>
      </c>
      <c r="Z34" s="135">
        <v>0.166172952492669</v>
      </c>
      <c r="AA34" s="135">
        <v>0.166172952492669</v>
      </c>
      <c r="AB34" s="135">
        <f>SUM($C$2:C34)*D34/SUM($B$2:B34)-1</f>
        <v>0.1661729524926685</v>
      </c>
      <c r="AC34" s="135">
        <f t="shared" si="0"/>
        <v>4.9960036108132044E-16</v>
      </c>
      <c r="AD34" s="41" t="s">
        <v>29</v>
      </c>
    </row>
    <row r="35" spans="1:30">
      <c r="A35" s="42" t="s">
        <v>65</v>
      </c>
      <c r="B35" s="2">
        <v>135</v>
      </c>
      <c r="C35" s="43">
        <v>109.44</v>
      </c>
      <c r="D35" s="44">
        <v>1.2319</v>
      </c>
      <c r="E35" s="45">
        <f t="shared" ref="E35:E66" si="1">10%*Q35+13%</f>
        <v>0.21987942399999999</v>
      </c>
      <c r="F35" s="22">
        <f t="shared" ref="F35:F66" si="2">IF(G35="",($F$1*C35-B35)/B35,H35/B35)</f>
        <v>2.1277866666666669E-2</v>
      </c>
      <c r="H35" s="5">
        <f t="shared" ref="H35:H66" si="3">IF(G35="",$F$1*C35-B35,G35-B35)</f>
        <v>2.8725120000000004</v>
      </c>
      <c r="I35" s="2" t="s">
        <v>66</v>
      </c>
      <c r="J35" s="46" t="s">
        <v>67</v>
      </c>
      <c r="K35" s="47">
        <f t="shared" ref="K35:K66" si="4">DATE(MID(J35,1,4),MID(J35,5,2),MID(J35,7,2))</f>
        <v>43521</v>
      </c>
      <c r="L35" s="47" t="str">
        <f t="shared" ref="L35:L66" ca="1" si="5">IF(LEN(J35) &gt; 15,DATE(MID(J35,12,4),MID(J35,16,2),MID(J35,18,2)),TEXT(TODAY(),"yyyy-mm-dd"))</f>
        <v>2020-03-30</v>
      </c>
      <c r="M35" s="27">
        <f t="shared" ref="M35:M66" ca="1" si="6">(L35-K35+1)*B35</f>
        <v>54000</v>
      </c>
      <c r="N35" s="28">
        <f t="shared" ref="N35:N66" ca="1" si="7">H35/M35*365</f>
        <v>1.9416053333333336E-2</v>
      </c>
      <c r="O35" s="48">
        <f t="shared" ref="O35:O66" si="8">D35*C35</f>
        <v>134.81913599999999</v>
      </c>
      <c r="P35" s="48">
        <f t="shared" ref="P35:P66" si="9">B35-O35</f>
        <v>0.1808640000000139</v>
      </c>
      <c r="Q35" s="49">
        <f t="shared" ref="Q35:Q66" si="10">O35/150</f>
        <v>0.89879423999999986</v>
      </c>
      <c r="R35" s="50">
        <f t="shared" ref="R35:R66" si="11">R34+C35-T35</f>
        <v>4891.74</v>
      </c>
      <c r="S35" s="51">
        <f t="shared" ref="S35:S66" si="12">R35*D35</f>
        <v>6026.1345059999994</v>
      </c>
      <c r="T35" s="51">
        <v>333.02</v>
      </c>
      <c r="U35" s="51">
        <v>371.31</v>
      </c>
      <c r="V35" s="52">
        <f t="shared" ref="V35:V66" si="13">V34+U35</f>
        <v>371.31</v>
      </c>
      <c r="W35" s="52">
        <f t="shared" ref="W35:W66" si="14">V35+S35</f>
        <v>6397.4445059999998</v>
      </c>
      <c r="X35" s="1">
        <f t="shared" ref="X35:X66" si="15">X34+B35</f>
        <v>5250</v>
      </c>
      <c r="Y35" s="50">
        <f t="shared" ref="Y35:Y66" si="16">W35-X35</f>
        <v>1147.4445059999998</v>
      </c>
      <c r="Z35" s="135">
        <f t="shared" ref="Z35:Z66" si="17">W35/X35-1</f>
        <v>0.21856085828571414</v>
      </c>
      <c r="AA35" s="135">
        <f t="shared" ref="AA35:AA66" si="18">S35/(X35-V35)-1</f>
        <v>0.23519520731999788</v>
      </c>
      <c r="AB35" s="135">
        <f>SUM($C$2:C35)*D35/SUM($B$2:B35)-1</f>
        <v>0.22597749409523793</v>
      </c>
      <c r="AC35" s="135">
        <f t="shared" si="0"/>
        <v>-7.4166358095237861E-3</v>
      </c>
      <c r="AD35" s="53">
        <f t="shared" ref="AD35:AD66" si="19">IF(E35-F35&lt;0,"达成",E35-F35)</f>
        <v>0.19860155733333332</v>
      </c>
    </row>
    <row r="36" spans="1:30">
      <c r="A36" s="42" t="s">
        <v>68</v>
      </c>
      <c r="B36" s="2">
        <v>135</v>
      </c>
      <c r="C36" s="43">
        <v>110.69</v>
      </c>
      <c r="D36" s="44">
        <v>1.218</v>
      </c>
      <c r="E36" s="45">
        <f t="shared" si="1"/>
        <v>0.21988027999999998</v>
      </c>
      <c r="F36" s="22">
        <f t="shared" si="2"/>
        <v>3.2942681481481446E-2</v>
      </c>
      <c r="H36" s="5">
        <f t="shared" si="3"/>
        <v>4.4472619999999949</v>
      </c>
      <c r="I36" s="2" t="s">
        <v>66</v>
      </c>
      <c r="J36" s="46" t="s">
        <v>69</v>
      </c>
      <c r="K36" s="47">
        <f t="shared" si="4"/>
        <v>43522</v>
      </c>
      <c r="L36" s="47" t="str">
        <f t="shared" ca="1" si="5"/>
        <v>2020-03-30</v>
      </c>
      <c r="M36" s="27">
        <f t="shared" ca="1" si="6"/>
        <v>53865</v>
      </c>
      <c r="N36" s="28">
        <f t="shared" ca="1" si="7"/>
        <v>3.0135535691079518E-2</v>
      </c>
      <c r="O36" s="48">
        <f t="shared" si="8"/>
        <v>134.82041999999998</v>
      </c>
      <c r="P36" s="48">
        <f t="shared" si="9"/>
        <v>0.17958000000001562</v>
      </c>
      <c r="Q36" s="49">
        <f t="shared" si="10"/>
        <v>0.8988027999999999</v>
      </c>
      <c r="R36" s="50">
        <f t="shared" si="11"/>
        <v>5002.4299999999994</v>
      </c>
      <c r="S36" s="51">
        <f t="shared" si="12"/>
        <v>6092.9597399999993</v>
      </c>
      <c r="T36" s="51"/>
      <c r="U36" s="51"/>
      <c r="V36" s="52">
        <f t="shared" si="13"/>
        <v>371.31</v>
      </c>
      <c r="W36" s="52">
        <f t="shared" si="14"/>
        <v>6464.2697399999997</v>
      </c>
      <c r="X36" s="1">
        <f t="shared" si="15"/>
        <v>5385</v>
      </c>
      <c r="Y36" s="50">
        <f t="shared" si="16"/>
        <v>1079.2697399999997</v>
      </c>
      <c r="Z36" s="135">
        <f t="shared" si="17"/>
        <v>0.2004214930362116</v>
      </c>
      <c r="AA36" s="135">
        <f t="shared" si="18"/>
        <v>0.21526455365210051</v>
      </c>
      <c r="AB36" s="135">
        <f>SUM($C$2:C36)*D36/SUM($B$2:B36)-1</f>
        <v>0.20679259052924759</v>
      </c>
      <c r="AC36" s="135">
        <f t="shared" si="0"/>
        <v>-6.3710974930359932E-3</v>
      </c>
      <c r="AD36" s="53">
        <f t="shared" si="19"/>
        <v>0.18693759851851854</v>
      </c>
    </row>
    <row r="37" spans="1:30">
      <c r="A37" s="42" t="s">
        <v>70</v>
      </c>
      <c r="B37" s="2">
        <v>135</v>
      </c>
      <c r="C37" s="43">
        <v>110.89</v>
      </c>
      <c r="D37" s="44">
        <v>1.2158</v>
      </c>
      <c r="E37" s="45">
        <f t="shared" si="1"/>
        <v>0.21988004133333333</v>
      </c>
      <c r="F37" s="22">
        <f t="shared" si="2"/>
        <v>3.4809051851851791E-2</v>
      </c>
      <c r="H37" s="5">
        <f t="shared" si="3"/>
        <v>4.6992219999999918</v>
      </c>
      <c r="I37" s="2" t="s">
        <v>66</v>
      </c>
      <c r="J37" s="46" t="s">
        <v>71</v>
      </c>
      <c r="K37" s="47">
        <f t="shared" si="4"/>
        <v>43523</v>
      </c>
      <c r="L37" s="47" t="str">
        <f t="shared" ca="1" si="5"/>
        <v>2020-03-30</v>
      </c>
      <c r="M37" s="27">
        <f t="shared" ca="1" si="6"/>
        <v>53730</v>
      </c>
      <c r="N37" s="28">
        <f t="shared" ca="1" si="7"/>
        <v>3.192287418574348E-2</v>
      </c>
      <c r="O37" s="48">
        <f t="shared" si="8"/>
        <v>134.82006200000001</v>
      </c>
      <c r="P37" s="48">
        <f t="shared" si="9"/>
        <v>0.17993799999999283</v>
      </c>
      <c r="Q37" s="49">
        <f t="shared" si="10"/>
        <v>0.89880041333333338</v>
      </c>
      <c r="R37" s="50">
        <f t="shared" si="11"/>
        <v>5113.32</v>
      </c>
      <c r="S37" s="51">
        <f t="shared" si="12"/>
        <v>6216.7744559999992</v>
      </c>
      <c r="T37" s="51"/>
      <c r="U37" s="51"/>
      <c r="V37" s="52">
        <f t="shared" si="13"/>
        <v>371.31</v>
      </c>
      <c r="W37" s="52">
        <f t="shared" si="14"/>
        <v>6588.0844559999996</v>
      </c>
      <c r="X37" s="1">
        <f t="shared" si="15"/>
        <v>5520</v>
      </c>
      <c r="Y37" s="50">
        <f t="shared" si="16"/>
        <v>1068.0844559999996</v>
      </c>
      <c r="Z37" s="135">
        <f t="shared" si="17"/>
        <v>0.19349356086956515</v>
      </c>
      <c r="AA37" s="135">
        <f t="shared" si="18"/>
        <v>0.20744780827744536</v>
      </c>
      <c r="AB37" s="135">
        <f>SUM($C$2:C37)*D37/SUM($B$2:B37)-1</f>
        <v>0.19957611811594189</v>
      </c>
      <c r="AC37" s="135">
        <f t="shared" si="0"/>
        <v>-6.0825572463767408E-3</v>
      </c>
      <c r="AD37" s="53">
        <f t="shared" si="19"/>
        <v>0.18507098948148154</v>
      </c>
    </row>
    <row r="38" spans="1:30">
      <c r="A38" s="42" t="s">
        <v>72</v>
      </c>
      <c r="B38" s="2">
        <v>135</v>
      </c>
      <c r="C38" s="43">
        <v>111.16</v>
      </c>
      <c r="D38" s="44">
        <v>1.2129000000000001</v>
      </c>
      <c r="E38" s="45">
        <f t="shared" si="1"/>
        <v>0.21988397600000001</v>
      </c>
      <c r="F38" s="22">
        <f t="shared" si="2"/>
        <v>3.7328651851851823E-2</v>
      </c>
      <c r="H38" s="5">
        <f t="shared" si="3"/>
        <v>5.0393679999999961</v>
      </c>
      <c r="I38" s="2" t="s">
        <v>66</v>
      </c>
      <c r="J38" s="46" t="s">
        <v>73</v>
      </c>
      <c r="K38" s="47">
        <f t="shared" si="4"/>
        <v>43524</v>
      </c>
      <c r="L38" s="47" t="str">
        <f t="shared" ca="1" si="5"/>
        <v>2020-03-30</v>
      </c>
      <c r="M38" s="27">
        <f t="shared" ca="1" si="6"/>
        <v>53595</v>
      </c>
      <c r="N38" s="28">
        <f t="shared" ca="1" si="7"/>
        <v>3.4319793264297016E-2</v>
      </c>
      <c r="O38" s="48">
        <f t="shared" si="8"/>
        <v>134.825964</v>
      </c>
      <c r="P38" s="48">
        <f t="shared" si="9"/>
        <v>0.17403600000000097</v>
      </c>
      <c r="Q38" s="49">
        <f t="shared" si="10"/>
        <v>0.89883975999999999</v>
      </c>
      <c r="R38" s="50">
        <f t="shared" si="11"/>
        <v>5224.4799999999996</v>
      </c>
      <c r="S38" s="51">
        <f t="shared" si="12"/>
        <v>6336.7717919999996</v>
      </c>
      <c r="T38" s="51"/>
      <c r="U38" s="51"/>
      <c r="V38" s="52">
        <f t="shared" si="13"/>
        <v>371.31</v>
      </c>
      <c r="W38" s="52">
        <f t="shared" si="14"/>
        <v>6708.081792</v>
      </c>
      <c r="X38" s="1">
        <f t="shared" si="15"/>
        <v>5655</v>
      </c>
      <c r="Y38" s="50">
        <f t="shared" si="16"/>
        <v>1053.081792</v>
      </c>
      <c r="Z38" s="135">
        <f t="shared" si="17"/>
        <v>0.18622136021220159</v>
      </c>
      <c r="AA38" s="135">
        <f t="shared" si="18"/>
        <v>0.19930801996332104</v>
      </c>
      <c r="AB38" s="135">
        <f>SUM($C$2:C38)*D38/SUM($B$2:B38)-1</f>
        <v>0.19198793103448253</v>
      </c>
      <c r="AC38" s="135">
        <f t="shared" si="0"/>
        <v>-5.7665708222809364E-3</v>
      </c>
      <c r="AD38" s="53">
        <f t="shared" si="19"/>
        <v>0.18255532414814818</v>
      </c>
    </row>
    <row r="39" spans="1:30">
      <c r="A39" s="42" t="s">
        <v>74</v>
      </c>
      <c r="B39" s="2">
        <v>135</v>
      </c>
      <c r="C39" s="43">
        <v>108.9</v>
      </c>
      <c r="D39" s="44">
        <v>1.2381</v>
      </c>
      <c r="E39" s="45">
        <f t="shared" si="1"/>
        <v>0.21988605999999999</v>
      </c>
      <c r="F39" s="22">
        <f t="shared" si="2"/>
        <v>1.6238666666666818E-2</v>
      </c>
      <c r="H39" s="5">
        <f t="shared" si="3"/>
        <v>2.1922200000000203</v>
      </c>
      <c r="I39" s="2" t="s">
        <v>66</v>
      </c>
      <c r="J39" s="46" t="s">
        <v>75</v>
      </c>
      <c r="K39" s="47">
        <f t="shared" si="4"/>
        <v>43525</v>
      </c>
      <c r="L39" s="47" t="str">
        <f t="shared" ca="1" si="5"/>
        <v>2020-03-30</v>
      </c>
      <c r="M39" s="27">
        <f t="shared" ca="1" si="6"/>
        <v>53460</v>
      </c>
      <c r="N39" s="28">
        <f t="shared" ca="1" si="7"/>
        <v>1.4967457912458052E-2</v>
      </c>
      <c r="O39" s="48">
        <f t="shared" si="8"/>
        <v>134.82909000000001</v>
      </c>
      <c r="P39" s="48">
        <f t="shared" si="9"/>
        <v>0.17090999999999212</v>
      </c>
      <c r="Q39" s="49">
        <f t="shared" si="10"/>
        <v>0.89886060000000001</v>
      </c>
      <c r="R39" s="50">
        <f t="shared" si="11"/>
        <v>5333.3799999999992</v>
      </c>
      <c r="S39" s="51">
        <f t="shared" si="12"/>
        <v>6603.2577779999992</v>
      </c>
      <c r="T39" s="51"/>
      <c r="U39" s="51"/>
      <c r="V39" s="52">
        <f t="shared" si="13"/>
        <v>371.31</v>
      </c>
      <c r="W39" s="52">
        <f t="shared" si="14"/>
        <v>6974.5677779999996</v>
      </c>
      <c r="X39" s="1">
        <f t="shared" si="15"/>
        <v>5790</v>
      </c>
      <c r="Y39" s="50">
        <f t="shared" si="16"/>
        <v>1184.5677779999996</v>
      </c>
      <c r="Z39" s="135">
        <f t="shared" si="17"/>
        <v>0.20458856269430048</v>
      </c>
      <c r="AA39" s="135">
        <f t="shared" si="18"/>
        <v>0.21860777752556415</v>
      </c>
      <c r="AB39" s="135">
        <f>SUM($C$2:C39)*D39/SUM($B$2:B39)-1</f>
        <v>0.21167009326424835</v>
      </c>
      <c r="AC39" s="135">
        <f t="shared" si="0"/>
        <v>-7.0815305699478692E-3</v>
      </c>
      <c r="AD39" s="53">
        <f t="shared" si="19"/>
        <v>0.20364739333333318</v>
      </c>
    </row>
    <row r="40" spans="1:30">
      <c r="A40" s="42" t="s">
        <v>76</v>
      </c>
      <c r="B40" s="2">
        <v>135</v>
      </c>
      <c r="C40" s="43">
        <v>107.7</v>
      </c>
      <c r="D40" s="44">
        <v>1.2518</v>
      </c>
      <c r="E40" s="45">
        <f t="shared" si="1"/>
        <v>0.21987924000000003</v>
      </c>
      <c r="F40" s="22">
        <f t="shared" si="2"/>
        <v>5.0404444444445235E-3</v>
      </c>
      <c r="H40" s="5">
        <f t="shared" si="3"/>
        <v>0.68046000000001072</v>
      </c>
      <c r="I40" s="2" t="s">
        <v>66</v>
      </c>
      <c r="J40" s="46" t="s">
        <v>77</v>
      </c>
      <c r="K40" s="47">
        <f t="shared" si="4"/>
        <v>43528</v>
      </c>
      <c r="L40" s="47" t="str">
        <f t="shared" ca="1" si="5"/>
        <v>2020-03-30</v>
      </c>
      <c r="M40" s="27">
        <f t="shared" ca="1" si="6"/>
        <v>53055</v>
      </c>
      <c r="N40" s="28">
        <f t="shared" ca="1" si="7"/>
        <v>4.68132880972583E-3</v>
      </c>
      <c r="O40" s="48">
        <f t="shared" si="8"/>
        <v>134.81886</v>
      </c>
      <c r="P40" s="48">
        <f t="shared" si="9"/>
        <v>0.18113999999999919</v>
      </c>
      <c r="Q40" s="49">
        <f t="shared" si="10"/>
        <v>0.89879240000000005</v>
      </c>
      <c r="R40" s="50">
        <f t="shared" si="11"/>
        <v>5278.079999999999</v>
      </c>
      <c r="S40" s="51">
        <f t="shared" si="12"/>
        <v>6607.100543999999</v>
      </c>
      <c r="T40" s="51">
        <v>163</v>
      </c>
      <c r="U40" s="51">
        <v>184.67</v>
      </c>
      <c r="V40" s="52">
        <f t="shared" si="13"/>
        <v>555.98</v>
      </c>
      <c r="W40" s="52">
        <f t="shared" si="14"/>
        <v>7163.0805439999986</v>
      </c>
      <c r="X40" s="1">
        <f t="shared" si="15"/>
        <v>5925</v>
      </c>
      <c r="Y40" s="50">
        <f t="shared" si="16"/>
        <v>1238.0805439999986</v>
      </c>
      <c r="Z40" s="135">
        <f t="shared" si="17"/>
        <v>0.20895874160337535</v>
      </c>
      <c r="AA40" s="135">
        <f t="shared" si="18"/>
        <v>0.23059711902730817</v>
      </c>
      <c r="AB40" s="135">
        <f>SUM($C$2:C40)*D40/SUM($B$2:B40)-1</f>
        <v>0.21991871392405038</v>
      </c>
      <c r="AC40" s="135">
        <f t="shared" si="0"/>
        <v>-1.0959972320675027E-2</v>
      </c>
      <c r="AD40" s="53">
        <f t="shared" si="19"/>
        <v>0.21483879555555552</v>
      </c>
    </row>
    <row r="41" spans="1:30">
      <c r="A41" s="42" t="s">
        <v>78</v>
      </c>
      <c r="B41" s="2">
        <v>135</v>
      </c>
      <c r="C41" s="43">
        <v>107.11</v>
      </c>
      <c r="D41" s="44">
        <v>1.2587999999999999</v>
      </c>
      <c r="E41" s="45">
        <f t="shared" si="1"/>
        <v>0.21988671199999998</v>
      </c>
      <c r="F41" s="22">
        <f t="shared" si="2"/>
        <v>-4.6534814814823156E-4</v>
      </c>
      <c r="H41" s="5">
        <f t="shared" si="3"/>
        <v>-6.2822000000011258E-2</v>
      </c>
      <c r="I41" s="2" t="s">
        <v>66</v>
      </c>
      <c r="J41" s="46" t="s">
        <v>79</v>
      </c>
      <c r="K41" s="47">
        <f t="shared" si="4"/>
        <v>43529</v>
      </c>
      <c r="L41" s="47" t="str">
        <f t="shared" ca="1" si="5"/>
        <v>2020-03-30</v>
      </c>
      <c r="M41" s="27">
        <f t="shared" ca="1" si="6"/>
        <v>52920</v>
      </c>
      <c r="N41" s="28">
        <f t="shared" ca="1" si="7"/>
        <v>-4.3329610733189923E-4</v>
      </c>
      <c r="O41" s="48">
        <f t="shared" si="8"/>
        <v>134.83006799999998</v>
      </c>
      <c r="P41" s="48">
        <f t="shared" si="9"/>
        <v>0.16993200000001707</v>
      </c>
      <c r="Q41" s="49">
        <f t="shared" si="10"/>
        <v>0.89886711999999991</v>
      </c>
      <c r="R41" s="50">
        <f t="shared" si="11"/>
        <v>5060.6799999999985</v>
      </c>
      <c r="S41" s="51">
        <f t="shared" si="12"/>
        <v>6370.3839839999973</v>
      </c>
      <c r="T41" s="51">
        <v>324.51</v>
      </c>
      <c r="U41" s="51">
        <v>369.7</v>
      </c>
      <c r="V41" s="52">
        <f t="shared" si="13"/>
        <v>925.68000000000006</v>
      </c>
      <c r="W41" s="52">
        <f t="shared" si="14"/>
        <v>7296.0639839999976</v>
      </c>
      <c r="X41" s="1">
        <f t="shared" si="15"/>
        <v>6060</v>
      </c>
      <c r="Y41" s="50">
        <f t="shared" si="16"/>
        <v>1236.0639839999976</v>
      </c>
      <c r="Z41" s="135">
        <f t="shared" si="17"/>
        <v>0.20397095445544511</v>
      </c>
      <c r="AA41" s="135">
        <f t="shared" si="18"/>
        <v>0.24074541205067024</v>
      </c>
      <c r="AB41" s="135">
        <f>SUM($C$2:C41)*D41/SUM($B$2:B41)-1</f>
        <v>0.22166124554455391</v>
      </c>
      <c r="AC41" s="135">
        <f t="shared" si="0"/>
        <v>-1.7690291089108801E-2</v>
      </c>
      <c r="AD41" s="53">
        <f t="shared" si="19"/>
        <v>0.2203520601481482</v>
      </c>
    </row>
    <row r="42" spans="1:30">
      <c r="A42" s="42" t="s">
        <v>80</v>
      </c>
      <c r="B42" s="2">
        <v>135</v>
      </c>
      <c r="C42" s="43">
        <v>106.24</v>
      </c>
      <c r="D42" s="44">
        <v>1.2690999999999999</v>
      </c>
      <c r="E42" s="45">
        <f t="shared" si="1"/>
        <v>0.21988612266666666</v>
      </c>
      <c r="F42" s="22">
        <f t="shared" si="2"/>
        <v>-8.5840592592593048E-3</v>
      </c>
      <c r="H42" s="5">
        <f t="shared" si="3"/>
        <v>-1.1588480000000061</v>
      </c>
      <c r="I42" s="2" t="s">
        <v>66</v>
      </c>
      <c r="J42" s="46" t="s">
        <v>81</v>
      </c>
      <c r="K42" s="47">
        <f t="shared" si="4"/>
        <v>43530</v>
      </c>
      <c r="L42" s="47" t="str">
        <f t="shared" ca="1" si="5"/>
        <v>2020-03-30</v>
      </c>
      <c r="M42" s="27">
        <f t="shared" ca="1" si="6"/>
        <v>52785</v>
      </c>
      <c r="N42" s="28">
        <f t="shared" ca="1" si="7"/>
        <v>-8.013252249692189E-3</v>
      </c>
      <c r="O42" s="48">
        <f t="shared" si="8"/>
        <v>134.82918399999997</v>
      </c>
      <c r="P42" s="48">
        <f t="shared" si="9"/>
        <v>0.1708160000000305</v>
      </c>
      <c r="Q42" s="49">
        <f t="shared" si="10"/>
        <v>0.89886122666666646</v>
      </c>
      <c r="R42" s="50">
        <f t="shared" si="11"/>
        <v>4683.4999999999982</v>
      </c>
      <c r="S42" s="51">
        <f t="shared" si="12"/>
        <v>5943.8298499999974</v>
      </c>
      <c r="T42" s="51">
        <v>483.42</v>
      </c>
      <c r="U42" s="51">
        <v>555.23</v>
      </c>
      <c r="V42" s="52">
        <f t="shared" si="13"/>
        <v>1480.91</v>
      </c>
      <c r="W42" s="52">
        <f t="shared" si="14"/>
        <v>7424.7398499999972</v>
      </c>
      <c r="X42" s="1">
        <f t="shared" si="15"/>
        <v>6195</v>
      </c>
      <c r="Y42" s="50">
        <f t="shared" si="16"/>
        <v>1229.7398499999972</v>
      </c>
      <c r="Z42" s="135">
        <f t="shared" si="17"/>
        <v>0.19850522195318754</v>
      </c>
      <c r="AA42" s="135">
        <f t="shared" si="18"/>
        <v>0.26086473741485561</v>
      </c>
      <c r="AB42" s="135">
        <f>SUM($C$2:C42)*D42/SUM($B$2:B42)-1</f>
        <v>0.22658156497175086</v>
      </c>
      <c r="AC42" s="135">
        <f t="shared" si="0"/>
        <v>-2.8076343018563321E-2</v>
      </c>
      <c r="AD42" s="53">
        <f t="shared" si="19"/>
        <v>0.22847018192592597</v>
      </c>
    </row>
    <row r="43" spans="1:30">
      <c r="A43" s="42" t="s">
        <v>82</v>
      </c>
      <c r="B43" s="2">
        <v>135</v>
      </c>
      <c r="C43" s="43">
        <v>107.27</v>
      </c>
      <c r="D43" s="44">
        <v>1.2568999999999999</v>
      </c>
      <c r="E43" s="45">
        <f t="shared" si="1"/>
        <v>0.21988510866666666</v>
      </c>
      <c r="F43" s="22">
        <f t="shared" si="2"/>
        <v>1.0277481481481303E-3</v>
      </c>
      <c r="H43" s="5">
        <f t="shared" si="3"/>
        <v>0.13874599999999759</v>
      </c>
      <c r="I43" s="2" t="s">
        <v>66</v>
      </c>
      <c r="J43" s="46" t="s">
        <v>83</v>
      </c>
      <c r="K43" s="47">
        <f t="shared" si="4"/>
        <v>43531</v>
      </c>
      <c r="L43" s="47" t="str">
        <f t="shared" ca="1" si="5"/>
        <v>2020-03-30</v>
      </c>
      <c r="M43" s="27">
        <f t="shared" ca="1" si="6"/>
        <v>52650</v>
      </c>
      <c r="N43" s="28">
        <f t="shared" ca="1" si="7"/>
        <v>9.618668566001732E-4</v>
      </c>
      <c r="O43" s="48">
        <f t="shared" si="8"/>
        <v>134.82766299999997</v>
      </c>
      <c r="P43" s="48">
        <f t="shared" si="9"/>
        <v>0.17233700000002727</v>
      </c>
      <c r="Q43" s="49">
        <f t="shared" si="10"/>
        <v>0.89885108666666647</v>
      </c>
      <c r="R43" s="50">
        <f t="shared" si="11"/>
        <v>4790.7699999999986</v>
      </c>
      <c r="S43" s="51">
        <f t="shared" si="12"/>
        <v>6021.5188129999979</v>
      </c>
      <c r="T43" s="51"/>
      <c r="U43" s="51"/>
      <c r="V43" s="52">
        <f t="shared" si="13"/>
        <v>1480.91</v>
      </c>
      <c r="W43" s="52">
        <f t="shared" si="14"/>
        <v>7502.4288129999977</v>
      </c>
      <c r="X43" s="1">
        <f t="shared" si="15"/>
        <v>6330</v>
      </c>
      <c r="Y43" s="50">
        <f t="shared" si="16"/>
        <v>1172.4288129999977</v>
      </c>
      <c r="Z43" s="135">
        <f t="shared" si="17"/>
        <v>0.18521782195892533</v>
      </c>
      <c r="AA43" s="135">
        <f t="shared" si="18"/>
        <v>0.24178326510747339</v>
      </c>
      <c r="AB43" s="135">
        <f>SUM($C$2:C43)*D43/SUM($B$2:B43)-1</f>
        <v>0.2101822382306473</v>
      </c>
      <c r="AC43" s="135">
        <f t="shared" si="0"/>
        <v>-2.4964416271721968E-2</v>
      </c>
      <c r="AD43" s="53">
        <f t="shared" si="19"/>
        <v>0.21885736051851853</v>
      </c>
    </row>
    <row r="44" spans="1:30">
      <c r="A44" s="42" t="s">
        <v>84</v>
      </c>
      <c r="B44" s="2">
        <v>135</v>
      </c>
      <c r="C44" s="43">
        <v>111.51</v>
      </c>
      <c r="D44" s="44">
        <v>1.2091000000000001</v>
      </c>
      <c r="E44" s="45">
        <f t="shared" si="1"/>
        <v>0.21988449400000004</v>
      </c>
      <c r="F44" s="22">
        <f t="shared" si="2"/>
        <v>4.0594800000000035E-2</v>
      </c>
      <c r="H44" s="5">
        <f t="shared" si="3"/>
        <v>5.4802980000000048</v>
      </c>
      <c r="I44" s="2" t="s">
        <v>66</v>
      </c>
      <c r="J44" s="46" t="s">
        <v>85</v>
      </c>
      <c r="K44" s="47">
        <f t="shared" si="4"/>
        <v>43532</v>
      </c>
      <c r="L44" s="47" t="str">
        <f t="shared" ca="1" si="5"/>
        <v>2020-03-30</v>
      </c>
      <c r="M44" s="27">
        <f t="shared" ca="1" si="6"/>
        <v>52515</v>
      </c>
      <c r="N44" s="28">
        <f t="shared" ca="1" si="7"/>
        <v>3.8090236503856074E-2</v>
      </c>
      <c r="O44" s="48">
        <f t="shared" si="8"/>
        <v>134.82674100000003</v>
      </c>
      <c r="P44" s="48">
        <f t="shared" si="9"/>
        <v>0.17325899999997318</v>
      </c>
      <c r="Q44" s="49">
        <f t="shared" si="10"/>
        <v>0.89884494000000015</v>
      </c>
      <c r="R44" s="50">
        <f t="shared" si="11"/>
        <v>4902.2799999999988</v>
      </c>
      <c r="S44" s="51">
        <f t="shared" si="12"/>
        <v>5927.346747999999</v>
      </c>
      <c r="T44" s="51"/>
      <c r="U44" s="51"/>
      <c r="V44" s="52">
        <f t="shared" si="13"/>
        <v>1480.91</v>
      </c>
      <c r="W44" s="52">
        <f t="shared" si="14"/>
        <v>7408.2567479999989</v>
      </c>
      <c r="X44" s="1">
        <f t="shared" si="15"/>
        <v>6465</v>
      </c>
      <c r="Y44" s="50">
        <f t="shared" si="16"/>
        <v>943.25674799999888</v>
      </c>
      <c r="Z44" s="135">
        <f t="shared" si="17"/>
        <v>0.14590204918793481</v>
      </c>
      <c r="AA44" s="135">
        <f t="shared" si="18"/>
        <v>0.18925355441013281</v>
      </c>
      <c r="AB44" s="135">
        <f>SUM($C$2:C44)*D44/SUM($B$2:B44)-1</f>
        <v>0.1607042061871613</v>
      </c>
      <c r="AC44" s="135">
        <f t="shared" si="0"/>
        <v>-1.480215699922649E-2</v>
      </c>
      <c r="AD44" s="53">
        <f t="shared" si="19"/>
        <v>0.179289694</v>
      </c>
    </row>
    <row r="45" spans="1:30">
      <c r="A45" s="42" t="s">
        <v>86</v>
      </c>
      <c r="B45" s="2">
        <v>135</v>
      </c>
      <c r="C45" s="43">
        <v>109.42</v>
      </c>
      <c r="D45" s="44">
        <v>1.2322</v>
      </c>
      <c r="E45" s="45">
        <f t="shared" si="1"/>
        <v>0.21988488266666667</v>
      </c>
      <c r="F45" s="22">
        <f t="shared" si="2"/>
        <v>2.1091229629629678E-2</v>
      </c>
      <c r="H45" s="5">
        <f t="shared" si="3"/>
        <v>2.8473160000000064</v>
      </c>
      <c r="I45" s="2" t="s">
        <v>66</v>
      </c>
      <c r="J45" s="46" t="s">
        <v>87</v>
      </c>
      <c r="K45" s="47">
        <f t="shared" si="4"/>
        <v>43535</v>
      </c>
      <c r="L45" s="47" t="str">
        <f t="shared" ca="1" si="5"/>
        <v>2020-03-30</v>
      </c>
      <c r="M45" s="27">
        <f t="shared" ca="1" si="6"/>
        <v>52110</v>
      </c>
      <c r="N45" s="28">
        <f t="shared" ca="1" si="7"/>
        <v>1.9943779312991794E-2</v>
      </c>
      <c r="O45" s="48">
        <f t="shared" si="8"/>
        <v>134.827324</v>
      </c>
      <c r="P45" s="48">
        <f t="shared" si="9"/>
        <v>0.17267599999999561</v>
      </c>
      <c r="Q45" s="49">
        <f t="shared" si="10"/>
        <v>0.89884882666666666</v>
      </c>
      <c r="R45" s="50">
        <f t="shared" si="11"/>
        <v>5011.6999999999989</v>
      </c>
      <c r="S45" s="51">
        <f t="shared" si="12"/>
        <v>6175.4167399999988</v>
      </c>
      <c r="T45" s="51"/>
      <c r="U45" s="51"/>
      <c r="V45" s="52">
        <f t="shared" si="13"/>
        <v>1480.91</v>
      </c>
      <c r="W45" s="52">
        <f t="shared" si="14"/>
        <v>7656.3267399999986</v>
      </c>
      <c r="X45" s="1">
        <f t="shared" si="15"/>
        <v>6600</v>
      </c>
      <c r="Y45" s="50">
        <f t="shared" si="16"/>
        <v>1056.3267399999986</v>
      </c>
      <c r="Z45" s="135">
        <f t="shared" si="17"/>
        <v>0.16004950606060575</v>
      </c>
      <c r="AA45" s="135">
        <f t="shared" si="18"/>
        <v>0.20635049198197297</v>
      </c>
      <c r="AB45" s="135">
        <f>SUM($C$2:C45)*D45/SUM($B$2:B45)-1</f>
        <v>0.17911271666666639</v>
      </c>
      <c r="AC45" s="135">
        <f t="shared" si="0"/>
        <v>-1.9063210606060643E-2</v>
      </c>
      <c r="AD45" s="53">
        <f t="shared" si="19"/>
        <v>0.198793653037037</v>
      </c>
    </row>
    <row r="46" spans="1:30">
      <c r="A46" s="42" t="s">
        <v>88</v>
      </c>
      <c r="B46" s="2">
        <v>135</v>
      </c>
      <c r="C46" s="43">
        <v>108.72</v>
      </c>
      <c r="D46" s="44">
        <v>1.2402</v>
      </c>
      <c r="E46" s="45">
        <f t="shared" si="1"/>
        <v>0.21988969600000002</v>
      </c>
      <c r="F46" s="22">
        <f t="shared" si="2"/>
        <v>1.4558933333333251E-2</v>
      </c>
      <c r="H46" s="5">
        <f t="shared" si="3"/>
        <v>1.965455999999989</v>
      </c>
      <c r="I46" s="2" t="s">
        <v>66</v>
      </c>
      <c r="J46" s="46" t="s">
        <v>89</v>
      </c>
      <c r="K46" s="47">
        <f t="shared" si="4"/>
        <v>43536</v>
      </c>
      <c r="L46" s="47" t="str">
        <f t="shared" ca="1" si="5"/>
        <v>2020-03-30</v>
      </c>
      <c r="M46" s="27">
        <f t="shared" ca="1" si="6"/>
        <v>51975</v>
      </c>
      <c r="N46" s="28">
        <f t="shared" ca="1" si="7"/>
        <v>1.380262510822503E-2</v>
      </c>
      <c r="O46" s="48">
        <f t="shared" si="8"/>
        <v>134.83454399999999</v>
      </c>
      <c r="P46" s="48">
        <f t="shared" si="9"/>
        <v>0.16545600000000604</v>
      </c>
      <c r="Q46" s="49">
        <f t="shared" si="10"/>
        <v>0.89889695999999997</v>
      </c>
      <c r="R46" s="50">
        <f t="shared" si="11"/>
        <v>5120.4199999999992</v>
      </c>
      <c r="S46" s="51">
        <f t="shared" si="12"/>
        <v>6350.3448839999992</v>
      </c>
      <c r="T46" s="51"/>
      <c r="U46" s="51"/>
      <c r="V46" s="52">
        <f t="shared" si="13"/>
        <v>1480.91</v>
      </c>
      <c r="W46" s="52">
        <f t="shared" si="14"/>
        <v>7831.254883999999</v>
      </c>
      <c r="X46" s="1">
        <f t="shared" si="15"/>
        <v>6735</v>
      </c>
      <c r="Y46" s="50">
        <f t="shared" si="16"/>
        <v>1096.254883999999</v>
      </c>
      <c r="Z46" s="135">
        <f t="shared" si="17"/>
        <v>0.16276984172234576</v>
      </c>
      <c r="AA46" s="135">
        <f t="shared" si="18"/>
        <v>0.20864790743972761</v>
      </c>
      <c r="AB46" s="135">
        <f>SUM($C$2:C46)*D46/SUM($B$2:B46)-1</f>
        <v>0.18299980311803998</v>
      </c>
      <c r="AC46" s="135">
        <f t="shared" si="0"/>
        <v>-2.0229961395694218E-2</v>
      </c>
      <c r="AD46" s="53">
        <f t="shared" si="19"/>
        <v>0.20533076266666678</v>
      </c>
    </row>
    <row r="47" spans="1:30">
      <c r="A47" s="42" t="s">
        <v>90</v>
      </c>
      <c r="B47" s="2">
        <v>135</v>
      </c>
      <c r="C47" s="43">
        <v>109.59</v>
      </c>
      <c r="D47" s="44">
        <v>1.2302999999999999</v>
      </c>
      <c r="E47" s="45">
        <f t="shared" si="1"/>
        <v>0.21988571800000001</v>
      </c>
      <c r="F47" s="22">
        <f t="shared" si="2"/>
        <v>2.2677644444444534E-2</v>
      </c>
      <c r="H47" s="5">
        <f t="shared" si="3"/>
        <v>3.0614820000000122</v>
      </c>
      <c r="I47" s="2" t="s">
        <v>66</v>
      </c>
      <c r="J47" s="46" t="s">
        <v>91</v>
      </c>
      <c r="K47" s="47">
        <f t="shared" si="4"/>
        <v>43537</v>
      </c>
      <c r="L47" s="47" t="str">
        <f t="shared" ca="1" si="5"/>
        <v>2020-03-30</v>
      </c>
      <c r="M47" s="27">
        <f t="shared" ca="1" si="6"/>
        <v>51840</v>
      </c>
      <c r="N47" s="28">
        <f t="shared" ca="1" si="7"/>
        <v>2.1555573495370454E-2</v>
      </c>
      <c r="O47" s="48">
        <f t="shared" si="8"/>
        <v>134.828577</v>
      </c>
      <c r="P47" s="48">
        <f t="shared" si="9"/>
        <v>0.17142300000000432</v>
      </c>
      <c r="Q47" s="49">
        <f t="shared" si="10"/>
        <v>0.89885717999999992</v>
      </c>
      <c r="R47" s="50">
        <f t="shared" si="11"/>
        <v>5230.0099999999993</v>
      </c>
      <c r="S47" s="51">
        <f t="shared" si="12"/>
        <v>6434.4813029999987</v>
      </c>
      <c r="T47" s="51"/>
      <c r="U47" s="51"/>
      <c r="V47" s="52">
        <f t="shared" si="13"/>
        <v>1480.91</v>
      </c>
      <c r="W47" s="52">
        <f t="shared" si="14"/>
        <v>7915.3913029999985</v>
      </c>
      <c r="X47" s="1">
        <f t="shared" si="15"/>
        <v>6870</v>
      </c>
      <c r="Y47" s="50">
        <f t="shared" si="16"/>
        <v>1045.3913029999985</v>
      </c>
      <c r="Z47" s="135">
        <f t="shared" si="17"/>
        <v>0.1521675841339154</v>
      </c>
      <c r="AA47" s="135">
        <f t="shared" si="18"/>
        <v>0.1939828993392203</v>
      </c>
      <c r="AB47" s="135">
        <f>SUM($C$2:C47)*D47/SUM($B$2:B47)-1</f>
        <v>0.17012095895196477</v>
      </c>
      <c r="AC47" s="135">
        <f t="shared" si="0"/>
        <v>-1.7953374818049372E-2</v>
      </c>
      <c r="AD47" s="53">
        <f t="shared" si="19"/>
        <v>0.19720807355555547</v>
      </c>
    </row>
    <row r="48" spans="1:30">
      <c r="A48" s="42" t="s">
        <v>92</v>
      </c>
      <c r="B48" s="2">
        <v>135</v>
      </c>
      <c r="C48" s="43">
        <v>110.31</v>
      </c>
      <c r="D48" s="44">
        <v>1.2222</v>
      </c>
      <c r="E48" s="45">
        <f t="shared" si="1"/>
        <v>0.21988058800000002</v>
      </c>
      <c r="F48" s="22">
        <f t="shared" si="2"/>
        <v>2.9396577777777742E-2</v>
      </c>
      <c r="H48" s="5">
        <f t="shared" si="3"/>
        <v>3.9685379999999952</v>
      </c>
      <c r="I48" s="2" t="s">
        <v>66</v>
      </c>
      <c r="J48" s="46" t="s">
        <v>93</v>
      </c>
      <c r="K48" s="47">
        <f t="shared" si="4"/>
        <v>43538</v>
      </c>
      <c r="L48" s="47" t="str">
        <f t="shared" ca="1" si="5"/>
        <v>2020-03-30</v>
      </c>
      <c r="M48" s="27">
        <f t="shared" ca="1" si="6"/>
        <v>51705</v>
      </c>
      <c r="N48" s="28">
        <f t="shared" ca="1" si="7"/>
        <v>2.801501537568897E-2</v>
      </c>
      <c r="O48" s="48">
        <f t="shared" si="8"/>
        <v>134.82088200000001</v>
      </c>
      <c r="P48" s="48">
        <f t="shared" si="9"/>
        <v>0.17911799999998834</v>
      </c>
      <c r="Q48" s="49">
        <f t="shared" si="10"/>
        <v>0.89880588000000006</v>
      </c>
      <c r="R48" s="50">
        <f t="shared" si="11"/>
        <v>5340.32</v>
      </c>
      <c r="S48" s="51">
        <f t="shared" si="12"/>
        <v>6526.9391039999991</v>
      </c>
      <c r="T48" s="51"/>
      <c r="U48" s="51"/>
      <c r="V48" s="52">
        <f t="shared" si="13"/>
        <v>1480.91</v>
      </c>
      <c r="W48" s="52">
        <f t="shared" si="14"/>
        <v>8007.849103999999</v>
      </c>
      <c r="X48" s="1">
        <f t="shared" si="15"/>
        <v>7005</v>
      </c>
      <c r="Y48" s="50">
        <f t="shared" si="16"/>
        <v>1002.849103999999</v>
      </c>
      <c r="Z48" s="135">
        <f t="shared" si="17"/>
        <v>0.14316189921484646</v>
      </c>
      <c r="AA48" s="135">
        <f t="shared" si="18"/>
        <v>0.18154105092422435</v>
      </c>
      <c r="AB48" s="135">
        <f>SUM($C$2:C48)*D48/SUM($B$2:B48)-1</f>
        <v>0.15926149807280487</v>
      </c>
      <c r="AC48" s="135">
        <f t="shared" si="0"/>
        <v>-1.6099598857958419E-2</v>
      </c>
      <c r="AD48" s="53">
        <f t="shared" si="19"/>
        <v>0.19048401022222228</v>
      </c>
    </row>
    <row r="49" spans="1:31">
      <c r="A49" s="42" t="s">
        <v>94</v>
      </c>
      <c r="B49" s="2">
        <v>135</v>
      </c>
      <c r="C49" s="43">
        <v>109</v>
      </c>
      <c r="D49" s="44">
        <v>1.2370000000000001</v>
      </c>
      <c r="E49" s="45">
        <f t="shared" si="1"/>
        <v>0.21988866666666668</v>
      </c>
      <c r="F49" s="22">
        <f t="shared" si="2"/>
        <v>1.7171851851851778E-2</v>
      </c>
      <c r="H49" s="5">
        <f t="shared" si="3"/>
        <v>2.3181999999999903</v>
      </c>
      <c r="I49" s="2" t="s">
        <v>66</v>
      </c>
      <c r="J49" s="46" t="s">
        <v>95</v>
      </c>
      <c r="K49" s="47">
        <f t="shared" si="4"/>
        <v>43539</v>
      </c>
      <c r="L49" s="47" t="str">
        <f t="shared" ca="1" si="5"/>
        <v>2020-03-30</v>
      </c>
      <c r="M49" s="27">
        <f t="shared" ca="1" si="6"/>
        <v>51570</v>
      </c>
      <c r="N49" s="28">
        <f t="shared" ca="1" si="7"/>
        <v>1.6407659491952616E-2</v>
      </c>
      <c r="O49" s="48">
        <f t="shared" si="8"/>
        <v>134.833</v>
      </c>
      <c r="P49" s="48">
        <f t="shared" si="9"/>
        <v>0.16700000000000159</v>
      </c>
      <c r="Q49" s="49">
        <f t="shared" si="10"/>
        <v>0.89888666666666661</v>
      </c>
      <c r="R49" s="50">
        <f t="shared" si="11"/>
        <v>5449.32</v>
      </c>
      <c r="S49" s="51">
        <f t="shared" si="12"/>
        <v>6740.8088400000006</v>
      </c>
      <c r="T49" s="51"/>
      <c r="U49" s="51"/>
      <c r="V49" s="52">
        <f t="shared" si="13"/>
        <v>1480.91</v>
      </c>
      <c r="W49" s="52">
        <f t="shared" si="14"/>
        <v>8221.7188400000014</v>
      </c>
      <c r="X49" s="1">
        <f t="shared" si="15"/>
        <v>7140</v>
      </c>
      <c r="Y49" s="50">
        <f t="shared" si="16"/>
        <v>1081.7188400000014</v>
      </c>
      <c r="Z49" s="135">
        <f t="shared" si="17"/>
        <v>0.1515012380952383</v>
      </c>
      <c r="AA49" s="135">
        <f t="shared" si="18"/>
        <v>0.1911471349633953</v>
      </c>
      <c r="AB49" s="135">
        <f>SUM($C$2:C49)*D49/SUM($B$2:B49)-1</f>
        <v>0.1699992983193277</v>
      </c>
      <c r="AC49" s="135">
        <f t="shared" si="0"/>
        <v>-1.8498060224089397E-2</v>
      </c>
      <c r="AD49" s="53">
        <f t="shared" si="19"/>
        <v>0.20271681481481491</v>
      </c>
    </row>
    <row r="50" spans="1:31">
      <c r="A50" s="42" t="s">
        <v>96</v>
      </c>
      <c r="B50" s="2">
        <v>135</v>
      </c>
      <c r="C50" s="43">
        <v>106.12</v>
      </c>
      <c r="D50" s="44">
        <v>1.2706</v>
      </c>
      <c r="E50" s="45">
        <f t="shared" si="1"/>
        <v>0.21989071466666668</v>
      </c>
      <c r="F50" s="22">
        <f t="shared" si="2"/>
        <v>-9.7038814814814703E-3</v>
      </c>
      <c r="H50" s="5">
        <f t="shared" si="3"/>
        <v>-1.3100239999999985</v>
      </c>
      <c r="I50" s="2" t="s">
        <v>66</v>
      </c>
      <c r="J50" s="46" t="s">
        <v>97</v>
      </c>
      <c r="K50" s="47">
        <f t="shared" si="4"/>
        <v>43542</v>
      </c>
      <c r="L50" s="47" t="str">
        <f t="shared" ca="1" si="5"/>
        <v>2020-03-30</v>
      </c>
      <c r="M50" s="27">
        <f t="shared" ca="1" si="6"/>
        <v>51165</v>
      </c>
      <c r="N50" s="28">
        <f t="shared" ca="1" si="7"/>
        <v>-9.3454267565718646E-3</v>
      </c>
      <c r="O50" s="48">
        <f t="shared" si="8"/>
        <v>134.836072</v>
      </c>
      <c r="P50" s="48">
        <f t="shared" si="9"/>
        <v>0.16392799999999852</v>
      </c>
      <c r="Q50" s="49">
        <f t="shared" si="10"/>
        <v>0.89890714666666671</v>
      </c>
      <c r="R50" s="50">
        <f t="shared" si="11"/>
        <v>5555.44</v>
      </c>
      <c r="S50" s="51">
        <f t="shared" si="12"/>
        <v>7058.7420639999991</v>
      </c>
      <c r="T50" s="51"/>
      <c r="U50" s="51"/>
      <c r="V50" s="52">
        <f t="shared" si="13"/>
        <v>1480.91</v>
      </c>
      <c r="W50" s="52">
        <f t="shared" si="14"/>
        <v>8539.6520639999999</v>
      </c>
      <c r="X50" s="1">
        <f t="shared" si="15"/>
        <v>7275</v>
      </c>
      <c r="Y50" s="50">
        <f t="shared" si="16"/>
        <v>1264.6520639999999</v>
      </c>
      <c r="Z50" s="135">
        <f t="shared" si="17"/>
        <v>0.17383533525773198</v>
      </c>
      <c r="AA50" s="135">
        <f t="shared" si="18"/>
        <v>0.21826586470006482</v>
      </c>
      <c r="AB50" s="135">
        <f>SUM($C$2:C50)*D50/SUM($B$2:B50)-1</f>
        <v>0.1980124995189001</v>
      </c>
      <c r="AC50" s="135">
        <f t="shared" si="0"/>
        <v>-2.4177164261168116E-2</v>
      </c>
      <c r="AD50" s="53">
        <f t="shared" si="19"/>
        <v>0.22959459614814814</v>
      </c>
    </row>
    <row r="51" spans="1:31">
      <c r="A51" s="42" t="s">
        <v>98</v>
      </c>
      <c r="B51" s="2">
        <v>135</v>
      </c>
      <c r="C51" s="43">
        <v>106.61</v>
      </c>
      <c r="D51" s="44">
        <v>1.2646999999999999</v>
      </c>
      <c r="E51" s="45">
        <f t="shared" si="1"/>
        <v>0.21988644466666668</v>
      </c>
      <c r="F51" s="22">
        <f t="shared" si="2"/>
        <v>-5.1312740740740992E-3</v>
      </c>
      <c r="H51" s="5">
        <f t="shared" si="3"/>
        <v>-0.69272200000000339</v>
      </c>
      <c r="I51" s="2" t="s">
        <v>66</v>
      </c>
      <c r="J51" s="46" t="s">
        <v>99</v>
      </c>
      <c r="K51" s="47">
        <f t="shared" si="4"/>
        <v>43543</v>
      </c>
      <c r="L51" s="47" t="str">
        <f t="shared" ca="1" si="5"/>
        <v>2020-03-30</v>
      </c>
      <c r="M51" s="27">
        <f t="shared" ca="1" si="6"/>
        <v>51030</v>
      </c>
      <c r="N51" s="28">
        <f t="shared" ca="1" si="7"/>
        <v>-4.9548016852831913E-3</v>
      </c>
      <c r="O51" s="48">
        <f t="shared" si="8"/>
        <v>134.829667</v>
      </c>
      <c r="P51" s="48">
        <f t="shared" si="9"/>
        <v>0.1703329999999994</v>
      </c>
      <c r="Q51" s="49">
        <f t="shared" si="10"/>
        <v>0.89886444666666665</v>
      </c>
      <c r="R51" s="50">
        <f t="shared" si="11"/>
        <v>5662.0499999999993</v>
      </c>
      <c r="S51" s="51">
        <f t="shared" si="12"/>
        <v>7160.7946349999984</v>
      </c>
      <c r="T51" s="51"/>
      <c r="U51" s="51"/>
      <c r="V51" s="52">
        <f t="shared" si="13"/>
        <v>1480.91</v>
      </c>
      <c r="W51" s="52">
        <f t="shared" si="14"/>
        <v>8641.7046349999982</v>
      </c>
      <c r="X51" s="1">
        <f t="shared" si="15"/>
        <v>7410</v>
      </c>
      <c r="Y51" s="50">
        <f t="shared" si="16"/>
        <v>1231.7046349999982</v>
      </c>
      <c r="Z51" s="135">
        <f t="shared" si="17"/>
        <v>0.16622194804318458</v>
      </c>
      <c r="AA51" s="135">
        <f t="shared" si="18"/>
        <v>0.20773923738718736</v>
      </c>
      <c r="AB51" s="135">
        <f>SUM($C$2:C51)*D51/SUM($B$2:B51)-1</f>
        <v>0.18892040485829931</v>
      </c>
      <c r="AC51" s="135">
        <f t="shared" si="0"/>
        <v>-2.2698456815114731E-2</v>
      </c>
      <c r="AD51" s="53">
        <f t="shared" si="19"/>
        <v>0.22501771874074078</v>
      </c>
    </row>
    <row r="52" spans="1:31">
      <c r="A52" s="42" t="s">
        <v>100</v>
      </c>
      <c r="B52" s="2">
        <v>135</v>
      </c>
      <c r="C52" s="43">
        <v>106.57</v>
      </c>
      <c r="D52" s="44">
        <v>1.2652000000000001</v>
      </c>
      <c r="E52" s="45">
        <f t="shared" si="1"/>
        <v>0.21988824266666668</v>
      </c>
      <c r="F52" s="22">
        <f t="shared" si="2"/>
        <v>-5.5045481481480847E-3</v>
      </c>
      <c r="H52" s="5">
        <f t="shared" si="3"/>
        <v>-0.74311399999999139</v>
      </c>
      <c r="I52" s="2" t="s">
        <v>66</v>
      </c>
      <c r="J52" s="46" t="s">
        <v>101</v>
      </c>
      <c r="K52" s="47">
        <f t="shared" si="4"/>
        <v>43544</v>
      </c>
      <c r="L52" s="47" t="str">
        <f t="shared" ca="1" si="5"/>
        <v>2020-03-30</v>
      </c>
      <c r="M52" s="27">
        <f t="shared" ca="1" si="6"/>
        <v>50895</v>
      </c>
      <c r="N52" s="28">
        <f t="shared" ca="1" si="7"/>
        <v>-5.3293370665094186E-3</v>
      </c>
      <c r="O52" s="48">
        <f t="shared" si="8"/>
        <v>134.83236400000001</v>
      </c>
      <c r="P52" s="48">
        <f t="shared" si="9"/>
        <v>0.16763599999998746</v>
      </c>
      <c r="Q52" s="49">
        <f t="shared" si="10"/>
        <v>0.89888242666666673</v>
      </c>
      <c r="R52" s="50">
        <f t="shared" si="11"/>
        <v>5768.619999999999</v>
      </c>
      <c r="S52" s="51">
        <f t="shared" si="12"/>
        <v>7298.4580239999996</v>
      </c>
      <c r="T52" s="51"/>
      <c r="U52" s="51"/>
      <c r="V52" s="52">
        <f t="shared" si="13"/>
        <v>1480.91</v>
      </c>
      <c r="W52" s="52">
        <f t="shared" si="14"/>
        <v>8779.3680239999994</v>
      </c>
      <c r="X52" s="1">
        <f t="shared" si="15"/>
        <v>7545</v>
      </c>
      <c r="Y52" s="50">
        <f t="shared" si="16"/>
        <v>1234.3680239999994</v>
      </c>
      <c r="Z52" s="135">
        <f t="shared" si="17"/>
        <v>0.16360079840954267</v>
      </c>
      <c r="AA52" s="135">
        <f t="shared" si="18"/>
        <v>0.20355371110916876</v>
      </c>
      <c r="AB52" s="135">
        <f>SUM($C$2:C52)*D52/SUM($B$2:B52)-1</f>
        <v>0.18597953134526168</v>
      </c>
      <c r="AC52" s="135">
        <f t="shared" si="0"/>
        <v>-2.2378732935719015E-2</v>
      </c>
      <c r="AD52" s="53">
        <f t="shared" si="19"/>
        <v>0.22539279081481475</v>
      </c>
    </row>
    <row r="53" spans="1:31">
      <c r="A53" s="42" t="s">
        <v>102</v>
      </c>
      <c r="B53" s="2">
        <v>135</v>
      </c>
      <c r="C53" s="43">
        <v>106.54</v>
      </c>
      <c r="D53" s="44">
        <v>1.2656000000000001</v>
      </c>
      <c r="E53" s="45">
        <f t="shared" si="1"/>
        <v>0.21989134933333337</v>
      </c>
      <c r="F53" s="22">
        <f t="shared" si="2"/>
        <v>-5.7845037037035736E-3</v>
      </c>
      <c r="H53" s="5">
        <f t="shared" si="3"/>
        <v>-0.78090799999998239</v>
      </c>
      <c r="I53" s="2" t="s">
        <v>66</v>
      </c>
      <c r="J53" s="46" t="s">
        <v>103</v>
      </c>
      <c r="K53" s="47">
        <f t="shared" si="4"/>
        <v>43545</v>
      </c>
      <c r="L53" s="47" t="str">
        <f t="shared" ca="1" si="5"/>
        <v>2020-03-30</v>
      </c>
      <c r="M53" s="27">
        <f t="shared" ca="1" si="6"/>
        <v>50760</v>
      </c>
      <c r="N53" s="28">
        <f t="shared" ca="1" si="7"/>
        <v>-5.615276201733522E-3</v>
      </c>
      <c r="O53" s="48">
        <f t="shared" si="8"/>
        <v>134.83702400000001</v>
      </c>
      <c r="P53" s="48">
        <f t="shared" si="9"/>
        <v>0.16297599999998624</v>
      </c>
      <c r="Q53" s="49">
        <f t="shared" si="10"/>
        <v>0.89891349333333348</v>
      </c>
      <c r="R53" s="50">
        <f t="shared" si="11"/>
        <v>5875.1599999999989</v>
      </c>
      <c r="S53" s="51">
        <f t="shared" si="12"/>
        <v>7435.6024959999986</v>
      </c>
      <c r="T53" s="51"/>
      <c r="U53" s="51"/>
      <c r="V53" s="52">
        <f t="shared" si="13"/>
        <v>1480.91</v>
      </c>
      <c r="W53" s="52">
        <f t="shared" si="14"/>
        <v>8916.5124959999994</v>
      </c>
      <c r="X53" s="1">
        <f t="shared" si="15"/>
        <v>7680</v>
      </c>
      <c r="Y53" s="50">
        <f t="shared" si="16"/>
        <v>1236.5124959999994</v>
      </c>
      <c r="Z53" s="135">
        <f t="shared" si="17"/>
        <v>0.16100423124999996</v>
      </c>
      <c r="AA53" s="135">
        <f t="shared" si="18"/>
        <v>0.19946677593001527</v>
      </c>
      <c r="AB53" s="135">
        <f>SUM($C$2:C53)*D53/SUM($B$2:B53)-1</f>
        <v>0.18305750208333316</v>
      </c>
      <c r="AC53" s="135">
        <f t="shared" si="0"/>
        <v>-2.2053270833333194E-2</v>
      </c>
      <c r="AD53" s="53">
        <f t="shared" si="19"/>
        <v>0.22567585303703694</v>
      </c>
    </row>
    <row r="54" spans="1:31">
      <c r="A54" s="42" t="s">
        <v>104</v>
      </c>
      <c r="B54" s="2">
        <v>135</v>
      </c>
      <c r="C54" s="43">
        <v>106.61</v>
      </c>
      <c r="D54" s="44">
        <v>1.2646999999999999</v>
      </c>
      <c r="E54" s="45">
        <f t="shared" si="1"/>
        <v>0.21988644466666668</v>
      </c>
      <c r="F54" s="22">
        <f t="shared" si="2"/>
        <v>-5.1312740740740992E-3</v>
      </c>
      <c r="H54" s="5">
        <f t="shared" si="3"/>
        <v>-0.69272200000000339</v>
      </c>
      <c r="I54" s="2" t="s">
        <v>66</v>
      </c>
      <c r="J54" s="46" t="s">
        <v>105</v>
      </c>
      <c r="K54" s="47">
        <f t="shared" si="4"/>
        <v>43546</v>
      </c>
      <c r="L54" s="47" t="str">
        <f t="shared" ca="1" si="5"/>
        <v>2020-03-30</v>
      </c>
      <c r="M54" s="27">
        <f t="shared" ca="1" si="6"/>
        <v>50625</v>
      </c>
      <c r="N54" s="28">
        <f t="shared" ca="1" si="7"/>
        <v>-4.9944400987654569E-3</v>
      </c>
      <c r="O54" s="48">
        <f t="shared" si="8"/>
        <v>134.829667</v>
      </c>
      <c r="P54" s="48">
        <f t="shared" si="9"/>
        <v>0.1703329999999994</v>
      </c>
      <c r="Q54" s="49">
        <f t="shared" si="10"/>
        <v>0.89886444666666665</v>
      </c>
      <c r="R54" s="50">
        <f t="shared" si="11"/>
        <v>5981.7699999999986</v>
      </c>
      <c r="S54" s="51">
        <f t="shared" si="12"/>
        <v>7565.1445189999977</v>
      </c>
      <c r="T54" s="51"/>
      <c r="U54" s="51"/>
      <c r="V54" s="52">
        <f t="shared" si="13"/>
        <v>1480.91</v>
      </c>
      <c r="W54" s="52">
        <f t="shared" si="14"/>
        <v>9046.0545189999975</v>
      </c>
      <c r="X54" s="1">
        <f t="shared" si="15"/>
        <v>7815</v>
      </c>
      <c r="Y54" s="50">
        <f t="shared" si="16"/>
        <v>1231.0545189999975</v>
      </c>
      <c r="Z54" s="135">
        <f t="shared" si="17"/>
        <v>0.15752457056941749</v>
      </c>
      <c r="AA54" s="135">
        <f t="shared" si="18"/>
        <v>0.19435380915016953</v>
      </c>
      <c r="AB54" s="135">
        <f>SUM($C$2:C54)*D54/SUM($B$2:B54)-1</f>
        <v>0.17904671580294274</v>
      </c>
      <c r="AC54" s="135">
        <f t="shared" si="0"/>
        <v>-2.1522145233525247E-2</v>
      </c>
      <c r="AD54" s="53">
        <f t="shared" si="19"/>
        <v>0.22501771874074078</v>
      </c>
      <c r="AE54" s="50"/>
    </row>
    <row r="55" spans="1:31">
      <c r="A55" s="42" t="s">
        <v>106</v>
      </c>
      <c r="B55" s="2">
        <v>135</v>
      </c>
      <c r="C55" s="43">
        <v>109.06</v>
      </c>
      <c r="D55" s="44">
        <v>1.2362</v>
      </c>
      <c r="E55" s="45">
        <f t="shared" si="1"/>
        <v>0.21987998133333336</v>
      </c>
      <c r="F55" s="22">
        <f t="shared" si="2"/>
        <v>1.7731762962962968E-2</v>
      </c>
      <c r="H55" s="5">
        <f t="shared" si="3"/>
        <v>2.3937880000000007</v>
      </c>
      <c r="I55" s="2" t="s">
        <v>66</v>
      </c>
      <c r="J55" s="46" t="s">
        <v>107</v>
      </c>
      <c r="K55" s="47">
        <f t="shared" si="4"/>
        <v>43549</v>
      </c>
      <c r="L55" s="47" t="str">
        <f t="shared" ca="1" si="5"/>
        <v>2020-03-30</v>
      </c>
      <c r="M55" s="27">
        <f t="shared" ca="1" si="6"/>
        <v>50220</v>
      </c>
      <c r="N55" s="28">
        <f t="shared" ca="1" si="7"/>
        <v>1.7398100756670656E-2</v>
      </c>
      <c r="O55" s="48">
        <f t="shared" si="8"/>
        <v>134.81997200000001</v>
      </c>
      <c r="P55" s="48">
        <f t="shared" si="9"/>
        <v>0.18002799999999297</v>
      </c>
      <c r="Q55" s="49">
        <f t="shared" si="10"/>
        <v>0.89879981333333336</v>
      </c>
      <c r="R55" s="50">
        <f t="shared" si="11"/>
        <v>6090.829999999999</v>
      </c>
      <c r="S55" s="51">
        <f t="shared" si="12"/>
        <v>7529.4840459999987</v>
      </c>
      <c r="T55" s="51"/>
      <c r="U55" s="51"/>
      <c r="V55" s="52">
        <f t="shared" si="13"/>
        <v>1480.91</v>
      </c>
      <c r="W55" s="52">
        <f t="shared" si="14"/>
        <v>9010.3940459999994</v>
      </c>
      <c r="X55" s="1">
        <f t="shared" si="15"/>
        <v>7950</v>
      </c>
      <c r="Y55" s="50">
        <f t="shared" si="16"/>
        <v>1060.3940459999994</v>
      </c>
      <c r="Z55" s="135">
        <f t="shared" si="17"/>
        <v>0.13338289886792443</v>
      </c>
      <c r="AA55" s="135">
        <f t="shared" si="18"/>
        <v>0.16391703408052738</v>
      </c>
      <c r="AB55" s="135">
        <f>SUM($C$2:C55)*D55/SUM($B$2:B55)-1</f>
        <v>0.14986503597484258</v>
      </c>
      <c r="AC55" s="135">
        <f t="shared" si="0"/>
        <v>-1.6482137106918149E-2</v>
      </c>
      <c r="AD55" s="53">
        <f t="shared" si="19"/>
        <v>0.20214821837037039</v>
      </c>
    </row>
    <row r="56" spans="1:31">
      <c r="A56" s="42" t="s">
        <v>108</v>
      </c>
      <c r="B56" s="2">
        <v>135</v>
      </c>
      <c r="C56" s="43">
        <v>110.25</v>
      </c>
      <c r="D56" s="44">
        <v>1.2229000000000001</v>
      </c>
      <c r="E56" s="45">
        <f t="shared" si="1"/>
        <v>0.21988315000000003</v>
      </c>
      <c r="F56" s="22">
        <f t="shared" si="2"/>
        <v>2.8836666666666764E-2</v>
      </c>
      <c r="H56" s="5">
        <f t="shared" si="3"/>
        <v>3.8929500000000132</v>
      </c>
      <c r="I56" s="2" t="s">
        <v>66</v>
      </c>
      <c r="J56" s="46" t="s">
        <v>109</v>
      </c>
      <c r="K56" s="47">
        <f t="shared" si="4"/>
        <v>43550</v>
      </c>
      <c r="L56" s="47" t="str">
        <f t="shared" ca="1" si="5"/>
        <v>2020-03-30</v>
      </c>
      <c r="M56" s="27">
        <f t="shared" ca="1" si="6"/>
        <v>50085</v>
      </c>
      <c r="N56" s="28">
        <f t="shared" ca="1" si="7"/>
        <v>2.8370305480682936E-2</v>
      </c>
      <c r="O56" s="48">
        <f t="shared" si="8"/>
        <v>134.824725</v>
      </c>
      <c r="P56" s="48">
        <f t="shared" si="9"/>
        <v>0.17527499999999918</v>
      </c>
      <c r="Q56" s="49">
        <f t="shared" si="10"/>
        <v>0.89883150000000001</v>
      </c>
      <c r="R56" s="50">
        <f t="shared" si="11"/>
        <v>6201.079999999999</v>
      </c>
      <c r="S56" s="51">
        <f t="shared" si="12"/>
        <v>7583.3007319999997</v>
      </c>
      <c r="T56" s="51"/>
      <c r="U56" s="51"/>
      <c r="V56" s="52">
        <f t="shared" si="13"/>
        <v>1480.91</v>
      </c>
      <c r="W56" s="52">
        <f t="shared" si="14"/>
        <v>9064.2107319999996</v>
      </c>
      <c r="X56" s="1">
        <f t="shared" si="15"/>
        <v>8085</v>
      </c>
      <c r="Y56" s="50">
        <f t="shared" si="16"/>
        <v>979.21073199999955</v>
      </c>
      <c r="Z56" s="135">
        <f t="shared" si="17"/>
        <v>0.12111449993815704</v>
      </c>
      <c r="AA56" s="135">
        <f t="shared" si="18"/>
        <v>0.14827337786129502</v>
      </c>
      <c r="AB56" s="135">
        <f>SUM($C$2:C56)*D56/SUM($B$2:B56)-1</f>
        <v>0.13517639913419899</v>
      </c>
      <c r="AC56" s="135">
        <f t="shared" si="0"/>
        <v>-1.4061899196041949E-2</v>
      </c>
      <c r="AD56" s="53">
        <f t="shared" si="19"/>
        <v>0.19104648333333327</v>
      </c>
    </row>
    <row r="57" spans="1:31">
      <c r="A57" s="42" t="s">
        <v>110</v>
      </c>
      <c r="B57" s="2">
        <v>135</v>
      </c>
      <c r="C57" s="43">
        <v>109.08</v>
      </c>
      <c r="D57" s="44">
        <v>1.236</v>
      </c>
      <c r="E57" s="45">
        <f t="shared" si="1"/>
        <v>0.21988192000000001</v>
      </c>
      <c r="F57" s="22">
        <f t="shared" si="2"/>
        <v>1.7918399999999959E-2</v>
      </c>
      <c r="H57" s="5">
        <f t="shared" si="3"/>
        <v>2.4189839999999947</v>
      </c>
      <c r="I57" s="2" t="s">
        <v>66</v>
      </c>
      <c r="J57" s="46" t="s">
        <v>111</v>
      </c>
      <c r="K57" s="47">
        <f t="shared" si="4"/>
        <v>43551</v>
      </c>
      <c r="L57" s="47" t="str">
        <f t="shared" ca="1" si="5"/>
        <v>2020-03-30</v>
      </c>
      <c r="M57" s="27">
        <f t="shared" ca="1" si="6"/>
        <v>49950</v>
      </c>
      <c r="N57" s="28">
        <f t="shared" ca="1" si="7"/>
        <v>1.7676259459459422E-2</v>
      </c>
      <c r="O57" s="48">
        <f t="shared" si="8"/>
        <v>134.82288</v>
      </c>
      <c r="P57" s="48">
        <f t="shared" si="9"/>
        <v>0.17712000000000216</v>
      </c>
      <c r="Q57" s="49">
        <f t="shared" si="10"/>
        <v>0.89881920000000004</v>
      </c>
      <c r="R57" s="50">
        <f t="shared" si="11"/>
        <v>6310.1599999999989</v>
      </c>
      <c r="S57" s="51">
        <f t="shared" si="12"/>
        <v>7799.357759999999</v>
      </c>
      <c r="T57" s="51"/>
      <c r="U57" s="51"/>
      <c r="V57" s="52">
        <f t="shared" si="13"/>
        <v>1480.91</v>
      </c>
      <c r="W57" s="52">
        <f t="shared" si="14"/>
        <v>9280.2677599999988</v>
      </c>
      <c r="X57" s="1">
        <f t="shared" si="15"/>
        <v>8220</v>
      </c>
      <c r="Y57" s="50">
        <f t="shared" si="16"/>
        <v>1060.2677599999988</v>
      </c>
      <c r="Z57" s="135">
        <f t="shared" si="17"/>
        <v>0.12898634549878341</v>
      </c>
      <c r="AA57" s="135">
        <f t="shared" si="18"/>
        <v>0.15733099869566947</v>
      </c>
      <c r="AB57" s="135">
        <f>SUM($C$2:C57)*D57/SUM($B$2:B57)-1</f>
        <v>0.14489537226277349</v>
      </c>
      <c r="AC57" s="135">
        <f t="shared" si="0"/>
        <v>-1.5909026763990086E-2</v>
      </c>
      <c r="AD57" s="53">
        <f t="shared" si="19"/>
        <v>0.20196352000000006</v>
      </c>
    </row>
    <row r="58" spans="1:31">
      <c r="A58" s="42" t="s">
        <v>112</v>
      </c>
      <c r="B58" s="2">
        <v>135</v>
      </c>
      <c r="C58" s="43">
        <v>109.47</v>
      </c>
      <c r="D58" s="44">
        <v>1.2316</v>
      </c>
      <c r="E58" s="45">
        <f t="shared" si="1"/>
        <v>0.21988216799999999</v>
      </c>
      <c r="F58" s="22">
        <f t="shared" si="2"/>
        <v>2.1557822222222158E-2</v>
      </c>
      <c r="H58" s="5">
        <f t="shared" si="3"/>
        <v>2.9103059999999914</v>
      </c>
      <c r="I58" s="2" t="s">
        <v>66</v>
      </c>
      <c r="J58" s="46" t="s">
        <v>113</v>
      </c>
      <c r="K58" s="47">
        <f t="shared" si="4"/>
        <v>43552</v>
      </c>
      <c r="L58" s="47" t="str">
        <f t="shared" ca="1" si="5"/>
        <v>2020-03-30</v>
      </c>
      <c r="M58" s="27">
        <f t="shared" ca="1" si="6"/>
        <v>49815</v>
      </c>
      <c r="N58" s="28">
        <f t="shared" ca="1" si="7"/>
        <v>2.1324133092441973E-2</v>
      </c>
      <c r="O58" s="48">
        <f t="shared" si="8"/>
        <v>134.823252</v>
      </c>
      <c r="P58" s="48">
        <f t="shared" si="9"/>
        <v>0.17674800000000346</v>
      </c>
      <c r="Q58" s="49">
        <f t="shared" si="10"/>
        <v>0.89882167999999996</v>
      </c>
      <c r="R58" s="50">
        <f t="shared" si="11"/>
        <v>6419.6299999999992</v>
      </c>
      <c r="S58" s="51">
        <f t="shared" si="12"/>
        <v>7906.4163079999989</v>
      </c>
      <c r="T58" s="51"/>
      <c r="U58" s="51"/>
      <c r="V58" s="52">
        <f t="shared" si="13"/>
        <v>1480.91</v>
      </c>
      <c r="W58" s="52">
        <f t="shared" si="14"/>
        <v>9387.3263079999997</v>
      </c>
      <c r="X58" s="1">
        <f t="shared" si="15"/>
        <v>8355</v>
      </c>
      <c r="Y58" s="50">
        <f t="shared" si="16"/>
        <v>1032.3263079999997</v>
      </c>
      <c r="Z58" s="135">
        <f t="shared" si="17"/>
        <v>0.12355790640335118</v>
      </c>
      <c r="AA58" s="135">
        <f t="shared" si="18"/>
        <v>0.15017643178951667</v>
      </c>
      <c r="AB58" s="135">
        <f>SUM($C$2:C58)*D58/SUM($B$2:B58)-1</f>
        <v>0.13852317510472756</v>
      </c>
      <c r="AC58" s="135">
        <f t="shared" si="0"/>
        <v>-1.4965268701376377E-2</v>
      </c>
      <c r="AD58" s="53">
        <f t="shared" si="19"/>
        <v>0.19832434577777783</v>
      </c>
    </row>
    <row r="59" spans="1:31">
      <c r="A59" s="42" t="s">
        <v>114</v>
      </c>
      <c r="B59" s="2">
        <v>135</v>
      </c>
      <c r="C59" s="43">
        <v>105.61</v>
      </c>
      <c r="D59" s="44">
        <v>1.2766999999999999</v>
      </c>
      <c r="E59" s="45">
        <f t="shared" si="1"/>
        <v>0.21988819133333332</v>
      </c>
      <c r="F59" s="22">
        <f t="shared" si="2"/>
        <v>-1.4463125925925835E-2</v>
      </c>
      <c r="H59" s="5">
        <f t="shared" si="3"/>
        <v>-1.9525219999999877</v>
      </c>
      <c r="I59" s="2" t="s">
        <v>66</v>
      </c>
      <c r="J59" s="46" t="s">
        <v>115</v>
      </c>
      <c r="K59" s="47">
        <f t="shared" si="4"/>
        <v>43553</v>
      </c>
      <c r="L59" s="47" t="str">
        <f t="shared" ca="1" si="5"/>
        <v>2020-03-30</v>
      </c>
      <c r="M59" s="27">
        <f t="shared" ca="1" si="6"/>
        <v>49680</v>
      </c>
      <c r="N59" s="28">
        <f t="shared" ca="1" si="7"/>
        <v>-1.434522000805144E-2</v>
      </c>
      <c r="O59" s="48">
        <f t="shared" si="8"/>
        <v>134.83228699999998</v>
      </c>
      <c r="P59" s="48">
        <f t="shared" si="9"/>
        <v>0.16771300000002043</v>
      </c>
      <c r="Q59" s="49">
        <f t="shared" si="10"/>
        <v>0.89888191333333323</v>
      </c>
      <c r="R59" s="50">
        <f t="shared" si="11"/>
        <v>6365.1599999999989</v>
      </c>
      <c r="S59" s="51">
        <f t="shared" si="12"/>
        <v>8126.3997719999979</v>
      </c>
      <c r="T59" s="51">
        <v>160.08000000000001</v>
      </c>
      <c r="U59" s="51">
        <v>184.95</v>
      </c>
      <c r="V59" s="52">
        <f t="shared" si="13"/>
        <v>1665.8600000000001</v>
      </c>
      <c r="W59" s="52">
        <f t="shared" si="14"/>
        <v>9792.2597719999976</v>
      </c>
      <c r="X59" s="1">
        <f t="shared" si="15"/>
        <v>8490</v>
      </c>
      <c r="Y59" s="50">
        <f t="shared" si="16"/>
        <v>1302.2597719999976</v>
      </c>
      <c r="Z59" s="135">
        <f t="shared" si="17"/>
        <v>0.15338748786807987</v>
      </c>
      <c r="AA59" s="135">
        <f t="shared" si="18"/>
        <v>0.19083133874744629</v>
      </c>
      <c r="AB59" s="135">
        <f>SUM($C$2:C59)*D59/SUM($B$2:B59)-1</f>
        <v>0.17732943144876301</v>
      </c>
      <c r="AC59" s="135">
        <f t="shared" si="0"/>
        <v>-2.3941943580683134E-2</v>
      </c>
      <c r="AD59" s="53">
        <f t="shared" si="19"/>
        <v>0.23435131725925915</v>
      </c>
    </row>
    <row r="60" spans="1:31">
      <c r="A60" s="42" t="s">
        <v>116</v>
      </c>
      <c r="B60" s="2">
        <v>135</v>
      </c>
      <c r="C60" s="43">
        <v>103.01</v>
      </c>
      <c r="D60" s="44">
        <v>1.3089999999999999</v>
      </c>
      <c r="E60" s="45">
        <f t="shared" si="1"/>
        <v>0.21989339333333335</v>
      </c>
      <c r="F60" s="22">
        <f t="shared" si="2"/>
        <v>-3.8725940740740768E-2</v>
      </c>
      <c r="H60" s="5">
        <f t="shared" si="3"/>
        <v>-5.2280020000000036</v>
      </c>
      <c r="I60" s="2" t="s">
        <v>66</v>
      </c>
      <c r="J60" s="46" t="s">
        <v>117</v>
      </c>
      <c r="K60" s="47">
        <f t="shared" si="4"/>
        <v>43556</v>
      </c>
      <c r="L60" s="47" t="str">
        <f t="shared" ca="1" si="5"/>
        <v>2020-03-30</v>
      </c>
      <c r="M60" s="27">
        <f t="shared" ca="1" si="6"/>
        <v>49275</v>
      </c>
      <c r="N60" s="28">
        <f t="shared" ca="1" si="7"/>
        <v>-3.8725940740740768E-2</v>
      </c>
      <c r="O60" s="48">
        <f t="shared" si="8"/>
        <v>134.84009</v>
      </c>
      <c r="P60" s="48">
        <f t="shared" si="9"/>
        <v>0.15990999999999644</v>
      </c>
      <c r="Q60" s="49">
        <f t="shared" si="10"/>
        <v>0.89893393333333338</v>
      </c>
      <c r="R60" s="50">
        <f t="shared" si="11"/>
        <v>5050.9999999999991</v>
      </c>
      <c r="S60" s="51">
        <f t="shared" si="12"/>
        <v>6611.7589999999982</v>
      </c>
      <c r="T60" s="51">
        <v>1417.17</v>
      </c>
      <c r="U60" s="51">
        <v>1678.81</v>
      </c>
      <c r="V60" s="52">
        <f t="shared" si="13"/>
        <v>3344.67</v>
      </c>
      <c r="W60" s="52">
        <f t="shared" si="14"/>
        <v>9956.4289999999983</v>
      </c>
      <c r="X60" s="1">
        <f t="shared" si="15"/>
        <v>8625</v>
      </c>
      <c r="Y60" s="50">
        <f t="shared" si="16"/>
        <v>1331.4289999999983</v>
      </c>
      <c r="Z60" s="135">
        <f t="shared" si="17"/>
        <v>0.15436857971014484</v>
      </c>
      <c r="AA60" s="135">
        <f t="shared" si="18"/>
        <v>0.25214882403183103</v>
      </c>
      <c r="AB60" s="135">
        <f>SUM($C$2:C60)*D60/SUM($B$2:B60)-1</f>
        <v>0.20385504927536213</v>
      </c>
      <c r="AC60" s="135">
        <f t="shared" si="0"/>
        <v>-4.9486469565217295E-2</v>
      </c>
      <c r="AD60" s="53">
        <f t="shared" si="19"/>
        <v>0.25861933407407411</v>
      </c>
    </row>
    <row r="61" spans="1:31">
      <c r="A61" s="42" t="s">
        <v>118</v>
      </c>
      <c r="B61" s="2">
        <v>135</v>
      </c>
      <c r="C61" s="43">
        <v>103.06</v>
      </c>
      <c r="D61" s="44">
        <v>1.3083</v>
      </c>
      <c r="E61" s="45">
        <f t="shared" si="1"/>
        <v>0.21988893200000004</v>
      </c>
      <c r="F61" s="22">
        <f t="shared" si="2"/>
        <v>-3.8259348148148076E-2</v>
      </c>
      <c r="H61" s="5">
        <f t="shared" si="3"/>
        <v>-5.1650119999999902</v>
      </c>
      <c r="I61" s="2" t="s">
        <v>66</v>
      </c>
      <c r="J61" s="46" t="s">
        <v>119</v>
      </c>
      <c r="K61" s="47">
        <f t="shared" si="4"/>
        <v>43557</v>
      </c>
      <c r="L61" s="47" t="str">
        <f t="shared" ca="1" si="5"/>
        <v>2020-03-30</v>
      </c>
      <c r="M61" s="27">
        <f t="shared" ca="1" si="6"/>
        <v>49140</v>
      </c>
      <c r="N61" s="28">
        <f t="shared" ca="1" si="7"/>
        <v>-3.8364456247456172E-2</v>
      </c>
      <c r="O61" s="48">
        <f t="shared" si="8"/>
        <v>134.83339800000002</v>
      </c>
      <c r="P61" s="48">
        <f t="shared" si="9"/>
        <v>0.16660199999998326</v>
      </c>
      <c r="Q61" s="49">
        <f t="shared" si="10"/>
        <v>0.8988893200000001</v>
      </c>
      <c r="R61" s="50">
        <f t="shared" si="11"/>
        <v>5154.0599999999995</v>
      </c>
      <c r="S61" s="51">
        <f t="shared" si="12"/>
        <v>6743.0566979999994</v>
      </c>
      <c r="T61" s="51"/>
      <c r="U61" s="51"/>
      <c r="V61" s="52">
        <f t="shared" si="13"/>
        <v>3344.67</v>
      </c>
      <c r="W61" s="52">
        <f t="shared" si="14"/>
        <v>10087.726697999999</v>
      </c>
      <c r="X61" s="1">
        <f t="shared" si="15"/>
        <v>8760</v>
      </c>
      <c r="Y61" s="50">
        <f t="shared" si="16"/>
        <v>1327.7266979999986</v>
      </c>
      <c r="Z61" s="135">
        <f t="shared" si="17"/>
        <v>0.1515669746575341</v>
      </c>
      <c r="AA61" s="135">
        <f t="shared" si="18"/>
        <v>0.24517927771714731</v>
      </c>
      <c r="AB61" s="135">
        <f>SUM($C$2:C61)*D61/SUM($B$2:B61)-1</f>
        <v>0.20006057739726013</v>
      </c>
      <c r="AC61" s="135">
        <f t="shared" si="0"/>
        <v>-4.8493602739726027E-2</v>
      </c>
      <c r="AD61" s="53">
        <f t="shared" si="19"/>
        <v>0.25814828014814811</v>
      </c>
    </row>
    <row r="62" spans="1:31">
      <c r="A62" s="42" t="s">
        <v>120</v>
      </c>
      <c r="B62" s="2">
        <v>135</v>
      </c>
      <c r="C62" s="43">
        <v>101.82</v>
      </c>
      <c r="D62" s="44">
        <v>1.3243</v>
      </c>
      <c r="E62" s="45">
        <f t="shared" si="1"/>
        <v>0.21989348400000003</v>
      </c>
      <c r="F62" s="22">
        <f t="shared" si="2"/>
        <v>-4.9830844444444564E-2</v>
      </c>
      <c r="H62" s="5">
        <f t="shared" si="3"/>
        <v>-6.7271640000000161</v>
      </c>
      <c r="I62" s="2" t="s">
        <v>66</v>
      </c>
      <c r="J62" s="46" t="s">
        <v>121</v>
      </c>
      <c r="K62" s="47">
        <f t="shared" si="4"/>
        <v>43558</v>
      </c>
      <c r="L62" s="47" t="str">
        <f t="shared" ca="1" si="5"/>
        <v>2020-03-30</v>
      </c>
      <c r="M62" s="27">
        <f t="shared" ca="1" si="6"/>
        <v>49005</v>
      </c>
      <c r="N62" s="28">
        <f t="shared" ca="1" si="7"/>
        <v>-5.010539455157649E-2</v>
      </c>
      <c r="O62" s="48">
        <f t="shared" si="8"/>
        <v>134.840226</v>
      </c>
      <c r="P62" s="48">
        <f t="shared" si="9"/>
        <v>0.15977399999999875</v>
      </c>
      <c r="Q62" s="49">
        <f t="shared" si="10"/>
        <v>0.89893484000000001</v>
      </c>
      <c r="R62" s="50">
        <f t="shared" si="11"/>
        <v>5166.4199999999992</v>
      </c>
      <c r="S62" s="51">
        <f t="shared" si="12"/>
        <v>6841.8900059999987</v>
      </c>
      <c r="T62" s="51">
        <v>89.46</v>
      </c>
      <c r="U62" s="51">
        <v>107.2</v>
      </c>
      <c r="V62" s="52">
        <f t="shared" si="13"/>
        <v>3451.87</v>
      </c>
      <c r="W62" s="52">
        <f t="shared" si="14"/>
        <v>10293.760005999999</v>
      </c>
      <c r="X62" s="1">
        <f t="shared" si="15"/>
        <v>8895</v>
      </c>
      <c r="Y62" s="50">
        <f t="shared" si="16"/>
        <v>1398.7600059999986</v>
      </c>
      <c r="Z62" s="135">
        <f t="shared" si="17"/>
        <v>0.15725238965711053</v>
      </c>
      <c r="AA62" s="135">
        <f t="shared" si="18"/>
        <v>0.25697714476780797</v>
      </c>
      <c r="AB62" s="135">
        <f>SUM($C$2:C62)*D62/SUM($B$2:B62)-1</f>
        <v>0.21145981382799328</v>
      </c>
      <c r="AC62" s="135">
        <f t="shared" si="0"/>
        <v>-5.4207424170882756E-2</v>
      </c>
      <c r="AD62" s="53">
        <f t="shared" si="19"/>
        <v>0.26972432844444461</v>
      </c>
    </row>
    <row r="63" spans="1:31">
      <c r="A63" s="42" t="s">
        <v>122</v>
      </c>
      <c r="B63" s="2">
        <v>120</v>
      </c>
      <c r="C63" s="43">
        <v>89.65</v>
      </c>
      <c r="D63" s="44">
        <v>1.337</v>
      </c>
      <c r="E63" s="45">
        <f t="shared" si="1"/>
        <v>0.20990803333333335</v>
      </c>
      <c r="F63" s="22">
        <f t="shared" si="2"/>
        <v>-5.882441666666658E-2</v>
      </c>
      <c r="H63" s="5">
        <f t="shared" si="3"/>
        <v>-7.0589299999999895</v>
      </c>
      <c r="I63" s="2" t="s">
        <v>66</v>
      </c>
      <c r="J63" s="46" t="s">
        <v>123</v>
      </c>
      <c r="K63" s="47">
        <f t="shared" si="4"/>
        <v>43559</v>
      </c>
      <c r="L63" s="47" t="str">
        <f t="shared" ca="1" si="5"/>
        <v>2020-03-30</v>
      </c>
      <c r="M63" s="27">
        <f t="shared" ca="1" si="6"/>
        <v>43440</v>
      </c>
      <c r="N63" s="28">
        <f t="shared" ca="1" si="7"/>
        <v>-5.9311911832412433E-2</v>
      </c>
      <c r="O63" s="48">
        <f t="shared" si="8"/>
        <v>119.86205000000001</v>
      </c>
      <c r="P63" s="48">
        <f t="shared" si="9"/>
        <v>0.13794999999998936</v>
      </c>
      <c r="Q63" s="49">
        <f t="shared" si="10"/>
        <v>0.79908033333333339</v>
      </c>
      <c r="R63" s="50">
        <f t="shared" si="11"/>
        <v>5256.0699999999988</v>
      </c>
      <c r="S63" s="51">
        <f t="shared" si="12"/>
        <v>7027.3655899999985</v>
      </c>
      <c r="T63" s="51"/>
      <c r="U63" s="51"/>
      <c r="V63" s="52">
        <f t="shared" si="13"/>
        <v>3451.87</v>
      </c>
      <c r="W63" s="52">
        <f t="shared" si="14"/>
        <v>10479.235589999998</v>
      </c>
      <c r="X63" s="1">
        <f t="shared" si="15"/>
        <v>9015</v>
      </c>
      <c r="Y63" s="50">
        <f t="shared" si="16"/>
        <v>1464.2355899999984</v>
      </c>
      <c r="Z63" s="135">
        <f t="shared" si="17"/>
        <v>0.16242213976705466</v>
      </c>
      <c r="AA63" s="135">
        <f t="shared" si="18"/>
        <v>0.26320355447383004</v>
      </c>
      <c r="AB63" s="135">
        <f>SUM($C$2:C63)*D63/SUM($B$2:B63)-1</f>
        <v>0.22009295729339984</v>
      </c>
      <c r="AC63" s="135">
        <f t="shared" si="0"/>
        <v>-5.7670817526345175E-2</v>
      </c>
      <c r="AD63" s="53">
        <f t="shared" si="19"/>
        <v>0.26873244999999996</v>
      </c>
    </row>
    <row r="64" spans="1:31">
      <c r="A64" s="42" t="s">
        <v>124</v>
      </c>
      <c r="B64" s="2">
        <v>120</v>
      </c>
      <c r="C64" s="43">
        <v>89.72</v>
      </c>
      <c r="D64" s="44">
        <v>1.3359000000000001</v>
      </c>
      <c r="E64" s="45">
        <f t="shared" si="1"/>
        <v>0.20990463200000001</v>
      </c>
      <c r="F64" s="22">
        <f t="shared" si="2"/>
        <v>-5.8089533333333304E-2</v>
      </c>
      <c r="H64" s="5">
        <f t="shared" si="3"/>
        <v>-6.9707439999999963</v>
      </c>
      <c r="I64" s="2" t="s">
        <v>66</v>
      </c>
      <c r="J64" s="46" t="s">
        <v>125</v>
      </c>
      <c r="K64" s="47">
        <f t="shared" si="4"/>
        <v>43563</v>
      </c>
      <c r="L64" s="47" t="str">
        <f t="shared" ca="1" si="5"/>
        <v>2020-03-30</v>
      </c>
      <c r="M64" s="27">
        <f t="shared" ca="1" si="6"/>
        <v>42960</v>
      </c>
      <c r="N64" s="28">
        <f t="shared" ca="1" si="7"/>
        <v>-5.922536219739289E-2</v>
      </c>
      <c r="O64" s="48">
        <f t="shared" si="8"/>
        <v>119.856948</v>
      </c>
      <c r="P64" s="48">
        <f t="shared" si="9"/>
        <v>0.14305199999999729</v>
      </c>
      <c r="Q64" s="49">
        <f t="shared" si="10"/>
        <v>0.79904631999999998</v>
      </c>
      <c r="R64" s="50">
        <f t="shared" si="11"/>
        <v>5241.1699999999992</v>
      </c>
      <c r="S64" s="51">
        <f t="shared" si="12"/>
        <v>7001.6790029999993</v>
      </c>
      <c r="T64" s="51">
        <v>104.62</v>
      </c>
      <c r="U64" s="51">
        <v>126.47</v>
      </c>
      <c r="V64" s="52">
        <f t="shared" si="13"/>
        <v>3578.3399999999997</v>
      </c>
      <c r="W64" s="52">
        <f t="shared" si="14"/>
        <v>10580.019002999999</v>
      </c>
      <c r="X64" s="1">
        <f t="shared" si="15"/>
        <v>9135</v>
      </c>
      <c r="Y64" s="50">
        <f t="shared" si="16"/>
        <v>1445.0190029999994</v>
      </c>
      <c r="Z64" s="135">
        <f t="shared" si="17"/>
        <v>0.15818489359605903</v>
      </c>
      <c r="AA64" s="135">
        <f t="shared" si="18"/>
        <v>0.26005172225761508</v>
      </c>
      <c r="AB64" s="135">
        <f>SUM($C$2:C64)*D64/SUM($B$2:B64)-1</f>
        <v>0.21619546305418691</v>
      </c>
      <c r="AC64" s="135">
        <f t="shared" si="0"/>
        <v>-5.8010569458127881E-2</v>
      </c>
      <c r="AD64" s="53">
        <f t="shared" si="19"/>
        <v>0.26799416533333331</v>
      </c>
    </row>
    <row r="65" spans="1:30">
      <c r="A65" s="42" t="s">
        <v>126</v>
      </c>
      <c r="B65" s="2">
        <v>120</v>
      </c>
      <c r="C65" s="43">
        <v>89.35</v>
      </c>
      <c r="D65" s="44">
        <v>1.3414999999999999</v>
      </c>
      <c r="E65" s="45">
        <f t="shared" si="1"/>
        <v>0.20990868333333335</v>
      </c>
      <c r="F65" s="22">
        <f t="shared" si="2"/>
        <v>-6.1973916666666656E-2</v>
      </c>
      <c r="H65" s="5">
        <f t="shared" si="3"/>
        <v>-7.436869999999999</v>
      </c>
      <c r="I65" s="2" t="s">
        <v>66</v>
      </c>
      <c r="J65" s="46" t="s">
        <v>127</v>
      </c>
      <c r="K65" s="47">
        <f t="shared" si="4"/>
        <v>43564</v>
      </c>
      <c r="L65" s="47" t="str">
        <f t="shared" ca="1" si="5"/>
        <v>2020-03-30</v>
      </c>
      <c r="M65" s="27">
        <f t="shared" ca="1" si="6"/>
        <v>42840</v>
      </c>
      <c r="N65" s="28">
        <f t="shared" ca="1" si="7"/>
        <v>-6.3362687908496723E-2</v>
      </c>
      <c r="O65" s="48">
        <f t="shared" si="8"/>
        <v>119.86302499999998</v>
      </c>
      <c r="P65" s="48">
        <f t="shared" si="9"/>
        <v>0.13697500000002094</v>
      </c>
      <c r="Q65" s="49">
        <f t="shared" si="10"/>
        <v>0.79908683333333319</v>
      </c>
      <c r="R65" s="50">
        <f t="shared" si="11"/>
        <v>5330.5199999999995</v>
      </c>
      <c r="S65" s="51">
        <f t="shared" si="12"/>
        <v>7150.8925799999988</v>
      </c>
      <c r="T65" s="51"/>
      <c r="U65" s="51"/>
      <c r="V65" s="52">
        <f t="shared" si="13"/>
        <v>3578.3399999999997</v>
      </c>
      <c r="W65" s="52">
        <f t="shared" si="14"/>
        <v>10729.232579999998</v>
      </c>
      <c r="X65" s="1">
        <f t="shared" si="15"/>
        <v>9255</v>
      </c>
      <c r="Y65" s="50">
        <f t="shared" si="16"/>
        <v>1474.2325799999981</v>
      </c>
      <c r="Z65" s="135">
        <f t="shared" si="17"/>
        <v>0.15929039222042118</v>
      </c>
      <c r="AA65" s="135">
        <f t="shared" si="18"/>
        <v>0.25970070076418161</v>
      </c>
      <c r="AB65" s="135">
        <f>SUM($C$2:C65)*D65/SUM($B$2:B65)-1</f>
        <v>0.21840958400864374</v>
      </c>
      <c r="AC65" s="135">
        <f t="shared" si="0"/>
        <v>-5.9119191788222558E-2</v>
      </c>
      <c r="AD65" s="53">
        <f t="shared" si="19"/>
        <v>0.27188259999999997</v>
      </c>
    </row>
    <row r="66" spans="1:30">
      <c r="A66" s="42" t="s">
        <v>128</v>
      </c>
      <c r="B66" s="2">
        <v>120</v>
      </c>
      <c r="C66" s="43">
        <v>89.13</v>
      </c>
      <c r="D66" s="44">
        <v>1.3448</v>
      </c>
      <c r="E66" s="45">
        <f t="shared" si="1"/>
        <v>0.209908016</v>
      </c>
      <c r="F66" s="22">
        <f t="shared" si="2"/>
        <v>-6.4283550000000036E-2</v>
      </c>
      <c r="H66" s="5">
        <f t="shared" si="3"/>
        <v>-7.714026000000004</v>
      </c>
      <c r="I66" s="2" t="s">
        <v>66</v>
      </c>
      <c r="J66" s="46" t="s">
        <v>129</v>
      </c>
      <c r="K66" s="47">
        <f t="shared" si="4"/>
        <v>43565</v>
      </c>
      <c r="L66" s="47" t="str">
        <f t="shared" ca="1" si="5"/>
        <v>2020-03-30</v>
      </c>
      <c r="M66" s="27">
        <f t="shared" ca="1" si="6"/>
        <v>42720</v>
      </c>
      <c r="N66" s="28">
        <f t="shared" ca="1" si="7"/>
        <v>-6.5908695926966326E-2</v>
      </c>
      <c r="O66" s="48">
        <f t="shared" si="8"/>
        <v>119.86202399999999</v>
      </c>
      <c r="P66" s="48">
        <f t="shared" si="9"/>
        <v>0.13797600000000898</v>
      </c>
      <c r="Q66" s="49">
        <f t="shared" si="10"/>
        <v>0.79908015999999993</v>
      </c>
      <c r="R66" s="50">
        <f t="shared" si="11"/>
        <v>5419.65</v>
      </c>
      <c r="S66" s="51">
        <f t="shared" si="12"/>
        <v>7288.3453199999994</v>
      </c>
      <c r="T66" s="51"/>
      <c r="U66" s="51"/>
      <c r="V66" s="52">
        <f t="shared" si="13"/>
        <v>3578.3399999999997</v>
      </c>
      <c r="W66" s="52">
        <f t="shared" si="14"/>
        <v>10866.685319999999</v>
      </c>
      <c r="X66" s="1">
        <f t="shared" si="15"/>
        <v>9375</v>
      </c>
      <c r="Y66" s="50">
        <f t="shared" si="16"/>
        <v>1491.6853199999987</v>
      </c>
      <c r="Z66" s="135">
        <f t="shared" si="17"/>
        <v>0.15911310079999996</v>
      </c>
      <c r="AA66" s="135">
        <f t="shared" si="18"/>
        <v>0.25733531378414454</v>
      </c>
      <c r="AB66" s="135">
        <f>SUM($C$2:C66)*D66/SUM($B$2:B66)-1</f>
        <v>0.21855806549333301</v>
      </c>
      <c r="AC66" s="135">
        <f t="shared" ref="AC66:AC129" si="20">Z66-AB66</f>
        <v>-5.9444964693333047E-2</v>
      </c>
      <c r="AD66" s="53">
        <f t="shared" si="19"/>
        <v>0.27419156600000005</v>
      </c>
    </row>
    <row r="67" spans="1:30">
      <c r="A67" s="42" t="s">
        <v>130</v>
      </c>
      <c r="B67" s="2">
        <v>120</v>
      </c>
      <c r="C67" s="43">
        <v>90.99</v>
      </c>
      <c r="D67" s="44">
        <v>1.3172999999999999</v>
      </c>
      <c r="E67" s="45">
        <f t="shared" ref="E67:E83" si="21">10%*Q67+13%</f>
        <v>0.20990741800000001</v>
      </c>
      <c r="F67" s="22">
        <f t="shared" ref="F67:F83" si="22">IF(G67="",($F$1*C67-B67)/B67,H67/B67)</f>
        <v>-4.4756650000000064E-2</v>
      </c>
      <c r="H67" s="5">
        <f t="shared" ref="H67:H83" si="23">IF(G67="",$F$1*C67-B67,G67-B67)</f>
        <v>-5.3707980000000077</v>
      </c>
      <c r="I67" s="2" t="s">
        <v>66</v>
      </c>
      <c r="J67" s="46" t="s">
        <v>131</v>
      </c>
      <c r="K67" s="47">
        <f t="shared" ref="K67:K83" si="24">DATE(MID(J67,1,4),MID(J67,5,2),MID(J67,7,2))</f>
        <v>43566</v>
      </c>
      <c r="L67" s="47" t="str">
        <f t="shared" ref="L67:L83" ca="1" si="25">IF(LEN(J67) &gt; 15,DATE(MID(J67,12,4),MID(J67,16,2),MID(J67,18,2)),TEXT(TODAY(),"yyyy-mm-dd"))</f>
        <v>2020-03-30</v>
      </c>
      <c r="M67" s="27">
        <f t="shared" ref="M67:M83" ca="1" si="26">(L67-K67+1)*B67</f>
        <v>42600</v>
      </c>
      <c r="N67" s="28">
        <f t="shared" ref="N67:N83" ca="1" si="27">H67/M67*365</f>
        <v>-4.6017400704225414E-2</v>
      </c>
      <c r="O67" s="48">
        <f t="shared" ref="O67:O83" si="28">D67*C67</f>
        <v>119.86112699999998</v>
      </c>
      <c r="P67" s="48">
        <f t="shared" ref="P67:P83" si="29">B67-O67</f>
        <v>0.13887300000001801</v>
      </c>
      <c r="Q67" s="49">
        <f t="shared" ref="Q67:Q83" si="30">O67/150</f>
        <v>0.79907417999999986</v>
      </c>
      <c r="R67" s="50">
        <f t="shared" ref="R67:R83" si="31">R66+C67-T67</f>
        <v>5510.6399999999994</v>
      </c>
      <c r="S67" s="51">
        <f t="shared" ref="S67:S83" si="32">R67*D67</f>
        <v>7259.1660719999991</v>
      </c>
      <c r="T67" s="51"/>
      <c r="U67" s="51"/>
      <c r="V67" s="52">
        <f t="shared" ref="V67:V83" si="33">V66+U67</f>
        <v>3578.3399999999997</v>
      </c>
      <c r="W67" s="52">
        <f t="shared" ref="W67:W83" si="34">V67+S67</f>
        <v>10837.506071999998</v>
      </c>
      <c r="X67" s="1">
        <f t="shared" ref="X67:X83" si="35">X66+B67</f>
        <v>9495</v>
      </c>
      <c r="Y67" s="50">
        <f t="shared" ref="Y67:Y83" si="36">W67-X67</f>
        <v>1342.5060719999983</v>
      </c>
      <c r="Z67" s="135">
        <f t="shared" ref="Z67:Z83" si="37">W67/X67-1</f>
        <v>0.14139084486571862</v>
      </c>
      <c r="AA67" s="135">
        <f t="shared" ref="AA67:AA83" si="38">S67/(X67-V67)-1</f>
        <v>0.22690269036922839</v>
      </c>
      <c r="AB67" s="135">
        <f>SUM($C$2:C67)*D67/SUM($B$2:B67)-1</f>
        <v>0.19117771627172164</v>
      </c>
      <c r="AC67" s="135">
        <f t="shared" si="20"/>
        <v>-4.9786871406003019E-2</v>
      </c>
      <c r="AD67" s="53">
        <f t="shared" ref="AD67:AD83" si="39">IF(E67-F67&lt;0,"达成",E67-F67)</f>
        <v>0.25466406800000008</v>
      </c>
    </row>
    <row r="68" spans="1:30">
      <c r="A68" s="42" t="s">
        <v>132</v>
      </c>
      <c r="B68" s="2">
        <v>120</v>
      </c>
      <c r="C68" s="43">
        <v>91.19</v>
      </c>
      <c r="D68" s="44">
        <v>1.3144</v>
      </c>
      <c r="E68" s="45">
        <f t="shared" si="21"/>
        <v>0.20990675733333336</v>
      </c>
      <c r="F68" s="22">
        <f t="shared" si="22"/>
        <v>-4.2656983333333308E-2</v>
      </c>
      <c r="H68" s="5">
        <f t="shared" si="23"/>
        <v>-5.1188379999999967</v>
      </c>
      <c r="I68" s="2" t="s">
        <v>66</v>
      </c>
      <c r="J68" s="46" t="s">
        <v>133</v>
      </c>
      <c r="K68" s="47">
        <f t="shared" si="24"/>
        <v>43567</v>
      </c>
      <c r="L68" s="47" t="str">
        <f t="shared" ca="1" si="25"/>
        <v>2020-03-30</v>
      </c>
      <c r="M68" s="27">
        <f t="shared" ca="1" si="26"/>
        <v>42480</v>
      </c>
      <c r="N68" s="28">
        <f t="shared" ca="1" si="27"/>
        <v>-4.3982482815442536E-2</v>
      </c>
      <c r="O68" s="48">
        <f t="shared" si="28"/>
        <v>119.860136</v>
      </c>
      <c r="P68" s="48">
        <f t="shared" si="29"/>
        <v>0.13986400000000287</v>
      </c>
      <c r="Q68" s="49">
        <f t="shared" si="30"/>
        <v>0.79906757333333334</v>
      </c>
      <c r="R68" s="50">
        <f t="shared" si="31"/>
        <v>5601.829999999999</v>
      </c>
      <c r="S68" s="51">
        <f t="shared" si="32"/>
        <v>7363.0453519999992</v>
      </c>
      <c r="T68" s="51"/>
      <c r="U68" s="51"/>
      <c r="V68" s="52">
        <f t="shared" si="33"/>
        <v>3578.3399999999997</v>
      </c>
      <c r="W68" s="52">
        <f t="shared" si="34"/>
        <v>10941.385351999999</v>
      </c>
      <c r="X68" s="1">
        <f t="shared" si="35"/>
        <v>9615</v>
      </c>
      <c r="Y68" s="50">
        <f t="shared" si="36"/>
        <v>1326.3853519999993</v>
      </c>
      <c r="Z68" s="135">
        <f t="shared" si="37"/>
        <v>0.13794959459178369</v>
      </c>
      <c r="AA68" s="135">
        <f t="shared" si="38"/>
        <v>0.21972172558997838</v>
      </c>
      <c r="AB68" s="135">
        <f>SUM($C$2:C68)*D68/SUM($B$2:B68)-1</f>
        <v>0.18618755943837728</v>
      </c>
      <c r="AC68" s="135">
        <f t="shared" si="20"/>
        <v>-4.8237964846593595E-2</v>
      </c>
      <c r="AD68" s="53">
        <f t="shared" si="39"/>
        <v>0.25256374066666665</v>
      </c>
    </row>
    <row r="69" spans="1:30">
      <c r="A69" s="42" t="s">
        <v>134</v>
      </c>
      <c r="B69" s="2">
        <v>120</v>
      </c>
      <c r="C69" s="43">
        <v>91.47</v>
      </c>
      <c r="D69" s="44">
        <v>1.3104</v>
      </c>
      <c r="E69" s="45">
        <f t="shared" si="21"/>
        <v>0.20990819199999999</v>
      </c>
      <c r="F69" s="22">
        <f t="shared" si="22"/>
        <v>-3.971744999999996E-2</v>
      </c>
      <c r="H69" s="5">
        <f t="shared" si="23"/>
        <v>-4.7660939999999954</v>
      </c>
      <c r="I69" s="2" t="s">
        <v>66</v>
      </c>
      <c r="J69" s="46" t="s">
        <v>135</v>
      </c>
      <c r="K69" s="47">
        <f t="shared" si="24"/>
        <v>43570</v>
      </c>
      <c r="L69" s="47" t="str">
        <f t="shared" ca="1" si="25"/>
        <v>2020-03-30</v>
      </c>
      <c r="M69" s="27">
        <f t="shared" ca="1" si="26"/>
        <v>42120</v>
      </c>
      <c r="N69" s="28">
        <f t="shared" ca="1" si="27"/>
        <v>-4.1301621794871755E-2</v>
      </c>
      <c r="O69" s="48">
        <f t="shared" si="28"/>
        <v>119.86228799999999</v>
      </c>
      <c r="P69" s="48">
        <f t="shared" si="29"/>
        <v>0.13771200000000761</v>
      </c>
      <c r="Q69" s="49">
        <f t="shared" si="30"/>
        <v>0.79908192</v>
      </c>
      <c r="R69" s="50">
        <f t="shared" si="31"/>
        <v>5693.2999999999993</v>
      </c>
      <c r="S69" s="51">
        <f t="shared" si="32"/>
        <v>7460.5003199999992</v>
      </c>
      <c r="T69" s="51"/>
      <c r="U69" s="51"/>
      <c r="V69" s="52">
        <f t="shared" si="33"/>
        <v>3578.3399999999997</v>
      </c>
      <c r="W69" s="52">
        <f t="shared" si="34"/>
        <v>11038.840319999999</v>
      </c>
      <c r="X69" s="1">
        <f t="shared" si="35"/>
        <v>9735</v>
      </c>
      <c r="Y69" s="50">
        <f t="shared" si="36"/>
        <v>1303.8403199999993</v>
      </c>
      <c r="Z69" s="135">
        <f t="shared" si="37"/>
        <v>0.1339332634822803</v>
      </c>
      <c r="AA69" s="135">
        <f t="shared" si="38"/>
        <v>0.2117772168675871</v>
      </c>
      <c r="AB69" s="135">
        <f>SUM($C$2:C69)*D69/SUM($B$2:B69)-1</f>
        <v>0.180313018181818</v>
      </c>
      <c r="AC69" s="135">
        <f t="shared" si="20"/>
        <v>-4.6379754699537701E-2</v>
      </c>
      <c r="AD69" s="53">
        <f t="shared" si="39"/>
        <v>0.24962564199999995</v>
      </c>
    </row>
    <row r="70" spans="1:30">
      <c r="A70" s="42" t="s">
        <v>136</v>
      </c>
      <c r="B70" s="2">
        <v>135</v>
      </c>
      <c r="C70" s="43">
        <v>100.3</v>
      </c>
      <c r="D70" s="44">
        <v>1.3444</v>
      </c>
      <c r="E70" s="45">
        <f t="shared" si="21"/>
        <v>0.21989554666666666</v>
      </c>
      <c r="F70" s="22">
        <f t="shared" si="22"/>
        <v>-6.4015259259259258E-2</v>
      </c>
      <c r="H70" s="5">
        <f t="shared" si="23"/>
        <v>-8.6420600000000007</v>
      </c>
      <c r="I70" s="2" t="s">
        <v>66</v>
      </c>
      <c r="J70" s="46" t="s">
        <v>137</v>
      </c>
      <c r="K70" s="47">
        <f t="shared" si="24"/>
        <v>43571</v>
      </c>
      <c r="L70" s="47" t="str">
        <f t="shared" ca="1" si="25"/>
        <v>2020-03-30</v>
      </c>
      <c r="M70" s="27">
        <f t="shared" ca="1" si="26"/>
        <v>47250</v>
      </c>
      <c r="N70" s="28">
        <f t="shared" ca="1" si="27"/>
        <v>-6.6758770370370368E-2</v>
      </c>
      <c r="O70" s="48">
        <f t="shared" si="28"/>
        <v>134.84332000000001</v>
      </c>
      <c r="P70" s="48">
        <f t="shared" si="29"/>
        <v>0.15667999999999438</v>
      </c>
      <c r="Q70" s="49">
        <f t="shared" si="30"/>
        <v>0.8989554666666667</v>
      </c>
      <c r="R70" s="50">
        <f t="shared" si="31"/>
        <v>5793.5999999999995</v>
      </c>
      <c r="S70" s="51">
        <f t="shared" si="32"/>
        <v>7788.9158399999997</v>
      </c>
      <c r="T70" s="51"/>
      <c r="U70" s="51"/>
      <c r="V70" s="52">
        <f t="shared" si="33"/>
        <v>3578.3399999999997</v>
      </c>
      <c r="W70" s="52">
        <f t="shared" si="34"/>
        <v>11367.25584</v>
      </c>
      <c r="X70" s="1">
        <f t="shared" si="35"/>
        <v>9870</v>
      </c>
      <c r="Y70" s="50">
        <f t="shared" si="36"/>
        <v>1497.2558399999998</v>
      </c>
      <c r="Z70" s="135">
        <f t="shared" si="37"/>
        <v>0.15169765349544062</v>
      </c>
      <c r="AA70" s="135">
        <f t="shared" si="38"/>
        <v>0.23797469030430762</v>
      </c>
      <c r="AB70" s="135">
        <f>SUM($C$2:C70)*D70/SUM($B$2:B70)-1</f>
        <v>0.20803670435663602</v>
      </c>
      <c r="AC70" s="135">
        <f t="shared" si="20"/>
        <v>-5.6339050861195394E-2</v>
      </c>
      <c r="AD70" s="53">
        <f t="shared" si="39"/>
        <v>0.28391080592592594</v>
      </c>
    </row>
    <row r="71" spans="1:30">
      <c r="A71" s="42" t="s">
        <v>138</v>
      </c>
      <c r="B71" s="2">
        <v>120</v>
      </c>
      <c r="C71" s="43">
        <v>89.12</v>
      </c>
      <c r="D71" s="44">
        <v>1.3449</v>
      </c>
      <c r="E71" s="45">
        <f t="shared" si="21"/>
        <v>0.20990499200000001</v>
      </c>
      <c r="F71" s="22">
        <f t="shared" si="22"/>
        <v>-6.438853333333322E-2</v>
      </c>
      <c r="H71" s="5">
        <f t="shared" si="23"/>
        <v>-7.7266239999999868</v>
      </c>
      <c r="I71" s="2" t="s">
        <v>66</v>
      </c>
      <c r="J71" s="46" t="s">
        <v>139</v>
      </c>
      <c r="K71" s="47">
        <f t="shared" si="24"/>
        <v>43572</v>
      </c>
      <c r="L71" s="47" t="str">
        <f t="shared" ca="1" si="25"/>
        <v>2020-03-30</v>
      </c>
      <c r="M71" s="27">
        <f t="shared" ca="1" si="26"/>
        <v>41880</v>
      </c>
      <c r="N71" s="28">
        <f t="shared" ca="1" si="27"/>
        <v>-6.7340443170964548E-2</v>
      </c>
      <c r="O71" s="48">
        <f t="shared" si="28"/>
        <v>119.857488</v>
      </c>
      <c r="P71" s="48">
        <f t="shared" si="29"/>
        <v>0.14251199999999642</v>
      </c>
      <c r="Q71" s="49">
        <f t="shared" si="30"/>
        <v>0.79904991999999997</v>
      </c>
      <c r="R71" s="50">
        <f t="shared" si="31"/>
        <v>5882.7199999999993</v>
      </c>
      <c r="S71" s="51">
        <f t="shared" si="32"/>
        <v>7911.6701279999988</v>
      </c>
      <c r="T71" s="51"/>
      <c r="U71" s="51"/>
      <c r="V71" s="52">
        <f t="shared" si="33"/>
        <v>3578.3399999999997</v>
      </c>
      <c r="W71" s="52">
        <f t="shared" si="34"/>
        <v>11490.010127999998</v>
      </c>
      <c r="X71" s="1">
        <f t="shared" si="35"/>
        <v>9990</v>
      </c>
      <c r="Y71" s="50">
        <f t="shared" si="36"/>
        <v>1500.0101279999981</v>
      </c>
      <c r="Z71" s="135">
        <f t="shared" si="37"/>
        <v>0.15015116396396366</v>
      </c>
      <c r="AA71" s="135">
        <f t="shared" si="38"/>
        <v>0.23395035419844445</v>
      </c>
      <c r="AB71" s="135">
        <f>SUM($C$2:C71)*D71/SUM($B$2:B71)-1</f>
        <v>0.20596738738738729</v>
      </c>
      <c r="AC71" s="135">
        <f t="shared" si="20"/>
        <v>-5.5816223423423628E-2</v>
      </c>
      <c r="AD71" s="53">
        <f t="shared" si="39"/>
        <v>0.27429352533333323</v>
      </c>
    </row>
    <row r="72" spans="1:30">
      <c r="A72" s="42" t="s">
        <v>140</v>
      </c>
      <c r="B72" s="2">
        <v>120</v>
      </c>
      <c r="C72" s="43">
        <v>89.43</v>
      </c>
      <c r="D72" s="44">
        <v>1.3403</v>
      </c>
      <c r="E72" s="45">
        <f t="shared" si="21"/>
        <v>0.20990868600000001</v>
      </c>
      <c r="F72" s="22">
        <f t="shared" si="22"/>
        <v>-6.1134049999999954E-2</v>
      </c>
      <c r="H72" s="5">
        <f t="shared" si="23"/>
        <v>-7.3360859999999946</v>
      </c>
      <c r="I72" s="2" t="s">
        <v>66</v>
      </c>
      <c r="J72" s="46" t="s">
        <v>141</v>
      </c>
      <c r="K72" s="47">
        <f t="shared" si="24"/>
        <v>43573</v>
      </c>
      <c r="L72" s="47" t="str">
        <f t="shared" ca="1" si="25"/>
        <v>2020-03-30</v>
      </c>
      <c r="M72" s="27">
        <f t="shared" ca="1" si="26"/>
        <v>41760</v>
      </c>
      <c r="N72" s="28">
        <f t="shared" ca="1" si="27"/>
        <v>-6.4120483477011436E-2</v>
      </c>
      <c r="O72" s="48">
        <f t="shared" si="28"/>
        <v>119.86302900000001</v>
      </c>
      <c r="P72" s="48">
        <f t="shared" si="29"/>
        <v>0.13697099999998841</v>
      </c>
      <c r="Q72" s="49">
        <f t="shared" si="30"/>
        <v>0.79908686000000007</v>
      </c>
      <c r="R72" s="50">
        <f t="shared" si="31"/>
        <v>5972.15</v>
      </c>
      <c r="S72" s="51">
        <f t="shared" si="32"/>
        <v>8004.4726449999998</v>
      </c>
      <c r="T72" s="51"/>
      <c r="U72" s="51"/>
      <c r="V72" s="52">
        <f t="shared" si="33"/>
        <v>3578.3399999999997</v>
      </c>
      <c r="W72" s="52">
        <f t="shared" si="34"/>
        <v>11582.812645</v>
      </c>
      <c r="X72" s="1">
        <f t="shared" si="35"/>
        <v>10110</v>
      </c>
      <c r="Y72" s="50">
        <f t="shared" si="36"/>
        <v>1472.812645</v>
      </c>
      <c r="Z72" s="135">
        <f t="shared" si="37"/>
        <v>0.14567879772502468</v>
      </c>
      <c r="AA72" s="135">
        <f t="shared" si="38"/>
        <v>0.22548825949299256</v>
      </c>
      <c r="AB72" s="135">
        <f>SUM($C$2:C72)*D72/SUM($B$2:B72)-1</f>
        <v>0.19943327685459922</v>
      </c>
      <c r="AC72" s="135">
        <f t="shared" si="20"/>
        <v>-5.3754479129574539E-2</v>
      </c>
      <c r="AD72" s="53">
        <f t="shared" si="39"/>
        <v>0.27104273599999995</v>
      </c>
    </row>
    <row r="73" spans="1:30">
      <c r="A73" s="42" t="s">
        <v>142</v>
      </c>
      <c r="B73" s="2">
        <v>120</v>
      </c>
      <c r="C73" s="43">
        <v>88.43</v>
      </c>
      <c r="D73" s="44">
        <v>1.3553999999999999</v>
      </c>
      <c r="E73" s="45">
        <f t="shared" si="21"/>
        <v>0.20990534799999999</v>
      </c>
      <c r="F73" s="22">
        <f t="shared" si="22"/>
        <v>-7.1632383333333272E-2</v>
      </c>
      <c r="H73" s="5">
        <f t="shared" si="23"/>
        <v>-8.595885999999993</v>
      </c>
      <c r="I73" s="2" t="s">
        <v>66</v>
      </c>
      <c r="J73" s="46" t="s">
        <v>143</v>
      </c>
      <c r="K73" s="47">
        <f t="shared" si="24"/>
        <v>43574</v>
      </c>
      <c r="L73" s="47" t="str">
        <f t="shared" ca="1" si="25"/>
        <v>2020-03-30</v>
      </c>
      <c r="M73" s="27">
        <f t="shared" ca="1" si="26"/>
        <v>41640</v>
      </c>
      <c r="N73" s="28">
        <f t="shared" ca="1" si="27"/>
        <v>-7.5348184197886581E-2</v>
      </c>
      <c r="O73" s="48">
        <f t="shared" si="28"/>
        <v>119.85802200000001</v>
      </c>
      <c r="P73" s="48">
        <f t="shared" si="29"/>
        <v>0.14197799999999461</v>
      </c>
      <c r="Q73" s="49">
        <f t="shared" si="30"/>
        <v>0.79905347999999998</v>
      </c>
      <c r="R73" s="50">
        <f t="shared" si="31"/>
        <v>5972.69</v>
      </c>
      <c r="S73" s="51">
        <f t="shared" si="32"/>
        <v>8095.3840259999988</v>
      </c>
      <c r="T73" s="51">
        <v>87.89</v>
      </c>
      <c r="U73" s="51">
        <v>107.79</v>
      </c>
      <c r="V73" s="52">
        <f t="shared" si="33"/>
        <v>3686.1299999999997</v>
      </c>
      <c r="W73" s="52">
        <f t="shared" si="34"/>
        <v>11781.514025999999</v>
      </c>
      <c r="X73" s="1">
        <f t="shared" si="35"/>
        <v>10230</v>
      </c>
      <c r="Y73" s="50">
        <f t="shared" si="36"/>
        <v>1551.5140259999989</v>
      </c>
      <c r="Z73" s="135">
        <f t="shared" si="37"/>
        <v>0.15166315014662746</v>
      </c>
      <c r="AA73" s="135">
        <f t="shared" si="38"/>
        <v>0.23709426165250802</v>
      </c>
      <c r="AB73" s="135">
        <f>SUM($C$2:C73)*D73/SUM($B$2:B73)-1</f>
        <v>0.2104344715542521</v>
      </c>
      <c r="AC73" s="135">
        <f t="shared" si="20"/>
        <v>-5.8771321407624644E-2</v>
      </c>
      <c r="AD73" s="53">
        <f t="shared" si="39"/>
        <v>0.28153773133333326</v>
      </c>
    </row>
    <row r="74" spans="1:30">
      <c r="A74" s="42" t="s">
        <v>144</v>
      </c>
      <c r="B74" s="2">
        <v>120</v>
      </c>
      <c r="C74" s="43">
        <v>90.41</v>
      </c>
      <c r="D74" s="44">
        <v>1.3257000000000001</v>
      </c>
      <c r="E74" s="45">
        <f t="shared" si="21"/>
        <v>0.20990435800000001</v>
      </c>
      <c r="F74" s="22">
        <f t="shared" si="22"/>
        <v>-5.084568333333337E-2</v>
      </c>
      <c r="H74" s="5">
        <f t="shared" si="23"/>
        <v>-6.1014820000000043</v>
      </c>
      <c r="I74" s="2" t="s">
        <v>66</v>
      </c>
      <c r="J74" s="46" t="s">
        <v>145</v>
      </c>
      <c r="K74" s="47">
        <f t="shared" si="24"/>
        <v>43577</v>
      </c>
      <c r="L74" s="47" t="str">
        <f t="shared" ca="1" si="25"/>
        <v>2020-03-30</v>
      </c>
      <c r="M74" s="27">
        <f t="shared" ca="1" si="26"/>
        <v>41280</v>
      </c>
      <c r="N74" s="28">
        <f t="shared" ca="1" si="27"/>
        <v>-5.3949634932170573E-2</v>
      </c>
      <c r="O74" s="48">
        <f t="shared" si="28"/>
        <v>119.856537</v>
      </c>
      <c r="P74" s="48">
        <f t="shared" si="29"/>
        <v>0.14346299999999701</v>
      </c>
      <c r="Q74" s="49">
        <f t="shared" si="30"/>
        <v>0.79904357999999998</v>
      </c>
      <c r="R74" s="50">
        <f t="shared" si="31"/>
        <v>6063.0999999999995</v>
      </c>
      <c r="S74" s="51">
        <f t="shared" si="32"/>
        <v>8037.85167</v>
      </c>
      <c r="T74" s="51"/>
      <c r="U74" s="51"/>
      <c r="V74" s="52">
        <f t="shared" si="33"/>
        <v>3686.1299999999997</v>
      </c>
      <c r="W74" s="52">
        <f t="shared" si="34"/>
        <v>11723.981669999999</v>
      </c>
      <c r="X74" s="1">
        <f t="shared" si="35"/>
        <v>10350</v>
      </c>
      <c r="Y74" s="50">
        <f t="shared" si="36"/>
        <v>1373.9816699999992</v>
      </c>
      <c r="Z74" s="135">
        <f t="shared" si="37"/>
        <v>0.13275185217391305</v>
      </c>
      <c r="AA74" s="135">
        <f t="shared" si="38"/>
        <v>0.20618374458085142</v>
      </c>
      <c r="AB74" s="135">
        <f>SUM($C$2:C74)*D74/SUM($B$2:B74)-1</f>
        <v>0.18176484434782614</v>
      </c>
      <c r="AC74" s="135">
        <f t="shared" si="20"/>
        <v>-4.9012992173913084E-2</v>
      </c>
      <c r="AD74" s="53">
        <f t="shared" si="39"/>
        <v>0.2607500413333334</v>
      </c>
    </row>
    <row r="75" spans="1:30">
      <c r="A75" s="42" t="s">
        <v>146</v>
      </c>
      <c r="B75" s="2">
        <v>120</v>
      </c>
      <c r="C75" s="43">
        <v>90.54</v>
      </c>
      <c r="D75" s="44">
        <v>1.3238000000000001</v>
      </c>
      <c r="E75" s="45">
        <f t="shared" si="21"/>
        <v>0.20990456800000001</v>
      </c>
      <c r="F75" s="22">
        <f t="shared" si="22"/>
        <v>-4.948089999999989E-2</v>
      </c>
      <c r="H75" s="5">
        <f t="shared" si="23"/>
        <v>-5.9377079999999864</v>
      </c>
      <c r="I75" s="2" t="s">
        <v>66</v>
      </c>
      <c r="J75" s="46" t="s">
        <v>147</v>
      </c>
      <c r="K75" s="47">
        <f t="shared" si="24"/>
        <v>43578</v>
      </c>
      <c r="L75" s="47" t="str">
        <f t="shared" ca="1" si="25"/>
        <v>2020-03-30</v>
      </c>
      <c r="M75" s="27">
        <f t="shared" ca="1" si="26"/>
        <v>41160</v>
      </c>
      <c r="N75" s="28">
        <f t="shared" ca="1" si="27"/>
        <v>-5.2654602040816206E-2</v>
      </c>
      <c r="O75" s="48">
        <f t="shared" si="28"/>
        <v>119.85685200000002</v>
      </c>
      <c r="P75" s="48">
        <f t="shared" si="29"/>
        <v>0.14314799999998229</v>
      </c>
      <c r="Q75" s="49">
        <f t="shared" si="30"/>
        <v>0.79904568000000009</v>
      </c>
      <c r="R75" s="50">
        <f t="shared" si="31"/>
        <v>6153.6399999999994</v>
      </c>
      <c r="S75" s="51">
        <f t="shared" si="32"/>
        <v>8146.1886319999994</v>
      </c>
      <c r="T75" s="51"/>
      <c r="U75" s="51"/>
      <c r="V75" s="52">
        <f t="shared" si="33"/>
        <v>3686.1299999999997</v>
      </c>
      <c r="W75" s="52">
        <f t="shared" si="34"/>
        <v>11832.318631999999</v>
      </c>
      <c r="X75" s="1">
        <f t="shared" si="35"/>
        <v>10470</v>
      </c>
      <c r="Y75" s="50">
        <f t="shared" si="36"/>
        <v>1362.3186319999986</v>
      </c>
      <c r="Z75" s="135">
        <f t="shared" si="37"/>
        <v>0.13011639274116504</v>
      </c>
      <c r="AA75" s="135">
        <f t="shared" si="38"/>
        <v>0.20081732580370759</v>
      </c>
      <c r="AB75" s="135">
        <f>SUM($C$2:C75)*D75/SUM($B$2:B75)-1</f>
        <v>0.17799360821394461</v>
      </c>
      <c r="AC75" s="135">
        <f t="shared" si="20"/>
        <v>-4.7877215472779566E-2</v>
      </c>
      <c r="AD75" s="53">
        <f t="shared" si="39"/>
        <v>0.2593854679999999</v>
      </c>
    </row>
    <row r="76" spans="1:30">
      <c r="A76" s="42" t="s">
        <v>148</v>
      </c>
      <c r="B76" s="2">
        <v>120</v>
      </c>
      <c r="C76" s="43">
        <v>90.32</v>
      </c>
      <c r="D76" s="44">
        <v>1.3270999999999999</v>
      </c>
      <c r="E76" s="45">
        <f t="shared" si="21"/>
        <v>0.20990911466666667</v>
      </c>
      <c r="F76" s="22">
        <f t="shared" si="22"/>
        <v>-5.1790533333333381E-2</v>
      </c>
      <c r="H76" s="5">
        <f t="shared" si="23"/>
        <v>-6.2148640000000057</v>
      </c>
      <c r="I76" s="2" t="s">
        <v>66</v>
      </c>
      <c r="J76" s="46" t="s">
        <v>149</v>
      </c>
      <c r="K76" s="47">
        <f t="shared" si="24"/>
        <v>43579</v>
      </c>
      <c r="L76" s="47" t="str">
        <f t="shared" ca="1" si="25"/>
        <v>2020-03-30</v>
      </c>
      <c r="M76" s="27">
        <f t="shared" ca="1" si="26"/>
        <v>41040</v>
      </c>
      <c r="N76" s="28">
        <f t="shared" ca="1" si="27"/>
        <v>-5.5273522417154039E-2</v>
      </c>
      <c r="O76" s="48">
        <f t="shared" si="28"/>
        <v>119.86367199999998</v>
      </c>
      <c r="P76" s="48">
        <f t="shared" si="29"/>
        <v>0.13632800000002021</v>
      </c>
      <c r="Q76" s="49">
        <f t="shared" si="30"/>
        <v>0.79909114666666659</v>
      </c>
      <c r="R76" s="50">
        <f t="shared" si="31"/>
        <v>6243.9599999999991</v>
      </c>
      <c r="S76" s="51">
        <f t="shared" si="32"/>
        <v>8286.3593159999982</v>
      </c>
      <c r="T76" s="51"/>
      <c r="U76" s="51"/>
      <c r="V76" s="52">
        <f t="shared" si="33"/>
        <v>3686.1299999999997</v>
      </c>
      <c r="W76" s="52">
        <f t="shared" si="34"/>
        <v>11972.489315999997</v>
      </c>
      <c r="X76" s="1">
        <f t="shared" si="35"/>
        <v>10590</v>
      </c>
      <c r="Y76" s="50">
        <f t="shared" si="36"/>
        <v>1382.4893159999974</v>
      </c>
      <c r="Z76" s="135">
        <f t="shared" si="37"/>
        <v>0.13054667762039629</v>
      </c>
      <c r="AA76" s="135">
        <f t="shared" si="38"/>
        <v>0.2002484571696741</v>
      </c>
      <c r="AB76" s="135">
        <f>SUM($C$2:C76)*D76/SUM($B$2:B76)-1</f>
        <v>0.17886706543909336</v>
      </c>
      <c r="AC76" s="135">
        <f t="shared" si="20"/>
        <v>-4.8320387818697075E-2</v>
      </c>
      <c r="AD76" s="53">
        <f t="shared" si="39"/>
        <v>0.26169964800000006</v>
      </c>
    </row>
    <row r="77" spans="1:30">
      <c r="A77" s="42" t="s">
        <v>150</v>
      </c>
      <c r="B77" s="2">
        <v>120</v>
      </c>
      <c r="C77" s="43">
        <v>92.23</v>
      </c>
      <c r="D77" s="44">
        <v>1.2996000000000001</v>
      </c>
      <c r="E77" s="45">
        <f t="shared" si="21"/>
        <v>0.209908072</v>
      </c>
      <c r="F77" s="22">
        <f t="shared" si="22"/>
        <v>-3.1738716666666632E-2</v>
      </c>
      <c r="H77" s="5">
        <f t="shared" si="23"/>
        <v>-3.808645999999996</v>
      </c>
      <c r="I77" s="2" t="s">
        <v>66</v>
      </c>
      <c r="J77" s="46" t="s">
        <v>151</v>
      </c>
      <c r="K77" s="47">
        <f t="shared" si="24"/>
        <v>43580</v>
      </c>
      <c r="L77" s="47" t="str">
        <f t="shared" ca="1" si="25"/>
        <v>2020-03-30</v>
      </c>
      <c r="M77" s="27">
        <f t="shared" ca="1" si="26"/>
        <v>40920</v>
      </c>
      <c r="N77" s="28">
        <f t="shared" ca="1" si="27"/>
        <v>-3.397252663734112E-2</v>
      </c>
      <c r="O77" s="48">
        <f t="shared" si="28"/>
        <v>119.86210800000001</v>
      </c>
      <c r="P77" s="48">
        <f t="shared" si="29"/>
        <v>0.13789199999999369</v>
      </c>
      <c r="Q77" s="49">
        <f t="shared" si="30"/>
        <v>0.79908072000000008</v>
      </c>
      <c r="R77" s="50">
        <f t="shared" si="31"/>
        <v>6336.1899999999987</v>
      </c>
      <c r="S77" s="51">
        <f t="shared" si="32"/>
        <v>8234.5125239999998</v>
      </c>
      <c r="T77" s="51"/>
      <c r="U77" s="51"/>
      <c r="V77" s="52">
        <f t="shared" si="33"/>
        <v>3686.1299999999997</v>
      </c>
      <c r="W77" s="52">
        <f t="shared" si="34"/>
        <v>11920.642523999999</v>
      </c>
      <c r="X77" s="1">
        <f t="shared" si="35"/>
        <v>10710</v>
      </c>
      <c r="Y77" s="50">
        <f t="shared" si="36"/>
        <v>1210.642523999999</v>
      </c>
      <c r="Z77" s="135">
        <f t="shared" si="37"/>
        <v>0.11303851764705874</v>
      </c>
      <c r="AA77" s="135">
        <f t="shared" si="38"/>
        <v>0.17236118037492143</v>
      </c>
      <c r="AB77" s="135">
        <f>SUM($C$2:C77)*D77/SUM($B$2:B77)-1</f>
        <v>0.15269544873949581</v>
      </c>
      <c r="AC77" s="135">
        <f t="shared" si="20"/>
        <v>-3.9656931092437064E-2</v>
      </c>
      <c r="AD77" s="53">
        <f t="shared" si="39"/>
        <v>0.24164678866666664</v>
      </c>
    </row>
    <row r="78" spans="1:30">
      <c r="A78" s="42" t="s">
        <v>152</v>
      </c>
      <c r="B78" s="2">
        <v>135</v>
      </c>
      <c r="C78" s="43">
        <v>105.07</v>
      </c>
      <c r="D78" s="44">
        <v>1.2833000000000001</v>
      </c>
      <c r="E78" s="45">
        <f t="shared" si="21"/>
        <v>0.21989088733333334</v>
      </c>
      <c r="F78" s="22">
        <f t="shared" si="22"/>
        <v>-1.9502325925925899E-2</v>
      </c>
      <c r="H78" s="5">
        <f t="shared" si="23"/>
        <v>-2.6328139999999962</v>
      </c>
      <c r="I78" s="2" t="s">
        <v>66</v>
      </c>
      <c r="J78" s="46" t="s">
        <v>153</v>
      </c>
      <c r="K78" s="47">
        <f t="shared" si="24"/>
        <v>43581</v>
      </c>
      <c r="L78" s="47" t="str">
        <f t="shared" ca="1" si="25"/>
        <v>2020-03-30</v>
      </c>
      <c r="M78" s="27">
        <f t="shared" ca="1" si="26"/>
        <v>45900</v>
      </c>
      <c r="N78" s="28">
        <f t="shared" ca="1" si="27"/>
        <v>-2.0936320479302804E-2</v>
      </c>
      <c r="O78" s="48">
        <f t="shared" si="28"/>
        <v>134.836331</v>
      </c>
      <c r="P78" s="48">
        <f t="shared" si="29"/>
        <v>0.16366899999999873</v>
      </c>
      <c r="Q78" s="49">
        <f t="shared" si="30"/>
        <v>0.89890887333333336</v>
      </c>
      <c r="R78" s="50">
        <f t="shared" si="31"/>
        <v>6441.2599999999984</v>
      </c>
      <c r="S78" s="51">
        <f t="shared" si="32"/>
        <v>8266.068957999998</v>
      </c>
      <c r="T78" s="51"/>
      <c r="U78" s="51"/>
      <c r="V78" s="52">
        <f t="shared" si="33"/>
        <v>3686.1299999999997</v>
      </c>
      <c r="W78" s="52">
        <f t="shared" si="34"/>
        <v>11952.198957999997</v>
      </c>
      <c r="X78" s="1">
        <f t="shared" si="35"/>
        <v>10845</v>
      </c>
      <c r="Y78" s="50">
        <f t="shared" si="36"/>
        <v>1107.1989579999972</v>
      </c>
      <c r="Z78" s="135">
        <f t="shared" si="37"/>
        <v>0.10209303439372963</v>
      </c>
      <c r="AA78" s="135">
        <f t="shared" si="38"/>
        <v>0.15466113478803178</v>
      </c>
      <c r="AB78" s="135">
        <f>SUM($C$2:C78)*D78/SUM($B$2:B78)-1</f>
        <v>0.13650207644075607</v>
      </c>
      <c r="AC78" s="135">
        <f t="shared" si="20"/>
        <v>-3.4409042047026439E-2</v>
      </c>
      <c r="AD78" s="53">
        <f t="shared" si="39"/>
        <v>0.23939321325925925</v>
      </c>
    </row>
    <row r="79" spans="1:30">
      <c r="A79" s="42" t="s">
        <v>154</v>
      </c>
      <c r="B79" s="2">
        <v>135</v>
      </c>
      <c r="C79" s="43">
        <v>104.79</v>
      </c>
      <c r="D79" s="44">
        <v>1.2867</v>
      </c>
      <c r="E79" s="45">
        <f t="shared" si="21"/>
        <v>0.21988886200000002</v>
      </c>
      <c r="F79" s="22">
        <f t="shared" si="22"/>
        <v>-2.2115244444444425E-2</v>
      </c>
      <c r="H79" s="5">
        <f t="shared" si="23"/>
        <v>-2.9855579999999975</v>
      </c>
      <c r="I79" s="2" t="s">
        <v>66</v>
      </c>
      <c r="J79" s="46" t="s">
        <v>155</v>
      </c>
      <c r="K79" s="47">
        <f t="shared" si="24"/>
        <v>43584</v>
      </c>
      <c r="L79" s="47" t="str">
        <f t="shared" ca="1" si="25"/>
        <v>2020-03-30</v>
      </c>
      <c r="M79" s="27">
        <f t="shared" ca="1" si="26"/>
        <v>45495</v>
      </c>
      <c r="N79" s="28">
        <f t="shared" ca="1" si="27"/>
        <v>-2.3952712825585209E-2</v>
      </c>
      <c r="O79" s="48">
        <f t="shared" si="28"/>
        <v>134.833293</v>
      </c>
      <c r="P79" s="48">
        <f t="shared" si="29"/>
        <v>0.16670700000000238</v>
      </c>
      <c r="Q79" s="49">
        <f t="shared" si="30"/>
        <v>0.89888862000000003</v>
      </c>
      <c r="R79" s="50">
        <f t="shared" si="31"/>
        <v>6546.0499999999984</v>
      </c>
      <c r="S79" s="51">
        <f t="shared" si="32"/>
        <v>8422.8025349999971</v>
      </c>
      <c r="T79" s="51"/>
      <c r="U79" s="51"/>
      <c r="V79" s="52">
        <f t="shared" si="33"/>
        <v>3686.1299999999997</v>
      </c>
      <c r="W79" s="52">
        <f t="shared" si="34"/>
        <v>12108.932534999996</v>
      </c>
      <c r="X79" s="1">
        <f t="shared" si="35"/>
        <v>10980</v>
      </c>
      <c r="Y79" s="50">
        <f t="shared" si="36"/>
        <v>1128.9325349999963</v>
      </c>
      <c r="Z79" s="135">
        <f t="shared" si="37"/>
        <v>0.10281717076502694</v>
      </c>
      <c r="AA79" s="135">
        <f t="shared" si="38"/>
        <v>0.15477826380234316</v>
      </c>
      <c r="AB79" s="135">
        <f>SUM($C$2:C79)*D79/SUM($B$2:B79)-1</f>
        <v>0.13778263879781405</v>
      </c>
      <c r="AC79" s="135">
        <f t="shared" si="20"/>
        <v>-3.4965468032787106E-2</v>
      </c>
      <c r="AD79" s="53">
        <f t="shared" si="39"/>
        <v>0.24200410644444445</v>
      </c>
    </row>
    <row r="80" spans="1:30">
      <c r="A80" s="42" t="s">
        <v>156</v>
      </c>
      <c r="B80" s="2">
        <v>135</v>
      </c>
      <c r="C80" s="43">
        <v>104.46</v>
      </c>
      <c r="D80" s="44">
        <v>1.2907</v>
      </c>
      <c r="E80" s="45">
        <f t="shared" si="21"/>
        <v>0.21988434800000001</v>
      </c>
      <c r="F80" s="22">
        <f t="shared" si="22"/>
        <v>-2.5194755555555646E-2</v>
      </c>
      <c r="H80" s="5">
        <f t="shared" si="23"/>
        <v>-3.4012920000000122</v>
      </c>
      <c r="I80" s="2" t="s">
        <v>66</v>
      </c>
      <c r="J80" s="46" t="s">
        <v>157</v>
      </c>
      <c r="K80" s="47">
        <f t="shared" si="24"/>
        <v>43585</v>
      </c>
      <c r="L80" s="47" t="str">
        <f t="shared" ca="1" si="25"/>
        <v>2020-03-30</v>
      </c>
      <c r="M80" s="27">
        <f t="shared" ca="1" si="26"/>
        <v>45360</v>
      </c>
      <c r="N80" s="28">
        <f t="shared" ca="1" si="27"/>
        <v>-2.736930291005301E-2</v>
      </c>
      <c r="O80" s="48">
        <f t="shared" si="28"/>
        <v>134.82652199999998</v>
      </c>
      <c r="P80" s="48">
        <f t="shared" si="29"/>
        <v>0.17347800000001712</v>
      </c>
      <c r="Q80" s="49">
        <f t="shared" si="30"/>
        <v>0.89884347999999992</v>
      </c>
      <c r="R80" s="50">
        <f t="shared" si="31"/>
        <v>6650.5099999999984</v>
      </c>
      <c r="S80" s="51">
        <f t="shared" si="32"/>
        <v>8583.813256999998</v>
      </c>
      <c r="T80" s="51"/>
      <c r="U80" s="51"/>
      <c r="V80" s="52">
        <f t="shared" si="33"/>
        <v>3686.1299999999997</v>
      </c>
      <c r="W80" s="52">
        <f t="shared" si="34"/>
        <v>12269.943256999997</v>
      </c>
      <c r="X80" s="1">
        <f t="shared" si="35"/>
        <v>11115</v>
      </c>
      <c r="Y80" s="50">
        <f t="shared" si="36"/>
        <v>1154.9432569999972</v>
      </c>
      <c r="Z80" s="135">
        <f t="shared" si="37"/>
        <v>0.10390852514619864</v>
      </c>
      <c r="AA80" s="135">
        <f t="shared" si="38"/>
        <v>0.15546688217723514</v>
      </c>
      <c r="AB80" s="135">
        <f>SUM($C$2:C80)*D80/SUM($B$2:B80)-1</f>
        <v>0.13958765416104324</v>
      </c>
      <c r="AC80" s="135">
        <f t="shared" si="20"/>
        <v>-3.5679129014844602E-2</v>
      </c>
      <c r="AD80" s="53">
        <f t="shared" si="39"/>
        <v>0.24507910355555565</v>
      </c>
    </row>
    <row r="81" spans="1:30">
      <c r="A81" s="42" t="s">
        <v>158</v>
      </c>
      <c r="B81" s="2">
        <v>135</v>
      </c>
      <c r="C81" s="43">
        <v>110.55</v>
      </c>
      <c r="D81" s="44">
        <v>1.2196</v>
      </c>
      <c r="E81" s="45">
        <f t="shared" si="21"/>
        <v>0.21988452</v>
      </c>
      <c r="F81" s="22">
        <f t="shared" si="22"/>
        <v>3.1636222222222288E-2</v>
      </c>
      <c r="H81" s="5">
        <f t="shared" si="23"/>
        <v>4.2708900000000085</v>
      </c>
      <c r="I81" s="2" t="s">
        <v>66</v>
      </c>
      <c r="J81" s="46" t="s">
        <v>159</v>
      </c>
      <c r="K81" s="47">
        <f t="shared" si="24"/>
        <v>43591</v>
      </c>
      <c r="L81" s="47" t="str">
        <f t="shared" ca="1" si="25"/>
        <v>2020-03-30</v>
      </c>
      <c r="M81" s="27">
        <f t="shared" ca="1" si="26"/>
        <v>44550</v>
      </c>
      <c r="N81" s="28">
        <f t="shared" ca="1" si="27"/>
        <v>3.4991579124579196E-2</v>
      </c>
      <c r="O81" s="48">
        <f t="shared" si="28"/>
        <v>134.82677999999999</v>
      </c>
      <c r="P81" s="48">
        <f t="shared" si="29"/>
        <v>0.17322000000001481</v>
      </c>
      <c r="Q81" s="49">
        <f t="shared" si="30"/>
        <v>0.8988451999999999</v>
      </c>
      <c r="R81" s="50">
        <f t="shared" si="31"/>
        <v>6761.0599999999986</v>
      </c>
      <c r="S81" s="51">
        <f t="shared" si="32"/>
        <v>8245.7887759999976</v>
      </c>
      <c r="T81" s="51"/>
      <c r="U81" s="51"/>
      <c r="V81" s="52">
        <f t="shared" si="33"/>
        <v>3686.1299999999997</v>
      </c>
      <c r="W81" s="52">
        <f t="shared" si="34"/>
        <v>11931.918775999997</v>
      </c>
      <c r="X81" s="1">
        <f t="shared" si="35"/>
        <v>11250</v>
      </c>
      <c r="Y81" s="50">
        <f t="shared" si="36"/>
        <v>681.9187759999968</v>
      </c>
      <c r="Z81" s="135">
        <f t="shared" si="37"/>
        <v>6.0615002311110722E-2</v>
      </c>
      <c r="AA81" s="135">
        <f t="shared" si="38"/>
        <v>9.0154745652687884E-2</v>
      </c>
      <c r="AB81" s="135">
        <f>SUM($C$2:C81)*D81/SUM($B$2:B81)-1</f>
        <v>7.5874747377777663E-2</v>
      </c>
      <c r="AC81" s="135">
        <f t="shared" si="20"/>
        <v>-1.5259745066666941E-2</v>
      </c>
      <c r="AD81" s="53">
        <f t="shared" si="39"/>
        <v>0.18824829777777771</v>
      </c>
    </row>
    <row r="82" spans="1:30">
      <c r="A82" s="42" t="s">
        <v>160</v>
      </c>
      <c r="B82" s="2">
        <v>135</v>
      </c>
      <c r="C82" s="43">
        <v>109.53</v>
      </c>
      <c r="D82" s="44">
        <v>1.2309000000000001</v>
      </c>
      <c r="E82" s="45">
        <f t="shared" si="21"/>
        <v>0.21988031800000002</v>
      </c>
      <c r="F82" s="22">
        <f t="shared" si="22"/>
        <v>2.2117733333333348E-2</v>
      </c>
      <c r="H82" s="5">
        <f t="shared" si="23"/>
        <v>2.9858940000000018</v>
      </c>
      <c r="I82" s="2" t="s">
        <v>66</v>
      </c>
      <c r="J82" s="46" t="s">
        <v>161</v>
      </c>
      <c r="K82" s="47">
        <f t="shared" si="24"/>
        <v>43592</v>
      </c>
      <c r="L82" s="47" t="str">
        <f t="shared" ca="1" si="25"/>
        <v>2020-03-30</v>
      </c>
      <c r="M82" s="27">
        <f t="shared" ca="1" si="26"/>
        <v>44415</v>
      </c>
      <c r="N82" s="28">
        <f t="shared" ca="1" si="27"/>
        <v>2.4537910840932133E-2</v>
      </c>
      <c r="O82" s="48">
        <f t="shared" si="28"/>
        <v>134.82047700000001</v>
      </c>
      <c r="P82" s="48">
        <f t="shared" si="29"/>
        <v>0.179522999999989</v>
      </c>
      <c r="Q82" s="49">
        <f t="shared" si="30"/>
        <v>0.89880318000000003</v>
      </c>
      <c r="R82" s="50">
        <f t="shared" si="31"/>
        <v>6870.5899999999983</v>
      </c>
      <c r="S82" s="51">
        <f t="shared" si="32"/>
        <v>8457.0092309999982</v>
      </c>
      <c r="T82" s="51"/>
      <c r="U82" s="51"/>
      <c r="V82" s="52">
        <f t="shared" si="33"/>
        <v>3686.1299999999997</v>
      </c>
      <c r="W82" s="52">
        <f t="shared" si="34"/>
        <v>12143.139230999997</v>
      </c>
      <c r="X82" s="1">
        <f t="shared" si="35"/>
        <v>11385</v>
      </c>
      <c r="Y82" s="50">
        <f t="shared" si="36"/>
        <v>758.13923099999738</v>
      </c>
      <c r="Z82" s="135">
        <f t="shared" si="37"/>
        <v>6.6591061133069562E-2</v>
      </c>
      <c r="AA82" s="135">
        <f t="shared" si="38"/>
        <v>9.8474091782300155E-2</v>
      </c>
      <c r="AB82" s="135">
        <f>SUM($C$2:C82)*D82/SUM($B$2:B82)-1</f>
        <v>8.4809414492753588E-2</v>
      </c>
      <c r="AC82" s="135">
        <f t="shared" si="20"/>
        <v>-1.8218353359684025E-2</v>
      </c>
      <c r="AD82" s="53">
        <f t="shared" si="39"/>
        <v>0.19776258466666669</v>
      </c>
    </row>
    <row r="83" spans="1:30">
      <c r="A83" s="42" t="s">
        <v>162</v>
      </c>
      <c r="B83" s="2">
        <v>135</v>
      </c>
      <c r="C83" s="43">
        <v>111.01</v>
      </c>
      <c r="D83" s="44">
        <v>1.2144999999999999</v>
      </c>
      <c r="E83" s="45">
        <f t="shared" si="21"/>
        <v>0.21988109666666666</v>
      </c>
      <c r="F83" s="22">
        <f t="shared" si="22"/>
        <v>3.592887407407417E-2</v>
      </c>
      <c r="H83" s="5">
        <f t="shared" si="23"/>
        <v>4.8503980000000126</v>
      </c>
      <c r="I83" s="2" t="s">
        <v>66</v>
      </c>
      <c r="J83" s="46" t="s">
        <v>163</v>
      </c>
      <c r="K83" s="47">
        <f t="shared" si="24"/>
        <v>43593</v>
      </c>
      <c r="L83" s="47" t="str">
        <f t="shared" ca="1" si="25"/>
        <v>2020-03-30</v>
      </c>
      <c r="M83" s="27">
        <f t="shared" ca="1" si="26"/>
        <v>44280</v>
      </c>
      <c r="N83" s="28">
        <f t="shared" ca="1" si="27"/>
        <v>3.9981826332430095E-2</v>
      </c>
      <c r="O83" s="48">
        <f t="shared" si="28"/>
        <v>134.82164499999999</v>
      </c>
      <c r="P83" s="48">
        <f t="shared" si="29"/>
        <v>0.17835500000001048</v>
      </c>
      <c r="Q83" s="49">
        <f t="shared" si="30"/>
        <v>0.8988109666666666</v>
      </c>
      <c r="R83" s="50">
        <f t="shared" si="31"/>
        <v>6981.5999999999985</v>
      </c>
      <c r="S83" s="51">
        <f t="shared" si="32"/>
        <v>8479.153199999997</v>
      </c>
      <c r="T83" s="51"/>
      <c r="U83" s="51"/>
      <c r="V83" s="52">
        <f t="shared" si="33"/>
        <v>3686.1299999999997</v>
      </c>
      <c r="W83" s="52">
        <f t="shared" si="34"/>
        <v>12165.283199999996</v>
      </c>
      <c r="X83" s="1">
        <f t="shared" si="35"/>
        <v>11520</v>
      </c>
      <c r="Y83" s="50">
        <f t="shared" si="36"/>
        <v>645.28319999999621</v>
      </c>
      <c r="Z83" s="135">
        <f t="shared" si="37"/>
        <v>5.6014166666666254E-2</v>
      </c>
      <c r="AA83" s="135">
        <f t="shared" si="38"/>
        <v>8.237093543803975E-2</v>
      </c>
      <c r="AB83" s="135">
        <f>SUM($C$2:C83)*D83/SUM($B$2:B83)-1</f>
        <v>6.9515899739583054E-2</v>
      </c>
      <c r="AC83" s="135">
        <f t="shared" si="20"/>
        <v>-1.3501733072916799E-2</v>
      </c>
      <c r="AD83" s="53">
        <f t="shared" si="39"/>
        <v>0.1839522225925925</v>
      </c>
    </row>
    <row r="84" spans="1:30">
      <c r="A84" s="17" t="s">
        <v>164</v>
      </c>
      <c r="B84" s="18">
        <v>135</v>
      </c>
      <c r="C84" s="38">
        <v>112.97</v>
      </c>
      <c r="D84" s="39">
        <v>1.1934</v>
      </c>
      <c r="E84" s="21">
        <v>0.219878932</v>
      </c>
      <c r="F84" s="22">
        <v>0.215481481481481</v>
      </c>
      <c r="G84" s="23">
        <v>164.09</v>
      </c>
      <c r="H84" s="24">
        <v>29.09</v>
      </c>
      <c r="I84" s="18" t="s">
        <v>28</v>
      </c>
      <c r="J84" s="25" t="s">
        <v>1038</v>
      </c>
      <c r="K84" s="26">
        <v>43594</v>
      </c>
      <c r="L84" s="26">
        <v>43843</v>
      </c>
      <c r="M84" s="27">
        <v>33750</v>
      </c>
      <c r="N84" s="28">
        <v>0.31460296296296297</v>
      </c>
      <c r="O84" s="29">
        <v>134.818398</v>
      </c>
      <c r="P84" s="29">
        <v>0.18160199999999799</v>
      </c>
      <c r="Q84" s="30">
        <v>0.89878932</v>
      </c>
      <c r="R84" s="34">
        <v>7094.57</v>
      </c>
      <c r="S84" s="32">
        <v>8466.6598379999996</v>
      </c>
      <c r="T84" s="32"/>
      <c r="U84" s="32"/>
      <c r="V84" s="33">
        <v>3686.13</v>
      </c>
      <c r="W84" s="33">
        <v>12152.789838000001</v>
      </c>
      <c r="X84" s="70">
        <v>11655</v>
      </c>
      <c r="Y84" s="34">
        <v>497.789838000001</v>
      </c>
      <c r="Z84" s="135">
        <v>4.2710410810810999E-2</v>
      </c>
      <c r="AA84" s="135">
        <v>6.2466803699897197E-2</v>
      </c>
      <c r="AB84" s="135">
        <f>SUM($C$2:C84)*D84/SUM($B$2:B84)-1</f>
        <v>5.0329207722007663E-2</v>
      </c>
      <c r="AC84" s="135">
        <f t="shared" si="20"/>
        <v>-7.6187969111966639E-3</v>
      </c>
      <c r="AD84" s="71" t="s">
        <v>29</v>
      </c>
    </row>
    <row r="85" spans="1:30">
      <c r="A85" s="42" t="s">
        <v>165</v>
      </c>
      <c r="B85" s="2">
        <v>135</v>
      </c>
      <c r="C85" s="43">
        <v>109.24</v>
      </c>
      <c r="D85" s="44">
        <v>1.2342</v>
      </c>
      <c r="E85" s="45">
        <f t="shared" ref="E85:E93" si="40">10%*Q85+13%</f>
        <v>0.219882672</v>
      </c>
      <c r="F85" s="22">
        <f t="shared" ref="F85:F93" si="41">IF(G85="",($F$1*C85-B85)/B85,H85/B85)</f>
        <v>1.9411496296296321E-2</v>
      </c>
      <c r="H85" s="5">
        <f t="shared" ref="H85:H93" si="42">IF(G85="",$F$1*C85-B85,G85-B85)</f>
        <v>2.6205520000000035</v>
      </c>
      <c r="I85" s="2" t="s">
        <v>66</v>
      </c>
      <c r="J85" s="46" t="s">
        <v>166</v>
      </c>
      <c r="K85" s="47">
        <f t="shared" ref="K85:K93" si="43">DATE(MID(J85,1,4),MID(J85,5,2),MID(J85,7,2))</f>
        <v>43595</v>
      </c>
      <c r="L85" s="47" t="str">
        <f t="shared" ref="L85:L93" ca="1" si="44">IF(LEN(J85) &gt; 15,DATE(MID(J85,12,4),MID(J85,16,2),MID(J85,18,2)),TEXT(TODAY(),"yyyy-mm-dd"))</f>
        <v>2020-03-30</v>
      </c>
      <c r="M85" s="27">
        <f t="shared" ref="M85:M93" ca="1" si="45">(L85-K85+1)*B85</f>
        <v>44010</v>
      </c>
      <c r="N85" s="28">
        <f t="shared" ref="N85:N93" ca="1" si="46">H85/M85*365</f>
        <v>2.1733730515791895E-2</v>
      </c>
      <c r="O85" s="48">
        <f t="shared" ref="O85:O93" si="47">D85*C85</f>
        <v>134.82400799999999</v>
      </c>
      <c r="P85" s="48">
        <f t="shared" ref="P85:P93" si="48">B85-O85</f>
        <v>0.17599200000000792</v>
      </c>
      <c r="Q85" s="49">
        <f t="shared" ref="Q85:Q93" si="49">O85/150</f>
        <v>0.89882671999999997</v>
      </c>
      <c r="R85" s="50">
        <f t="shared" ref="R85:R93" si="50">R84+C85-T85</f>
        <v>7203.8099999999995</v>
      </c>
      <c r="S85" s="51">
        <f t="shared" ref="S85:S93" si="51">R85*D85</f>
        <v>8890.9423019999995</v>
      </c>
      <c r="T85" s="51"/>
      <c r="U85" s="51"/>
      <c r="V85" s="52">
        <f t="shared" ref="V85:V93" si="52">V84+U85</f>
        <v>3686.13</v>
      </c>
      <c r="W85" s="52">
        <f t="shared" ref="W85:W93" si="53">V85+S85</f>
        <v>12577.072302</v>
      </c>
      <c r="X85" s="1">
        <f t="shared" ref="X85:X93" si="54">X84+B85</f>
        <v>11790</v>
      </c>
      <c r="Y85" s="50">
        <f t="shared" ref="Y85:Y93" si="55">W85-X85</f>
        <v>787.07230200000049</v>
      </c>
      <c r="Z85" s="135">
        <f t="shared" ref="Z85:Z93" si="56">W85/X85-1</f>
        <v>6.6757616793893249E-2</v>
      </c>
      <c r="AA85" s="135">
        <f t="shared" ref="AA85:AA93" si="57">S85/(X85-V85)-1</f>
        <v>9.7123016780871207E-2</v>
      </c>
      <c r="AB85" s="135">
        <f>SUM($C$2:C85)*D85/SUM($B$2:B85)-1</f>
        <v>8.523551450381639E-2</v>
      </c>
      <c r="AC85" s="135">
        <f t="shared" si="20"/>
        <v>-1.8477897709923141E-2</v>
      </c>
      <c r="AD85" s="53">
        <f t="shared" ref="AD85:AD93" si="58">IF(E85-F85&lt;0,"达成",E85-F85)</f>
        <v>0.20047117570370368</v>
      </c>
    </row>
    <row r="86" spans="1:30">
      <c r="A86" s="42" t="s">
        <v>167</v>
      </c>
      <c r="B86" s="2">
        <v>135</v>
      </c>
      <c r="C86" s="43">
        <v>110.97</v>
      </c>
      <c r="D86" s="44">
        <v>1.2149000000000001</v>
      </c>
      <c r="E86" s="45">
        <f t="shared" si="40"/>
        <v>0.21987830200000003</v>
      </c>
      <c r="F86" s="22">
        <f t="shared" si="41"/>
        <v>3.5555599999999972E-2</v>
      </c>
      <c r="H86" s="5">
        <f t="shared" si="42"/>
        <v>4.8000059999999962</v>
      </c>
      <c r="I86" s="2" t="s">
        <v>66</v>
      </c>
      <c r="J86" s="46" t="s">
        <v>168</v>
      </c>
      <c r="K86" s="47">
        <f t="shared" si="43"/>
        <v>43598</v>
      </c>
      <c r="L86" s="47" t="str">
        <f t="shared" ca="1" si="44"/>
        <v>2020-03-30</v>
      </c>
      <c r="M86" s="27">
        <f t="shared" ca="1" si="45"/>
        <v>43605</v>
      </c>
      <c r="N86" s="28">
        <f t="shared" ca="1" si="46"/>
        <v>4.0178928792569624E-2</v>
      </c>
      <c r="O86" s="48">
        <f t="shared" si="47"/>
        <v>134.817453</v>
      </c>
      <c r="P86" s="48">
        <f t="shared" si="48"/>
        <v>0.18254699999999957</v>
      </c>
      <c r="Q86" s="49">
        <f t="shared" si="49"/>
        <v>0.89878301999999999</v>
      </c>
      <c r="R86" s="50">
        <f t="shared" si="50"/>
        <v>7314.78</v>
      </c>
      <c r="S86" s="51">
        <f t="shared" si="51"/>
        <v>8886.7262220000011</v>
      </c>
      <c r="T86" s="51"/>
      <c r="U86" s="51"/>
      <c r="V86" s="52">
        <f t="shared" si="52"/>
        <v>3686.13</v>
      </c>
      <c r="W86" s="52">
        <f t="shared" si="53"/>
        <v>12572.856222000002</v>
      </c>
      <c r="X86" s="1">
        <f t="shared" si="54"/>
        <v>11925</v>
      </c>
      <c r="Y86" s="50">
        <f t="shared" si="55"/>
        <v>647.85622200000216</v>
      </c>
      <c r="Z86" s="135">
        <f t="shared" si="56"/>
        <v>5.4327565786163712E-2</v>
      </c>
      <c r="AA86" s="135">
        <f t="shared" si="57"/>
        <v>7.8634111474025215E-2</v>
      </c>
      <c r="AB86" s="135">
        <f>SUM($C$2:C86)*D86/SUM($B$2:B86)-1</f>
        <v>6.7476851572326746E-2</v>
      </c>
      <c r="AC86" s="135">
        <f t="shared" si="20"/>
        <v>-1.3149285786163034E-2</v>
      </c>
      <c r="AD86" s="53">
        <f t="shared" si="58"/>
        <v>0.18432270200000006</v>
      </c>
    </row>
    <row r="87" spans="1:30">
      <c r="A87" s="42" t="s">
        <v>169</v>
      </c>
      <c r="B87" s="2">
        <v>135</v>
      </c>
      <c r="C87" s="43">
        <v>111.66</v>
      </c>
      <c r="D87" s="44">
        <v>1.2077</v>
      </c>
      <c r="E87" s="45">
        <f t="shared" si="40"/>
        <v>0.219901188</v>
      </c>
      <c r="F87" s="22">
        <f t="shared" si="41"/>
        <v>4.1994577777777688E-2</v>
      </c>
      <c r="H87" s="5">
        <f t="shared" si="42"/>
        <v>5.6692679999999882</v>
      </c>
      <c r="I87" s="2" t="s">
        <v>66</v>
      </c>
      <c r="J87" s="46" t="s">
        <v>170</v>
      </c>
      <c r="K87" s="47">
        <f t="shared" si="43"/>
        <v>43599</v>
      </c>
      <c r="L87" s="47" t="str">
        <f t="shared" ca="1" si="44"/>
        <v>2020-03-30</v>
      </c>
      <c r="M87" s="27">
        <f t="shared" ca="1" si="45"/>
        <v>43470</v>
      </c>
      <c r="N87" s="28">
        <f t="shared" ca="1" si="46"/>
        <v>4.7602549344375328E-2</v>
      </c>
      <c r="O87" s="48">
        <f t="shared" si="47"/>
        <v>134.85178199999999</v>
      </c>
      <c r="P87" s="48">
        <f t="shared" si="48"/>
        <v>0.14821800000001417</v>
      </c>
      <c r="Q87" s="49">
        <f t="shared" si="49"/>
        <v>0.89901187999999987</v>
      </c>
      <c r="R87" s="50">
        <f t="shared" si="50"/>
        <v>7426.44</v>
      </c>
      <c r="S87" s="51">
        <f t="shared" si="51"/>
        <v>8968.911587999999</v>
      </c>
      <c r="T87" s="51"/>
      <c r="U87" s="51"/>
      <c r="V87" s="52">
        <f t="shared" si="52"/>
        <v>3686.13</v>
      </c>
      <c r="W87" s="52">
        <f t="shared" si="53"/>
        <v>12655.041588</v>
      </c>
      <c r="X87" s="1">
        <f t="shared" si="54"/>
        <v>12060</v>
      </c>
      <c r="Y87" s="50">
        <f t="shared" si="55"/>
        <v>595.04158800000005</v>
      </c>
      <c r="Z87" s="135">
        <f t="shared" si="56"/>
        <v>4.9340098507462793E-2</v>
      </c>
      <c r="AA87" s="135">
        <f t="shared" si="57"/>
        <v>7.1059329557301432E-2</v>
      </c>
      <c r="AB87" s="135">
        <f>SUM($C$2:C87)*D87/SUM($B$2:B87)-1</f>
        <v>6.0453731094527008E-2</v>
      </c>
      <c r="AC87" s="135">
        <f t="shared" si="20"/>
        <v>-1.1113632587064215E-2</v>
      </c>
      <c r="AD87" s="53">
        <f t="shared" si="58"/>
        <v>0.17790661022222232</v>
      </c>
    </row>
    <row r="88" spans="1:30">
      <c r="A88" s="42" t="s">
        <v>171</v>
      </c>
      <c r="B88" s="2">
        <v>135</v>
      </c>
      <c r="C88" s="43">
        <v>109.29</v>
      </c>
      <c r="D88" s="44">
        <v>1.2337</v>
      </c>
      <c r="E88" s="45">
        <f t="shared" si="40"/>
        <v>0.21988738200000002</v>
      </c>
      <c r="F88" s="22">
        <f t="shared" si="41"/>
        <v>1.9878088888889013E-2</v>
      </c>
      <c r="H88" s="5">
        <f t="shared" si="42"/>
        <v>2.683542000000017</v>
      </c>
      <c r="I88" s="2" t="s">
        <v>66</v>
      </c>
      <c r="J88" s="46" t="s">
        <v>172</v>
      </c>
      <c r="K88" s="47">
        <f t="shared" si="43"/>
        <v>43600</v>
      </c>
      <c r="L88" s="47" t="str">
        <f t="shared" ca="1" si="44"/>
        <v>2020-03-30</v>
      </c>
      <c r="M88" s="27">
        <f t="shared" ca="1" si="45"/>
        <v>43335</v>
      </c>
      <c r="N88" s="28">
        <f t="shared" ca="1" si="46"/>
        <v>2.2602811353409625E-2</v>
      </c>
      <c r="O88" s="48">
        <f t="shared" si="47"/>
        <v>134.831073</v>
      </c>
      <c r="P88" s="48">
        <f t="shared" si="48"/>
        <v>0.1689269999999965</v>
      </c>
      <c r="Q88" s="49">
        <f t="shared" si="49"/>
        <v>0.89887382000000005</v>
      </c>
      <c r="R88" s="50">
        <f t="shared" si="50"/>
        <v>7535.73</v>
      </c>
      <c r="S88" s="51">
        <f t="shared" si="51"/>
        <v>9296.8301009999996</v>
      </c>
      <c r="T88" s="51"/>
      <c r="U88" s="51"/>
      <c r="V88" s="52">
        <f t="shared" si="52"/>
        <v>3686.13</v>
      </c>
      <c r="W88" s="52">
        <f t="shared" si="53"/>
        <v>12982.960101000001</v>
      </c>
      <c r="X88" s="1">
        <f t="shared" si="54"/>
        <v>12195</v>
      </c>
      <c r="Y88" s="50">
        <f t="shared" si="55"/>
        <v>787.96010100000058</v>
      </c>
      <c r="Z88" s="135">
        <f t="shared" si="56"/>
        <v>6.4613374415744218E-2</v>
      </c>
      <c r="AA88" s="135">
        <f t="shared" si="57"/>
        <v>9.2604552778453586E-2</v>
      </c>
      <c r="AB88" s="135">
        <f>SUM($C$2:C88)*D88/SUM($B$2:B88)-1</f>
        <v>8.2347923739237272E-2</v>
      </c>
      <c r="AC88" s="135">
        <f t="shared" si="20"/>
        <v>-1.7734549323493054E-2</v>
      </c>
      <c r="AD88" s="53">
        <f t="shared" si="58"/>
        <v>0.20000929311111101</v>
      </c>
    </row>
    <row r="89" spans="1:30">
      <c r="A89" s="42" t="s">
        <v>173</v>
      </c>
      <c r="B89" s="2">
        <v>135</v>
      </c>
      <c r="C89" s="43">
        <v>108.84</v>
      </c>
      <c r="D89" s="44">
        <v>1.2386999999999999</v>
      </c>
      <c r="E89" s="45">
        <f t="shared" si="40"/>
        <v>0.21988007200000001</v>
      </c>
      <c r="F89" s="22">
        <f t="shared" si="41"/>
        <v>1.5678755555555628E-2</v>
      </c>
      <c r="H89" s="5">
        <f t="shared" si="42"/>
        <v>2.1166320000000098</v>
      </c>
      <c r="I89" s="2" t="s">
        <v>66</v>
      </c>
      <c r="J89" s="46" t="s">
        <v>174</v>
      </c>
      <c r="K89" s="47">
        <f t="shared" si="43"/>
        <v>43601</v>
      </c>
      <c r="L89" s="47" t="str">
        <f t="shared" ca="1" si="44"/>
        <v>2020-03-30</v>
      </c>
      <c r="M89" s="27">
        <f t="shared" ca="1" si="45"/>
        <v>43200</v>
      </c>
      <c r="N89" s="28">
        <f t="shared" ca="1" si="46"/>
        <v>1.7883580555555639E-2</v>
      </c>
      <c r="O89" s="48">
        <f t="shared" si="47"/>
        <v>134.820108</v>
      </c>
      <c r="P89" s="48">
        <f t="shared" si="48"/>
        <v>0.17989199999999528</v>
      </c>
      <c r="Q89" s="49">
        <f t="shared" si="49"/>
        <v>0.89880072</v>
      </c>
      <c r="R89" s="50">
        <f t="shared" si="50"/>
        <v>7644.57</v>
      </c>
      <c r="S89" s="51">
        <f t="shared" si="51"/>
        <v>9469.3288589999993</v>
      </c>
      <c r="T89" s="51"/>
      <c r="U89" s="51"/>
      <c r="V89" s="52">
        <f t="shared" si="52"/>
        <v>3686.13</v>
      </c>
      <c r="W89" s="52">
        <f t="shared" si="53"/>
        <v>13155.458858999998</v>
      </c>
      <c r="X89" s="1">
        <f t="shared" si="54"/>
        <v>12330</v>
      </c>
      <c r="Y89" s="50">
        <f t="shared" si="55"/>
        <v>825.45885899999848</v>
      </c>
      <c r="Z89" s="135">
        <f t="shared" si="56"/>
        <v>6.6947190510948884E-2</v>
      </c>
      <c r="AA89" s="135">
        <f t="shared" si="57"/>
        <v>9.5496445342190484E-2</v>
      </c>
      <c r="AB89" s="135">
        <f>SUM($C$2:C89)*D89/SUM($B$2:B89)-1</f>
        <v>8.5770278832116631E-2</v>
      </c>
      <c r="AC89" s="135">
        <f t="shared" si="20"/>
        <v>-1.8823088321167747E-2</v>
      </c>
      <c r="AD89" s="53">
        <f t="shared" si="58"/>
        <v>0.20420131644444439</v>
      </c>
    </row>
    <row r="90" spans="1:30">
      <c r="A90" s="42" t="s">
        <v>175</v>
      </c>
      <c r="B90" s="2">
        <v>135</v>
      </c>
      <c r="C90" s="43">
        <v>111.55</v>
      </c>
      <c r="D90" s="44">
        <v>1.2085999999999999</v>
      </c>
      <c r="E90" s="45">
        <f t="shared" si="40"/>
        <v>0.21987955333333331</v>
      </c>
      <c r="F90" s="22">
        <f t="shared" si="41"/>
        <v>4.0968074074074018E-2</v>
      </c>
      <c r="H90" s="5">
        <f t="shared" si="42"/>
        <v>5.5306899999999928</v>
      </c>
      <c r="I90" s="2" t="s">
        <v>66</v>
      </c>
      <c r="J90" s="46" t="s">
        <v>176</v>
      </c>
      <c r="K90" s="47">
        <f t="shared" si="43"/>
        <v>43602</v>
      </c>
      <c r="L90" s="47" t="str">
        <f t="shared" ca="1" si="44"/>
        <v>2020-03-30</v>
      </c>
      <c r="M90" s="27">
        <f t="shared" ca="1" si="45"/>
        <v>43065</v>
      </c>
      <c r="N90" s="28">
        <f t="shared" ca="1" si="46"/>
        <v>4.6875696040868386E-2</v>
      </c>
      <c r="O90" s="48">
        <f t="shared" si="47"/>
        <v>134.81932999999998</v>
      </c>
      <c r="P90" s="48">
        <f t="shared" si="48"/>
        <v>0.18067000000002054</v>
      </c>
      <c r="Q90" s="49">
        <f t="shared" si="49"/>
        <v>0.89879553333333317</v>
      </c>
      <c r="R90" s="50">
        <f t="shared" si="50"/>
        <v>7756.12</v>
      </c>
      <c r="S90" s="51">
        <f t="shared" si="51"/>
        <v>9374.0466319999996</v>
      </c>
      <c r="T90" s="51"/>
      <c r="U90" s="51"/>
      <c r="V90" s="52">
        <f t="shared" si="52"/>
        <v>3686.13</v>
      </c>
      <c r="W90" s="52">
        <f t="shared" si="53"/>
        <v>13060.176631999999</v>
      </c>
      <c r="X90" s="1">
        <f t="shared" si="54"/>
        <v>12465</v>
      </c>
      <c r="Y90" s="50">
        <f t="shared" si="55"/>
        <v>595.17663199999879</v>
      </c>
      <c r="Z90" s="135">
        <f t="shared" si="56"/>
        <v>4.7747824468511668E-2</v>
      </c>
      <c r="AA90" s="135">
        <f t="shared" si="57"/>
        <v>6.7796496815649476E-2</v>
      </c>
      <c r="AB90" s="135">
        <f>SUM($C$2:C90)*D90/SUM($B$2:B90)-1</f>
        <v>5.8728752025671405E-2</v>
      </c>
      <c r="AC90" s="135">
        <f t="shared" si="20"/>
        <v>-1.0980927557159736E-2</v>
      </c>
      <c r="AD90" s="53">
        <f t="shared" si="58"/>
        <v>0.17891147925925929</v>
      </c>
    </row>
    <row r="91" spans="1:30">
      <c r="A91" s="17" t="s">
        <v>177</v>
      </c>
      <c r="B91" s="18">
        <v>135</v>
      </c>
      <c r="C91" s="38">
        <v>112.44</v>
      </c>
      <c r="D91" s="39">
        <v>1.1991000000000001</v>
      </c>
      <c r="E91" s="21">
        <v>0.21988453600000002</v>
      </c>
      <c r="F91" s="22">
        <v>0.21362962962962964</v>
      </c>
      <c r="G91" s="23">
        <v>163.84</v>
      </c>
      <c r="H91" s="24">
        <v>28.840000000000003</v>
      </c>
      <c r="I91" s="18" t="s">
        <v>28</v>
      </c>
      <c r="J91" s="25" t="s">
        <v>1044</v>
      </c>
      <c r="K91" s="26">
        <v>43605</v>
      </c>
      <c r="L91" s="26">
        <v>43895</v>
      </c>
      <c r="M91" s="27">
        <v>39285</v>
      </c>
      <c r="N91" s="28">
        <v>0.26795469008527434</v>
      </c>
      <c r="O91" s="29">
        <v>134.82680400000001</v>
      </c>
      <c r="P91" s="29">
        <v>0.17319599999999014</v>
      </c>
      <c r="Q91" s="30">
        <v>0.89884536000000004</v>
      </c>
      <c r="R91" s="34">
        <v>7868.5599999999995</v>
      </c>
      <c r="S91" s="32">
        <v>9435.1902960000007</v>
      </c>
      <c r="T91" s="32"/>
      <c r="U91" s="32"/>
      <c r="V91" s="33">
        <v>3686.13</v>
      </c>
      <c r="W91" s="33">
        <v>13121.320296000002</v>
      </c>
      <c r="X91" s="70">
        <v>12600</v>
      </c>
      <c r="Y91" s="34">
        <v>521.32029600000169</v>
      </c>
      <c r="Z91" s="135">
        <f t="shared" si="56"/>
        <v>4.1374626666666803E-2</v>
      </c>
      <c r="AA91" s="135">
        <f t="shared" si="57"/>
        <v>5.8484170848352335E-2</v>
      </c>
      <c r="AB91" s="135">
        <f>SUM($C$2:C91)*D91/SUM($B$2:B91)-1</f>
        <v>4.9852971666666468E-2</v>
      </c>
      <c r="AC91" s="135">
        <f t="shared" si="20"/>
        <v>-8.4783449999996652E-3</v>
      </c>
      <c r="AD91" s="71" t="s">
        <v>29</v>
      </c>
    </row>
    <row r="92" spans="1:30">
      <c r="A92" s="42" t="s">
        <v>178</v>
      </c>
      <c r="B92" s="2">
        <v>135</v>
      </c>
      <c r="C92" s="43">
        <v>111.02</v>
      </c>
      <c r="D92" s="44">
        <v>1.2143999999999999</v>
      </c>
      <c r="E92" s="45">
        <f t="shared" si="40"/>
        <v>0.21988179200000002</v>
      </c>
      <c r="F92" s="22">
        <f t="shared" si="41"/>
        <v>3.6022192592592664E-2</v>
      </c>
      <c r="H92" s="5">
        <f t="shared" si="42"/>
        <v>4.8629960000000096</v>
      </c>
      <c r="I92" s="2" t="s">
        <v>66</v>
      </c>
      <c r="J92" s="46" t="s">
        <v>179</v>
      </c>
      <c r="K92" s="47">
        <f t="shared" si="43"/>
        <v>43606</v>
      </c>
      <c r="L92" s="47" t="str">
        <f t="shared" ca="1" si="44"/>
        <v>2020-03-30</v>
      </c>
      <c r="M92" s="27">
        <f t="shared" ca="1" si="45"/>
        <v>42525</v>
      </c>
      <c r="N92" s="28">
        <f t="shared" ca="1" si="46"/>
        <v>4.1740000940623245E-2</v>
      </c>
      <c r="O92" s="48">
        <f t="shared" si="47"/>
        <v>134.822688</v>
      </c>
      <c r="P92" s="48">
        <f t="shared" si="48"/>
        <v>0.17731200000000058</v>
      </c>
      <c r="Q92" s="49">
        <f t="shared" si="49"/>
        <v>0.89881792000000005</v>
      </c>
      <c r="R92" s="50">
        <f t="shared" si="50"/>
        <v>7979.58</v>
      </c>
      <c r="S92" s="51">
        <f t="shared" si="51"/>
        <v>9690.4019520000002</v>
      </c>
      <c r="T92" s="51"/>
      <c r="U92" s="51"/>
      <c r="V92" s="52">
        <f t="shared" si="52"/>
        <v>3686.13</v>
      </c>
      <c r="W92" s="52">
        <f t="shared" si="53"/>
        <v>13376.531952000001</v>
      </c>
      <c r="X92" s="1">
        <f t="shared" si="54"/>
        <v>12735</v>
      </c>
      <c r="Y92" s="50">
        <f t="shared" si="55"/>
        <v>641.53195200000118</v>
      </c>
      <c r="Z92" s="135">
        <f t="shared" si="56"/>
        <v>5.0375496819788035E-2</v>
      </c>
      <c r="AA92" s="135">
        <f t="shared" si="57"/>
        <v>7.0896360761067534E-2</v>
      </c>
      <c r="AB92" s="135">
        <f>SUM($C$2:C92)*D92/SUM($B$2:B92)-1</f>
        <v>6.2564240282685368E-2</v>
      </c>
      <c r="AC92" s="135">
        <f t="shared" si="20"/>
        <v>-1.2188743462897333E-2</v>
      </c>
      <c r="AD92" s="53">
        <f t="shared" si="58"/>
        <v>0.18385959940740737</v>
      </c>
    </row>
    <row r="93" spans="1:30">
      <c r="A93" s="42" t="s">
        <v>180</v>
      </c>
      <c r="B93" s="2">
        <v>135</v>
      </c>
      <c r="C93" s="43">
        <v>111.51</v>
      </c>
      <c r="D93" s="44">
        <v>1.2091000000000001</v>
      </c>
      <c r="E93" s="45">
        <f t="shared" si="40"/>
        <v>0.21988449400000004</v>
      </c>
      <c r="F93" s="22">
        <f t="shared" si="41"/>
        <v>4.0594800000000035E-2</v>
      </c>
      <c r="H93" s="5">
        <f t="shared" si="42"/>
        <v>5.4802980000000048</v>
      </c>
      <c r="I93" s="2" t="s">
        <v>66</v>
      </c>
      <c r="J93" s="46" t="s">
        <v>181</v>
      </c>
      <c r="K93" s="47">
        <f t="shared" si="43"/>
        <v>43607</v>
      </c>
      <c r="L93" s="47" t="str">
        <f t="shared" ca="1" si="44"/>
        <v>2020-03-30</v>
      </c>
      <c r="M93" s="27">
        <f t="shared" ca="1" si="45"/>
        <v>42390</v>
      </c>
      <c r="N93" s="28">
        <f t="shared" ca="1" si="46"/>
        <v>4.7188222929936352E-2</v>
      </c>
      <c r="O93" s="48">
        <f t="shared" si="47"/>
        <v>134.82674100000003</v>
      </c>
      <c r="P93" s="48">
        <f t="shared" si="48"/>
        <v>0.17325899999997318</v>
      </c>
      <c r="Q93" s="49">
        <f t="shared" si="49"/>
        <v>0.89884494000000015</v>
      </c>
      <c r="R93" s="50">
        <f t="shared" si="50"/>
        <v>8091.09</v>
      </c>
      <c r="S93" s="51">
        <f t="shared" si="51"/>
        <v>9782.9369190000016</v>
      </c>
      <c r="T93" s="51"/>
      <c r="U93" s="51"/>
      <c r="V93" s="52">
        <f t="shared" si="52"/>
        <v>3686.13</v>
      </c>
      <c r="W93" s="52">
        <f t="shared" si="53"/>
        <v>13469.066919000001</v>
      </c>
      <c r="X93" s="1">
        <f t="shared" si="54"/>
        <v>12870</v>
      </c>
      <c r="Y93" s="50">
        <f t="shared" si="55"/>
        <v>599.06691900000078</v>
      </c>
      <c r="Z93" s="135">
        <f t="shared" si="56"/>
        <v>4.6547546153846264E-2</v>
      </c>
      <c r="AA93" s="135">
        <f t="shared" si="57"/>
        <v>6.5230335250825888E-2</v>
      </c>
      <c r="AB93" s="135">
        <f>SUM($C$2:C93)*D93/SUM($B$2:B93)-1</f>
        <v>5.7305809324009305E-2</v>
      </c>
      <c r="AC93" s="135">
        <f t="shared" si="20"/>
        <v>-1.075826317016304E-2</v>
      </c>
      <c r="AD93" s="53">
        <f t="shared" si="58"/>
        <v>0.179289694</v>
      </c>
    </row>
    <row r="94" spans="1:30">
      <c r="A94" s="17" t="s">
        <v>182</v>
      </c>
      <c r="B94" s="18">
        <v>135</v>
      </c>
      <c r="C94" s="38">
        <v>113.28</v>
      </c>
      <c r="D94" s="39">
        <v>1.1900999999999999</v>
      </c>
      <c r="E94" s="21">
        <v>0.219876352</v>
      </c>
      <c r="F94" s="22">
        <v>0.21881481481481499</v>
      </c>
      <c r="G94" s="23">
        <v>164.54</v>
      </c>
      <c r="H94" s="24">
        <v>29.54</v>
      </c>
      <c r="I94" s="18" t="s">
        <v>28</v>
      </c>
      <c r="J94" s="25" t="s">
        <v>1039</v>
      </c>
      <c r="K94" s="26">
        <v>43608</v>
      </c>
      <c r="L94" s="26">
        <v>43843</v>
      </c>
      <c r="M94" s="27">
        <v>31860</v>
      </c>
      <c r="N94" s="28">
        <v>0.338421217827997</v>
      </c>
      <c r="O94" s="29">
        <v>134.814528</v>
      </c>
      <c r="P94" s="29">
        <v>0.18547200000000399</v>
      </c>
      <c r="Q94" s="30">
        <v>0.89876352000000004</v>
      </c>
      <c r="R94" s="34">
        <v>8204.3700000000008</v>
      </c>
      <c r="S94" s="32">
        <v>9764.0207370000007</v>
      </c>
      <c r="T94" s="32"/>
      <c r="U94" s="32"/>
      <c r="V94" s="33">
        <v>3686.13</v>
      </c>
      <c r="W94" s="33">
        <v>13450.150737</v>
      </c>
      <c r="X94" s="70">
        <v>13005</v>
      </c>
      <c r="Y94" s="34">
        <v>445.15073699999999</v>
      </c>
      <c r="Z94" s="135">
        <v>3.4229199307958397E-2</v>
      </c>
      <c r="AA94" s="135">
        <v>4.7768746317955003E-2</v>
      </c>
      <c r="AB94" s="135">
        <f>SUM($C$2:C94)*D94/SUM($B$2:B94)-1</f>
        <v>4.025446782006914E-2</v>
      </c>
      <c r="AC94" s="135">
        <f t="shared" si="20"/>
        <v>-6.025268512110743E-3</v>
      </c>
      <c r="AD94" s="71" t="s">
        <v>29</v>
      </c>
    </row>
    <row r="95" spans="1:30">
      <c r="A95" s="17" t="s">
        <v>183</v>
      </c>
      <c r="B95" s="18">
        <v>135</v>
      </c>
      <c r="C95" s="38">
        <v>112.96</v>
      </c>
      <c r="D95" s="39">
        <v>1.1935</v>
      </c>
      <c r="E95" s="21">
        <v>0.219878506666667</v>
      </c>
      <c r="F95" s="22">
        <v>0.21540740740740699</v>
      </c>
      <c r="G95" s="23">
        <v>164.08</v>
      </c>
      <c r="H95" s="24">
        <v>29.08</v>
      </c>
      <c r="I95" s="18" t="s">
        <v>28</v>
      </c>
      <c r="J95" s="25" t="s">
        <v>1040</v>
      </c>
      <c r="K95" s="26">
        <v>43609</v>
      </c>
      <c r="L95" s="26">
        <v>43843</v>
      </c>
      <c r="M95" s="27">
        <v>31725</v>
      </c>
      <c r="N95" s="28">
        <v>0.334568951930654</v>
      </c>
      <c r="O95" s="29">
        <v>134.81775999999999</v>
      </c>
      <c r="P95" s="29">
        <v>0.18224000000000701</v>
      </c>
      <c r="Q95" s="30">
        <v>0.89878506666666702</v>
      </c>
      <c r="R95" s="34">
        <v>8317.33</v>
      </c>
      <c r="S95" s="32">
        <v>9926.7333550000003</v>
      </c>
      <c r="T95" s="32"/>
      <c r="U95" s="32"/>
      <c r="V95" s="33">
        <v>3686.13</v>
      </c>
      <c r="W95" s="33">
        <v>13612.863355</v>
      </c>
      <c r="X95" s="70">
        <v>13140</v>
      </c>
      <c r="Y95" s="34">
        <v>472.86335500000098</v>
      </c>
      <c r="Z95" s="135">
        <v>3.5986556697108298E-2</v>
      </c>
      <c r="AA95" s="135">
        <v>5.0017966716276098E-2</v>
      </c>
      <c r="AB95" s="135">
        <f>SUM($C$2:C95)*D95/SUM($B$2:B95)-1</f>
        <v>4.2768398021308718E-2</v>
      </c>
      <c r="AC95" s="135">
        <f t="shared" si="20"/>
        <v>-6.7818413242004202E-3</v>
      </c>
      <c r="AD95" s="71" t="s">
        <v>29</v>
      </c>
    </row>
    <row r="96" spans="1:30">
      <c r="A96" s="42" t="s">
        <v>184</v>
      </c>
      <c r="B96" s="2">
        <v>135</v>
      </c>
      <c r="C96" s="43">
        <v>111.64</v>
      </c>
      <c r="D96" s="44">
        <v>1.2076</v>
      </c>
      <c r="E96" s="45">
        <f t="shared" ref="E96:E101" si="59">10%*Q96+13%</f>
        <v>0.21987764266666668</v>
      </c>
      <c r="F96" s="22">
        <f t="shared" ref="F96:F101" si="60">IF(G96="",($F$1*C96-B96)/B96,H96/B96)</f>
        <v>4.18079407407407E-2</v>
      </c>
      <c r="H96" s="5">
        <f t="shared" ref="H96:H101" si="61">IF(G96="",$F$1*C96-B96,G96-B96)</f>
        <v>5.6440719999999942</v>
      </c>
      <c r="I96" s="2" t="s">
        <v>66</v>
      </c>
      <c r="J96" s="46" t="s">
        <v>185</v>
      </c>
      <c r="K96" s="47">
        <f t="shared" ref="K96:K101" si="62">DATE(MID(J96,1,4),MID(J96,5,2),MID(J96,7,2))</f>
        <v>43612</v>
      </c>
      <c r="L96" s="47" t="str">
        <f t="shared" ref="L96:L101" ca="1" si="63">IF(LEN(J96) &gt; 15,DATE(MID(J96,12,4),MID(J96,16,2),MID(J96,18,2)),TEXT(TODAY(),"yyyy-mm-dd"))</f>
        <v>2020-03-30</v>
      </c>
      <c r="M96" s="27">
        <f t="shared" ref="M96:M101" ca="1" si="64">(L96-K96+1)*B96</f>
        <v>41715</v>
      </c>
      <c r="N96" s="28">
        <f t="shared" ref="N96:N101" ca="1" si="65">H96/M96*365</f>
        <v>4.9384784370130601E-2</v>
      </c>
      <c r="O96" s="48">
        <f t="shared" ref="O96:O101" si="66">D96*C96</f>
        <v>134.816464</v>
      </c>
      <c r="P96" s="48">
        <f t="shared" ref="P96:P101" si="67">B96-O96</f>
        <v>0.1835360000000037</v>
      </c>
      <c r="Q96" s="49">
        <f t="shared" ref="Q96:Q101" si="68">O96/150</f>
        <v>0.89877642666666668</v>
      </c>
      <c r="R96" s="50">
        <f t="shared" ref="R96:R101" si="69">R95+C96-T96</f>
        <v>8428.9699999999993</v>
      </c>
      <c r="S96" s="51">
        <f t="shared" ref="S96:S101" si="70">R96*D96</f>
        <v>10178.824171999999</v>
      </c>
      <c r="T96" s="51"/>
      <c r="U96" s="51"/>
      <c r="V96" s="52">
        <f t="shared" ref="V96:V101" si="71">V95+U96</f>
        <v>3686.13</v>
      </c>
      <c r="W96" s="52">
        <f t="shared" ref="W96:W101" si="72">V96+S96</f>
        <v>13864.954171999998</v>
      </c>
      <c r="X96" s="1">
        <f t="shared" ref="X96:X101" si="73">X95+B96</f>
        <v>13275</v>
      </c>
      <c r="Y96" s="50">
        <f t="shared" ref="Y96:Y101" si="74">W96-X96</f>
        <v>589.95417199999793</v>
      </c>
      <c r="Z96" s="135">
        <f t="shared" ref="Z96:Z103" si="75">W96/X96-1</f>
        <v>4.4440992241054467E-2</v>
      </c>
      <c r="AA96" s="135">
        <f t="shared" ref="AA96:AA103" si="76">S96/(X96-V96)-1</f>
        <v>6.1524890002680133E-2</v>
      </c>
      <c r="AB96" s="135">
        <f>SUM($C$2:C96)*D96/SUM($B$2:B96)-1</f>
        <v>5.4513616873822723E-2</v>
      </c>
      <c r="AC96" s="135">
        <f t="shared" si="20"/>
        <v>-1.0072624632768257E-2</v>
      </c>
      <c r="AD96" s="53">
        <f t="shared" ref="AD96:AD101" si="77">IF(E96-F96&lt;0,"达成",E96-F96)</f>
        <v>0.17806970192592597</v>
      </c>
    </row>
    <row r="97" spans="1:30">
      <c r="A97" s="42" t="s">
        <v>186</v>
      </c>
      <c r="B97" s="2">
        <v>135</v>
      </c>
      <c r="C97" s="43">
        <v>110.6</v>
      </c>
      <c r="D97" s="44">
        <v>1.2190000000000001</v>
      </c>
      <c r="E97" s="45">
        <f t="shared" si="59"/>
        <v>0.21988093333333336</v>
      </c>
      <c r="F97" s="22">
        <f t="shared" si="60"/>
        <v>3.2102814814814765E-2</v>
      </c>
      <c r="H97" s="5">
        <f t="shared" si="61"/>
        <v>4.3338799999999935</v>
      </c>
      <c r="I97" s="2" t="s">
        <v>66</v>
      </c>
      <c r="J97" s="46" t="s">
        <v>187</v>
      </c>
      <c r="K97" s="47">
        <f t="shared" si="62"/>
        <v>43613</v>
      </c>
      <c r="L97" s="47" t="str">
        <f t="shared" ca="1" si="63"/>
        <v>2020-03-30</v>
      </c>
      <c r="M97" s="27">
        <f t="shared" ca="1" si="64"/>
        <v>41580</v>
      </c>
      <c r="N97" s="28">
        <f t="shared" ca="1" si="65"/>
        <v>3.8043920153920101E-2</v>
      </c>
      <c r="O97" s="48">
        <f t="shared" si="66"/>
        <v>134.82140000000001</v>
      </c>
      <c r="P97" s="48">
        <f t="shared" si="67"/>
        <v>0.17859999999998877</v>
      </c>
      <c r="Q97" s="49">
        <f t="shared" si="68"/>
        <v>0.89880933333333346</v>
      </c>
      <c r="R97" s="50">
        <f t="shared" si="69"/>
        <v>8539.57</v>
      </c>
      <c r="S97" s="51">
        <f t="shared" si="70"/>
        <v>10409.73583</v>
      </c>
      <c r="T97" s="51"/>
      <c r="U97" s="51"/>
      <c r="V97" s="52">
        <f t="shared" si="71"/>
        <v>3686.13</v>
      </c>
      <c r="W97" s="52">
        <f t="shared" si="72"/>
        <v>14095.865829999999</v>
      </c>
      <c r="X97" s="1">
        <f t="shared" si="73"/>
        <v>13410</v>
      </c>
      <c r="Y97" s="50">
        <f t="shared" si="74"/>
        <v>685.86582999999882</v>
      </c>
      <c r="Z97" s="135">
        <f t="shared" si="75"/>
        <v>5.1145848620432366E-2</v>
      </c>
      <c r="AA97" s="135">
        <f t="shared" si="76"/>
        <v>7.0534245110228877E-2</v>
      </c>
      <c r="AB97" s="135">
        <f>SUM($C$2:C97)*D97/SUM($B$2:B97)-1</f>
        <v>6.3806119313944754E-2</v>
      </c>
      <c r="AC97" s="135">
        <f t="shared" si="20"/>
        <v>-1.2660270693512388E-2</v>
      </c>
      <c r="AD97" s="53">
        <f t="shared" si="77"/>
        <v>0.18777811851851861</v>
      </c>
    </row>
    <row r="98" spans="1:30">
      <c r="A98" s="42" t="s">
        <v>188</v>
      </c>
      <c r="B98" s="2">
        <v>135</v>
      </c>
      <c r="C98" s="43">
        <v>110.82</v>
      </c>
      <c r="D98" s="44">
        <v>1.2165999999999999</v>
      </c>
      <c r="E98" s="45">
        <f t="shared" si="59"/>
        <v>0.21988240799999997</v>
      </c>
      <c r="F98" s="22">
        <f t="shared" si="60"/>
        <v>3.4155822222222104E-2</v>
      </c>
      <c r="H98" s="5">
        <f t="shared" si="61"/>
        <v>4.6110359999999844</v>
      </c>
      <c r="I98" s="2" t="s">
        <v>66</v>
      </c>
      <c r="J98" s="46" t="s">
        <v>189</v>
      </c>
      <c r="K98" s="47">
        <f t="shared" si="62"/>
        <v>43614</v>
      </c>
      <c r="L98" s="47" t="str">
        <f t="shared" ca="1" si="63"/>
        <v>2020-03-30</v>
      </c>
      <c r="M98" s="27">
        <f t="shared" ca="1" si="64"/>
        <v>41445</v>
      </c>
      <c r="N98" s="28">
        <f t="shared" ca="1" si="65"/>
        <v>4.0608713716974165E-2</v>
      </c>
      <c r="O98" s="48">
        <f t="shared" si="66"/>
        <v>134.82361199999997</v>
      </c>
      <c r="P98" s="48">
        <f t="shared" si="67"/>
        <v>0.1763880000000313</v>
      </c>
      <c r="Q98" s="49">
        <f t="shared" si="68"/>
        <v>0.8988240799999998</v>
      </c>
      <c r="R98" s="50">
        <f t="shared" si="69"/>
        <v>8650.39</v>
      </c>
      <c r="S98" s="51">
        <f t="shared" si="70"/>
        <v>10524.064473999999</v>
      </c>
      <c r="T98" s="51"/>
      <c r="U98" s="51"/>
      <c r="V98" s="52">
        <f t="shared" si="71"/>
        <v>3686.13</v>
      </c>
      <c r="W98" s="52">
        <f t="shared" si="72"/>
        <v>14210.194474</v>
      </c>
      <c r="X98" s="1">
        <f t="shared" si="73"/>
        <v>13545</v>
      </c>
      <c r="Y98" s="50">
        <f t="shared" si="74"/>
        <v>665.1944739999999</v>
      </c>
      <c r="Z98" s="135">
        <f t="shared" si="75"/>
        <v>4.9109964857881216E-2</v>
      </c>
      <c r="AA98" s="135">
        <f t="shared" si="76"/>
        <v>6.7471675151411947E-2</v>
      </c>
      <c r="AB98" s="135">
        <f>SUM($C$2:C98)*D98/SUM($B$2:B98)-1</f>
        <v>6.1083580361756873E-2</v>
      </c>
      <c r="AC98" s="135">
        <f t="shared" si="20"/>
        <v>-1.1973615503875656E-2</v>
      </c>
      <c r="AD98" s="53">
        <f t="shared" si="77"/>
        <v>0.18572658577777787</v>
      </c>
    </row>
    <row r="99" spans="1:30">
      <c r="A99" s="42" t="s">
        <v>190</v>
      </c>
      <c r="B99" s="2">
        <v>135</v>
      </c>
      <c r="C99" s="43">
        <v>111.41</v>
      </c>
      <c r="D99" s="44">
        <v>1.2101999999999999</v>
      </c>
      <c r="E99" s="45">
        <f t="shared" si="59"/>
        <v>0.21988558799999999</v>
      </c>
      <c r="F99" s="22">
        <f t="shared" si="60"/>
        <v>3.9661614814814859E-2</v>
      </c>
      <c r="H99" s="5">
        <f t="shared" si="61"/>
        <v>5.3543180000000064</v>
      </c>
      <c r="I99" s="2" t="s">
        <v>66</v>
      </c>
      <c r="J99" s="46" t="s">
        <v>191</v>
      </c>
      <c r="K99" s="47">
        <f t="shared" si="62"/>
        <v>43615</v>
      </c>
      <c r="L99" s="47" t="str">
        <f t="shared" ca="1" si="63"/>
        <v>2020-03-30</v>
      </c>
      <c r="M99" s="27">
        <f t="shared" ca="1" si="64"/>
        <v>41310</v>
      </c>
      <c r="N99" s="28">
        <f t="shared" ca="1" si="65"/>
        <v>4.7308788913096159E-2</v>
      </c>
      <c r="O99" s="48">
        <f t="shared" si="66"/>
        <v>134.82838199999998</v>
      </c>
      <c r="P99" s="48">
        <f t="shared" si="67"/>
        <v>0.17161800000002359</v>
      </c>
      <c r="Q99" s="49">
        <f t="shared" si="68"/>
        <v>0.89885587999999983</v>
      </c>
      <c r="R99" s="50">
        <f t="shared" si="69"/>
        <v>8761.7999999999993</v>
      </c>
      <c r="S99" s="51">
        <f t="shared" si="70"/>
        <v>10603.530359999999</v>
      </c>
      <c r="T99" s="51"/>
      <c r="U99" s="51"/>
      <c r="V99" s="52">
        <f t="shared" si="71"/>
        <v>3686.13</v>
      </c>
      <c r="W99" s="52">
        <f t="shared" si="72"/>
        <v>14289.660359999998</v>
      </c>
      <c r="X99" s="1">
        <f t="shared" si="73"/>
        <v>13680</v>
      </c>
      <c r="Y99" s="50">
        <f t="shared" si="74"/>
        <v>609.66035999999804</v>
      </c>
      <c r="Z99" s="135">
        <f t="shared" si="75"/>
        <v>4.4565815789473495E-2</v>
      </c>
      <c r="AA99" s="135">
        <f t="shared" si="76"/>
        <v>6.1003431103266337E-2</v>
      </c>
      <c r="AB99" s="135">
        <f>SUM($C$2:C99)*D99/SUM($B$2:B99)-1</f>
        <v>5.4941424999999766E-2</v>
      </c>
      <c r="AC99" s="135">
        <f t="shared" si="20"/>
        <v>-1.0375609210526271E-2</v>
      </c>
      <c r="AD99" s="53">
        <f t="shared" si="77"/>
        <v>0.18022397318518513</v>
      </c>
    </row>
    <row r="100" spans="1:30">
      <c r="A100" s="42" t="s">
        <v>192</v>
      </c>
      <c r="B100" s="2">
        <v>135</v>
      </c>
      <c r="C100" s="43">
        <v>111.67</v>
      </c>
      <c r="D100" s="44">
        <v>1.2073</v>
      </c>
      <c r="E100" s="45">
        <f t="shared" si="59"/>
        <v>0.21987946066666669</v>
      </c>
      <c r="F100" s="22">
        <f t="shared" si="60"/>
        <v>4.2087896296296397E-2</v>
      </c>
      <c r="H100" s="5">
        <f t="shared" si="61"/>
        <v>5.6818660000000136</v>
      </c>
      <c r="I100" s="2" t="s">
        <v>66</v>
      </c>
      <c r="J100" s="46" t="s">
        <v>193</v>
      </c>
      <c r="K100" s="47">
        <f t="shared" si="62"/>
        <v>43616</v>
      </c>
      <c r="L100" s="47" t="str">
        <f t="shared" ca="1" si="63"/>
        <v>2020-03-30</v>
      </c>
      <c r="M100" s="27">
        <f t="shared" ca="1" si="64"/>
        <v>41175</v>
      </c>
      <c r="N100" s="28">
        <f t="shared" ca="1" si="65"/>
        <v>5.0367482452944867E-2</v>
      </c>
      <c r="O100" s="48">
        <f t="shared" si="66"/>
        <v>134.81919100000002</v>
      </c>
      <c r="P100" s="48">
        <f t="shared" si="67"/>
        <v>0.18080899999998223</v>
      </c>
      <c r="Q100" s="49">
        <f t="shared" si="68"/>
        <v>0.89879460666666677</v>
      </c>
      <c r="R100" s="50">
        <f t="shared" si="69"/>
        <v>8873.4699999999993</v>
      </c>
      <c r="S100" s="51">
        <f t="shared" si="70"/>
        <v>10712.940331</v>
      </c>
      <c r="T100" s="51"/>
      <c r="U100" s="51"/>
      <c r="V100" s="52">
        <f t="shared" si="71"/>
        <v>3686.13</v>
      </c>
      <c r="W100" s="52">
        <f t="shared" si="72"/>
        <v>14399.070330999999</v>
      </c>
      <c r="X100" s="1">
        <f t="shared" si="73"/>
        <v>13815</v>
      </c>
      <c r="Y100" s="50">
        <f t="shared" si="74"/>
        <v>584.07033099999899</v>
      </c>
      <c r="Z100" s="135">
        <f t="shared" si="75"/>
        <v>4.2277982699963745E-2</v>
      </c>
      <c r="AA100" s="135">
        <f t="shared" si="76"/>
        <v>5.7663918186332763E-2</v>
      </c>
      <c r="AB100" s="135">
        <f>SUM($C$2:C100)*D100/SUM($B$2:B100)-1</f>
        <v>5.1888199203763863E-2</v>
      </c>
      <c r="AC100" s="135">
        <f t="shared" si="20"/>
        <v>-9.6102165038001175E-3</v>
      </c>
      <c r="AD100" s="53">
        <f t="shared" si="77"/>
        <v>0.1777915643703703</v>
      </c>
    </row>
    <row r="101" spans="1:30">
      <c r="A101" s="42" t="s">
        <v>194</v>
      </c>
      <c r="B101" s="2">
        <v>135</v>
      </c>
      <c r="C101" s="43">
        <v>111.56</v>
      </c>
      <c r="D101" s="44">
        <v>1.2084999999999999</v>
      </c>
      <c r="E101" s="45">
        <f t="shared" si="59"/>
        <v>0.21988017333333332</v>
      </c>
      <c r="F101" s="22">
        <f t="shared" si="60"/>
        <v>4.1061392592592727E-2</v>
      </c>
      <c r="H101" s="5">
        <f t="shared" si="61"/>
        <v>5.5432880000000182</v>
      </c>
      <c r="I101" s="2" t="s">
        <v>66</v>
      </c>
      <c r="J101" s="46" t="s">
        <v>195</v>
      </c>
      <c r="K101" s="47">
        <f t="shared" si="62"/>
        <v>43619</v>
      </c>
      <c r="L101" s="47" t="str">
        <f t="shared" ca="1" si="63"/>
        <v>2020-03-30</v>
      </c>
      <c r="M101" s="27">
        <f t="shared" ca="1" si="64"/>
        <v>40770</v>
      </c>
      <c r="N101" s="28">
        <f t="shared" ca="1" si="65"/>
        <v>4.9627179789060748E-2</v>
      </c>
      <c r="O101" s="48">
        <f t="shared" si="66"/>
        <v>134.82025999999999</v>
      </c>
      <c r="P101" s="48">
        <f t="shared" si="67"/>
        <v>0.17974000000000956</v>
      </c>
      <c r="Q101" s="49">
        <f t="shared" si="68"/>
        <v>0.89880173333333324</v>
      </c>
      <c r="R101" s="50">
        <f t="shared" si="69"/>
        <v>8985.0299999999988</v>
      </c>
      <c r="S101" s="51">
        <f t="shared" si="70"/>
        <v>10858.408754999999</v>
      </c>
      <c r="T101" s="51"/>
      <c r="U101" s="51"/>
      <c r="V101" s="52">
        <f t="shared" si="71"/>
        <v>3686.13</v>
      </c>
      <c r="W101" s="52">
        <f t="shared" si="72"/>
        <v>14544.538754999998</v>
      </c>
      <c r="X101" s="1">
        <f t="shared" si="73"/>
        <v>13950</v>
      </c>
      <c r="Y101" s="50">
        <f t="shared" si="74"/>
        <v>594.53875499999776</v>
      </c>
      <c r="Z101" s="135">
        <f t="shared" si="75"/>
        <v>4.2619265591397726E-2</v>
      </c>
      <c r="AA101" s="135">
        <f t="shared" si="76"/>
        <v>5.7925398022383279E-2</v>
      </c>
      <c r="AB101" s="135">
        <f>SUM($C$2:C101)*D101/SUM($B$2:B101)-1</f>
        <v>5.2408580645160852E-2</v>
      </c>
      <c r="AC101" s="135">
        <f t="shared" si="20"/>
        <v>-9.7893150537631257E-3</v>
      </c>
      <c r="AD101" s="53">
        <f t="shared" si="77"/>
        <v>0.17881878074074059</v>
      </c>
    </row>
    <row r="102" spans="1:30">
      <c r="A102" s="17" t="s">
        <v>196</v>
      </c>
      <c r="B102" s="18">
        <v>135</v>
      </c>
      <c r="C102" s="38">
        <v>112.53</v>
      </c>
      <c r="D102" s="39">
        <v>1.1980999999999999</v>
      </c>
      <c r="E102" s="21">
        <v>0.21988146200000003</v>
      </c>
      <c r="F102" s="22">
        <v>0.21466666666666659</v>
      </c>
      <c r="G102" s="23">
        <v>163.98</v>
      </c>
      <c r="H102" s="24">
        <v>28.97999999999999</v>
      </c>
      <c r="I102" s="18" t="s">
        <v>28</v>
      </c>
      <c r="J102" s="25" t="s">
        <v>1042</v>
      </c>
      <c r="K102" s="26">
        <v>43620</v>
      </c>
      <c r="L102" s="26">
        <v>43895</v>
      </c>
      <c r="M102" s="27">
        <v>37260</v>
      </c>
      <c r="N102" s="28">
        <v>0.2838888888888888</v>
      </c>
      <c r="O102" s="29">
        <v>134.822193</v>
      </c>
      <c r="P102" s="29">
        <v>0.17780700000000138</v>
      </c>
      <c r="Q102" s="30">
        <v>0.89881462000000001</v>
      </c>
      <c r="R102" s="34">
        <v>9097.56</v>
      </c>
      <c r="S102" s="32">
        <v>10899.786635999999</v>
      </c>
      <c r="T102" s="32"/>
      <c r="U102" s="32"/>
      <c r="V102" s="33">
        <v>3686.13</v>
      </c>
      <c r="W102" s="33">
        <v>14585.916635999998</v>
      </c>
      <c r="X102" s="70">
        <v>14085</v>
      </c>
      <c r="Y102" s="34">
        <v>500.91663599999811</v>
      </c>
      <c r="Z102" s="135">
        <f t="shared" si="75"/>
        <v>3.5563836421725004E-2</v>
      </c>
      <c r="AA102" s="135">
        <f t="shared" si="76"/>
        <v>4.8170295041672695E-2</v>
      </c>
      <c r="AB102" s="135">
        <f>SUM($C$2:C102)*D102/SUM($B$2:B102)-1</f>
        <v>4.2923721192758002E-2</v>
      </c>
      <c r="AC102" s="135">
        <f t="shared" si="20"/>
        <v>-7.3598847710329984E-3</v>
      </c>
      <c r="AD102" s="71" t="s">
        <v>29</v>
      </c>
    </row>
    <row r="103" spans="1:30">
      <c r="A103" s="17" t="s">
        <v>197</v>
      </c>
      <c r="B103" s="18">
        <v>135</v>
      </c>
      <c r="C103" s="38">
        <v>112.54</v>
      </c>
      <c r="D103" s="39">
        <v>1.198</v>
      </c>
      <c r="E103" s="21">
        <v>0.21988194666666669</v>
      </c>
      <c r="F103" s="22">
        <v>0.21474074074074082</v>
      </c>
      <c r="G103" s="23">
        <v>163.99</v>
      </c>
      <c r="H103" s="24">
        <v>28.990000000000009</v>
      </c>
      <c r="I103" s="18" t="s">
        <v>28</v>
      </c>
      <c r="J103" s="25" t="s">
        <v>1043</v>
      </c>
      <c r="K103" s="26">
        <v>43621</v>
      </c>
      <c r="L103" s="26">
        <v>43895</v>
      </c>
      <c r="M103" s="27">
        <v>37125</v>
      </c>
      <c r="N103" s="28">
        <v>0.28501952861952867</v>
      </c>
      <c r="O103" s="29">
        <v>134.82292000000001</v>
      </c>
      <c r="P103" s="29">
        <v>0.17707999999998947</v>
      </c>
      <c r="Q103" s="30">
        <v>0.89881946666666679</v>
      </c>
      <c r="R103" s="34">
        <v>9210.1</v>
      </c>
      <c r="S103" s="32">
        <v>11033.6998</v>
      </c>
      <c r="T103" s="32"/>
      <c r="U103" s="32"/>
      <c r="V103" s="33">
        <v>3686.13</v>
      </c>
      <c r="W103" s="33">
        <v>14719.8298</v>
      </c>
      <c r="X103" s="70">
        <v>14220</v>
      </c>
      <c r="Y103" s="34">
        <v>499.82979999999952</v>
      </c>
      <c r="Z103" s="135">
        <f t="shared" si="75"/>
        <v>3.5149774964838176E-2</v>
      </c>
      <c r="AA103" s="135">
        <f t="shared" si="76"/>
        <v>4.7449778666340148E-2</v>
      </c>
      <c r="AB103" s="135">
        <f>SUM($C$2:C103)*D103/SUM($B$2:B103)-1</f>
        <v>4.2417542897327465E-2</v>
      </c>
      <c r="AC103" s="135">
        <f t="shared" si="20"/>
        <v>-7.2677679324892885E-3</v>
      </c>
      <c r="AD103" s="71" t="s">
        <v>29</v>
      </c>
    </row>
    <row r="104" spans="1:30">
      <c r="A104" s="17" t="s">
        <v>198</v>
      </c>
      <c r="B104" s="18">
        <v>135</v>
      </c>
      <c r="C104" s="38">
        <v>113.48</v>
      </c>
      <c r="D104" s="39">
        <v>1.1880999999999999</v>
      </c>
      <c r="E104" s="21">
        <v>0.219883725333333</v>
      </c>
      <c r="F104" s="22">
        <v>0.220962962962963</v>
      </c>
      <c r="G104" s="23">
        <v>164.83</v>
      </c>
      <c r="H104" s="24">
        <v>29.83</v>
      </c>
      <c r="I104" s="18" t="s">
        <v>28</v>
      </c>
      <c r="J104" s="25" t="s">
        <v>1041</v>
      </c>
      <c r="K104" s="26">
        <v>43622</v>
      </c>
      <c r="L104" s="26">
        <v>43843</v>
      </c>
      <c r="M104" s="27">
        <v>29970</v>
      </c>
      <c r="N104" s="28">
        <v>0.363294961628295</v>
      </c>
      <c r="O104" s="29">
        <v>134.82558800000001</v>
      </c>
      <c r="P104" s="29">
        <v>0.17441199999998999</v>
      </c>
      <c r="Q104" s="30">
        <v>0.89883725333333298</v>
      </c>
      <c r="R104" s="34">
        <v>9323.58</v>
      </c>
      <c r="S104" s="32">
        <v>11077.345397999999</v>
      </c>
      <c r="T104" s="32"/>
      <c r="U104" s="32"/>
      <c r="V104" s="33">
        <v>3686.13</v>
      </c>
      <c r="W104" s="33">
        <v>14763.475398</v>
      </c>
      <c r="X104" s="70">
        <v>14355</v>
      </c>
      <c r="Y104" s="34">
        <v>408.47539799999902</v>
      </c>
      <c r="Z104" s="135">
        <v>2.8455269801462801E-2</v>
      </c>
      <c r="AA104" s="135">
        <v>3.8286659974299003E-2</v>
      </c>
      <c r="AB104" s="135">
        <f>SUM($C$2:C104)*D104/SUM($B$2:B104)-1</f>
        <v>3.347319226750245E-2</v>
      </c>
      <c r="AC104" s="135">
        <f t="shared" si="20"/>
        <v>-5.0179224660396489E-3</v>
      </c>
      <c r="AD104" s="71" t="s">
        <v>29</v>
      </c>
    </row>
    <row r="105" spans="1:30">
      <c r="A105" s="42" t="s">
        <v>199</v>
      </c>
      <c r="B105" s="2">
        <v>135</v>
      </c>
      <c r="C105" s="43">
        <v>112.13</v>
      </c>
      <c r="D105" s="44">
        <v>1.2023999999999999</v>
      </c>
      <c r="E105" s="45">
        <f t="shared" ref="E105:E136" si="78">10%*Q105+13%</f>
        <v>0.22000000000000003</v>
      </c>
      <c r="F105" s="22">
        <f t="shared" ref="F105:F136" si="79">IF(G105="",($F$1*C105-B105)/B105,H105/B105)</f>
        <v>4.6380548148148071E-2</v>
      </c>
      <c r="H105" s="5">
        <f t="shared" ref="H105:H136" si="80">IF(G105="",$F$1*C105-B105,G105-B105)</f>
        <v>6.2613739999999893</v>
      </c>
      <c r="I105" s="2" t="s">
        <v>66</v>
      </c>
      <c r="J105" s="46" t="s">
        <v>200</v>
      </c>
      <c r="K105" s="47">
        <f t="shared" ref="K105:K136" si="81">DATE(MID(J105,1,4),MID(J105,5,2),MID(J105,7,2))</f>
        <v>43626</v>
      </c>
      <c r="L105" s="47" t="str">
        <f t="shared" ref="L105:L136" ca="1" si="82">IF(LEN(J105) &gt; 15,DATE(MID(J105,12,4),MID(J105,16,2),MID(J105,18,2)),TEXT(TODAY(),"yyyy-mm-dd"))</f>
        <v>2020-03-30</v>
      </c>
      <c r="M105" s="27">
        <f t="shared" ref="M105:M136" ca="1" si="83">(L105-K105+1)*B105</f>
        <v>39825</v>
      </c>
      <c r="N105" s="28">
        <f t="shared" ref="N105:N136" ca="1" si="84">H105/M105*365</f>
        <v>5.7386101946013707E-2</v>
      </c>
      <c r="O105" s="48">
        <f t="shared" ref="O105:O136" si="85">D105*C105</f>
        <v>134.82511199999999</v>
      </c>
      <c r="P105" s="48">
        <f t="shared" ref="P105:P136" si="86">B105-O105</f>
        <v>0.17488800000000992</v>
      </c>
      <c r="Q105" s="49">
        <f t="shared" ref="Q105:Q136" si="87">B105/150</f>
        <v>0.9</v>
      </c>
      <c r="R105" s="50">
        <f t="shared" ref="R105:R136" si="88">R104+C105-T105</f>
        <v>9435.7099999999991</v>
      </c>
      <c r="S105" s="51">
        <f t="shared" ref="S105:S136" si="89">R105*D105</f>
        <v>11345.497703999998</v>
      </c>
      <c r="T105" s="51"/>
      <c r="U105" s="51"/>
      <c r="V105" s="52">
        <f t="shared" ref="V105:V136" si="90">V104+U105</f>
        <v>3686.13</v>
      </c>
      <c r="W105" s="52">
        <f t="shared" ref="W105:W136" si="91">V105+S105</f>
        <v>15031.627703999999</v>
      </c>
      <c r="X105" s="1">
        <f t="shared" ref="X105:X136" si="92">X104+B105</f>
        <v>14490</v>
      </c>
      <c r="Y105" s="50">
        <f t="shared" ref="Y105:Y136" si="93">W105-X105</f>
        <v>541.62770399999863</v>
      </c>
      <c r="Z105" s="135">
        <f t="shared" ref="Z105:Z136" si="94">W105/X105-1</f>
        <v>3.7379413664596184E-2</v>
      </c>
      <c r="AA105" s="135">
        <f t="shared" ref="AA105:AA136" si="95">S105/(X105-V105)-1</f>
        <v>5.0132749098239726E-2</v>
      </c>
      <c r="AB105" s="135">
        <f>SUM($C$2:C105)*D105/SUM($B$2:B105)-1</f>
        <v>4.5472278260869414E-2</v>
      </c>
      <c r="AC105" s="135">
        <f t="shared" si="20"/>
        <v>-8.0928645962732304E-3</v>
      </c>
      <c r="AD105" s="53">
        <f t="shared" ref="AD105:AD136" si="96">IF(E105-F105&lt;0,"达成",E105-F105)</f>
        <v>0.17361945185185196</v>
      </c>
    </row>
    <row r="106" spans="1:30">
      <c r="A106" s="42" t="s">
        <v>201</v>
      </c>
      <c r="B106" s="2">
        <v>135</v>
      </c>
      <c r="C106" s="43">
        <v>108.93</v>
      </c>
      <c r="D106" s="44">
        <v>1.2378</v>
      </c>
      <c r="E106" s="45">
        <f t="shared" si="78"/>
        <v>0.22000000000000003</v>
      </c>
      <c r="F106" s="22">
        <f t="shared" si="79"/>
        <v>1.6518622222222307E-2</v>
      </c>
      <c r="H106" s="5">
        <f t="shared" si="80"/>
        <v>2.2300140000000113</v>
      </c>
      <c r="I106" s="2" t="s">
        <v>66</v>
      </c>
      <c r="J106" s="46" t="s">
        <v>202</v>
      </c>
      <c r="K106" s="47">
        <f t="shared" si="81"/>
        <v>43627</v>
      </c>
      <c r="L106" s="47" t="str">
        <f t="shared" ca="1" si="82"/>
        <v>2020-03-30</v>
      </c>
      <c r="M106" s="27">
        <f t="shared" ca="1" si="83"/>
        <v>39690</v>
      </c>
      <c r="N106" s="28">
        <f t="shared" ca="1" si="84"/>
        <v>2.0507813303099122E-2</v>
      </c>
      <c r="O106" s="48">
        <f t="shared" si="85"/>
        <v>134.83355400000002</v>
      </c>
      <c r="P106" s="48">
        <f t="shared" si="86"/>
        <v>0.16644599999997922</v>
      </c>
      <c r="Q106" s="49">
        <f t="shared" si="87"/>
        <v>0.9</v>
      </c>
      <c r="R106" s="50">
        <f t="shared" si="88"/>
        <v>9544.64</v>
      </c>
      <c r="S106" s="51">
        <f t="shared" si="89"/>
        <v>11814.355391999999</v>
      </c>
      <c r="T106" s="51"/>
      <c r="U106" s="51"/>
      <c r="V106" s="52">
        <f t="shared" si="90"/>
        <v>3686.13</v>
      </c>
      <c r="W106" s="52">
        <f t="shared" si="91"/>
        <v>15500.485391999999</v>
      </c>
      <c r="X106" s="1">
        <f t="shared" si="92"/>
        <v>14625</v>
      </c>
      <c r="Y106" s="50">
        <f t="shared" si="93"/>
        <v>875.48539199999868</v>
      </c>
      <c r="Z106" s="135">
        <f t="shared" si="94"/>
        <v>5.9862249025640857E-2</v>
      </c>
      <c r="AA106" s="135">
        <f t="shared" si="95"/>
        <v>8.0034353822652671E-2</v>
      </c>
      <c r="AB106" s="135">
        <f>SUM($C$2:C106)*D106/SUM($B$2:B106)-1</f>
        <v>7.5536903794871435E-2</v>
      </c>
      <c r="AC106" s="135">
        <f t="shared" si="20"/>
        <v>-1.5674654769230578E-2</v>
      </c>
      <c r="AD106" s="53">
        <f t="shared" si="96"/>
        <v>0.20348137777777772</v>
      </c>
    </row>
    <row r="107" spans="1:30">
      <c r="A107" s="42" t="s">
        <v>203</v>
      </c>
      <c r="B107" s="2">
        <v>135</v>
      </c>
      <c r="C107" s="43">
        <v>109.7</v>
      </c>
      <c r="D107" s="44">
        <v>1.2291000000000001</v>
      </c>
      <c r="E107" s="45">
        <f t="shared" si="78"/>
        <v>0.22000000000000003</v>
      </c>
      <c r="F107" s="22">
        <f t="shared" si="79"/>
        <v>2.3704148148148203E-2</v>
      </c>
      <c r="H107" s="5">
        <f t="shared" si="80"/>
        <v>3.2000600000000077</v>
      </c>
      <c r="I107" s="2" t="s">
        <v>66</v>
      </c>
      <c r="J107" s="46" t="s">
        <v>204</v>
      </c>
      <c r="K107" s="47">
        <f t="shared" si="81"/>
        <v>43628</v>
      </c>
      <c r="L107" s="47" t="str">
        <f t="shared" ca="1" si="82"/>
        <v>2020-03-30</v>
      </c>
      <c r="M107" s="27">
        <f t="shared" ca="1" si="83"/>
        <v>39555</v>
      </c>
      <c r="N107" s="28">
        <f t="shared" ca="1" si="84"/>
        <v>2.9529058273290425E-2</v>
      </c>
      <c r="O107" s="48">
        <f t="shared" si="85"/>
        <v>134.83227000000002</v>
      </c>
      <c r="P107" s="48">
        <f t="shared" si="86"/>
        <v>0.16772999999997751</v>
      </c>
      <c r="Q107" s="49">
        <f t="shared" si="87"/>
        <v>0.9</v>
      </c>
      <c r="R107" s="50">
        <f t="shared" si="88"/>
        <v>9654.34</v>
      </c>
      <c r="S107" s="51">
        <f t="shared" si="89"/>
        <v>11866.149294000001</v>
      </c>
      <c r="T107" s="51"/>
      <c r="U107" s="51"/>
      <c r="V107" s="52">
        <f t="shared" si="90"/>
        <v>3686.13</v>
      </c>
      <c r="W107" s="52">
        <f t="shared" si="91"/>
        <v>15552.279294</v>
      </c>
      <c r="X107" s="1">
        <f t="shared" si="92"/>
        <v>14760</v>
      </c>
      <c r="Y107" s="50">
        <f t="shared" si="93"/>
        <v>792.27929399999994</v>
      </c>
      <c r="Z107" s="135">
        <f t="shared" si="94"/>
        <v>5.3677458943089507E-2</v>
      </c>
      <c r="AA107" s="135">
        <f t="shared" si="95"/>
        <v>7.1544933613994166E-2</v>
      </c>
      <c r="AB107" s="135">
        <f>SUM($C$2:C107)*D107/SUM($B$2:B107)-1</f>
        <v>6.7344277845528433E-2</v>
      </c>
      <c r="AC107" s="135">
        <f t="shared" si="20"/>
        <v>-1.3666818902438926E-2</v>
      </c>
      <c r="AD107" s="53">
        <f t="shared" si="96"/>
        <v>0.19629585185185183</v>
      </c>
    </row>
    <row r="108" spans="1:30">
      <c r="A108" s="42" t="s">
        <v>205</v>
      </c>
      <c r="B108" s="2">
        <v>135</v>
      </c>
      <c r="C108" s="43">
        <v>109.88</v>
      </c>
      <c r="D108" s="44">
        <v>1.2274</v>
      </c>
      <c r="E108" s="45">
        <f t="shared" si="78"/>
        <v>0.22000000000000003</v>
      </c>
      <c r="F108" s="22">
        <f t="shared" si="79"/>
        <v>2.538388148148156E-2</v>
      </c>
      <c r="H108" s="5">
        <f t="shared" si="80"/>
        <v>3.4268240000000105</v>
      </c>
      <c r="I108" s="2" t="s">
        <v>66</v>
      </c>
      <c r="J108" s="46" t="s">
        <v>206</v>
      </c>
      <c r="K108" s="47">
        <f t="shared" si="81"/>
        <v>43629</v>
      </c>
      <c r="L108" s="47" t="str">
        <f t="shared" ca="1" si="82"/>
        <v>2020-03-30</v>
      </c>
      <c r="M108" s="27">
        <f t="shared" ca="1" si="83"/>
        <v>39420</v>
      </c>
      <c r="N108" s="28">
        <f t="shared" ca="1" si="84"/>
        <v>3.1729851851851947E-2</v>
      </c>
      <c r="O108" s="48">
        <f t="shared" si="85"/>
        <v>134.86671200000001</v>
      </c>
      <c r="P108" s="48">
        <f t="shared" si="86"/>
        <v>0.13328799999999319</v>
      </c>
      <c r="Q108" s="49">
        <f t="shared" si="87"/>
        <v>0.9</v>
      </c>
      <c r="R108" s="50">
        <f t="shared" si="88"/>
        <v>9764.2199999999993</v>
      </c>
      <c r="S108" s="51">
        <f t="shared" si="89"/>
        <v>11984.603627999999</v>
      </c>
      <c r="T108" s="51"/>
      <c r="U108" s="51"/>
      <c r="V108" s="52">
        <f t="shared" si="90"/>
        <v>3686.13</v>
      </c>
      <c r="W108" s="52">
        <f t="shared" si="91"/>
        <v>15670.733627999998</v>
      </c>
      <c r="X108" s="1">
        <f t="shared" si="92"/>
        <v>14895</v>
      </c>
      <c r="Y108" s="50">
        <f t="shared" si="93"/>
        <v>775.73362799999813</v>
      </c>
      <c r="Z108" s="135">
        <f t="shared" si="94"/>
        <v>5.2080136153071388E-2</v>
      </c>
      <c r="AA108" s="135">
        <f t="shared" si="95"/>
        <v>6.9207121502881108E-2</v>
      </c>
      <c r="AB108" s="135">
        <f>SUM($C$2:C108)*D108/SUM($B$2:B108)-1</f>
        <v>6.526206686807634E-2</v>
      </c>
      <c r="AC108" s="135">
        <f t="shared" si="20"/>
        <v>-1.3181930715004953E-2</v>
      </c>
      <c r="AD108" s="53">
        <f t="shared" si="96"/>
        <v>0.19461611851851846</v>
      </c>
    </row>
    <row r="109" spans="1:30">
      <c r="A109" s="42" t="s">
        <v>207</v>
      </c>
      <c r="B109" s="2">
        <v>135</v>
      </c>
      <c r="C109" s="43">
        <v>110.64</v>
      </c>
      <c r="D109" s="44">
        <v>1.2185999999999999</v>
      </c>
      <c r="E109" s="45">
        <f t="shared" si="78"/>
        <v>0.22000000000000003</v>
      </c>
      <c r="F109" s="22">
        <f t="shared" si="79"/>
        <v>3.2476088888888963E-2</v>
      </c>
      <c r="H109" s="5">
        <f t="shared" si="80"/>
        <v>4.3842720000000099</v>
      </c>
      <c r="I109" s="2" t="s">
        <v>66</v>
      </c>
      <c r="J109" s="46" t="s">
        <v>208</v>
      </c>
      <c r="K109" s="47">
        <f t="shared" si="81"/>
        <v>43630</v>
      </c>
      <c r="L109" s="47" t="str">
        <f t="shared" ca="1" si="82"/>
        <v>2020-03-30</v>
      </c>
      <c r="M109" s="27">
        <f t="shared" ca="1" si="83"/>
        <v>39285</v>
      </c>
      <c r="N109" s="28">
        <f t="shared" ca="1" si="84"/>
        <v>4.0734613211149386E-2</v>
      </c>
      <c r="O109" s="48">
        <f t="shared" si="85"/>
        <v>134.82590399999998</v>
      </c>
      <c r="P109" s="48">
        <f t="shared" si="86"/>
        <v>0.17409600000002001</v>
      </c>
      <c r="Q109" s="49">
        <f t="shared" si="87"/>
        <v>0.9</v>
      </c>
      <c r="R109" s="50">
        <f t="shared" si="88"/>
        <v>9874.8599999999988</v>
      </c>
      <c r="S109" s="51">
        <f t="shared" si="89"/>
        <v>12033.504395999998</v>
      </c>
      <c r="T109" s="51"/>
      <c r="U109" s="51"/>
      <c r="V109" s="52">
        <f t="shared" si="90"/>
        <v>3686.13</v>
      </c>
      <c r="W109" s="52">
        <f t="shared" si="91"/>
        <v>15719.634395999998</v>
      </c>
      <c r="X109" s="1">
        <f t="shared" si="92"/>
        <v>15030</v>
      </c>
      <c r="Y109" s="50">
        <f t="shared" si="93"/>
        <v>689.63439599999765</v>
      </c>
      <c r="Z109" s="135">
        <f t="shared" si="94"/>
        <v>4.5883858682634671E-2</v>
      </c>
      <c r="AA109" s="135">
        <f t="shared" si="95"/>
        <v>6.0793573621700459E-2</v>
      </c>
      <c r="AB109" s="135">
        <f>SUM($C$2:C109)*D109/SUM($B$2:B109)-1</f>
        <v>5.7095366467065478E-2</v>
      </c>
      <c r="AC109" s="135">
        <f t="shared" si="20"/>
        <v>-1.1211507784430808E-2</v>
      </c>
      <c r="AD109" s="53">
        <f t="shared" si="96"/>
        <v>0.18752391111111105</v>
      </c>
    </row>
    <row r="110" spans="1:30">
      <c r="A110" s="42" t="s">
        <v>209</v>
      </c>
      <c r="B110" s="2">
        <v>135</v>
      </c>
      <c r="C110" s="43">
        <v>110.66</v>
      </c>
      <c r="D110" s="44">
        <v>1.2183999999999999</v>
      </c>
      <c r="E110" s="45">
        <f t="shared" si="78"/>
        <v>0.22000000000000003</v>
      </c>
      <c r="F110" s="22">
        <f t="shared" si="79"/>
        <v>3.2662725925925958E-2</v>
      </c>
      <c r="H110" s="5">
        <f t="shared" si="80"/>
        <v>4.4094680000000039</v>
      </c>
      <c r="I110" s="2" t="s">
        <v>66</v>
      </c>
      <c r="J110" s="46" t="s">
        <v>210</v>
      </c>
      <c r="K110" s="47">
        <f t="shared" si="81"/>
        <v>43633</v>
      </c>
      <c r="L110" s="47" t="str">
        <f t="shared" ca="1" si="82"/>
        <v>2020-03-30</v>
      </c>
      <c r="M110" s="27">
        <f t="shared" ca="1" si="83"/>
        <v>38880</v>
      </c>
      <c r="N110" s="28">
        <f t="shared" ca="1" si="84"/>
        <v>4.1395468621399215E-2</v>
      </c>
      <c r="O110" s="48">
        <f t="shared" si="85"/>
        <v>134.82814399999998</v>
      </c>
      <c r="P110" s="48">
        <f t="shared" si="86"/>
        <v>0.17185600000001955</v>
      </c>
      <c r="Q110" s="49">
        <f t="shared" si="87"/>
        <v>0.9</v>
      </c>
      <c r="R110" s="50">
        <f t="shared" si="88"/>
        <v>9985.5199999999986</v>
      </c>
      <c r="S110" s="51">
        <f t="shared" si="89"/>
        <v>12166.357567999998</v>
      </c>
      <c r="T110" s="51"/>
      <c r="U110" s="51"/>
      <c r="V110" s="52">
        <f t="shared" si="90"/>
        <v>3686.13</v>
      </c>
      <c r="W110" s="52">
        <f t="shared" si="91"/>
        <v>15852.487567999997</v>
      </c>
      <c r="X110" s="1">
        <f t="shared" si="92"/>
        <v>15165</v>
      </c>
      <c r="Y110" s="50">
        <f t="shared" si="93"/>
        <v>687.48756799999683</v>
      </c>
      <c r="Z110" s="135">
        <f t="shared" si="94"/>
        <v>4.5333832377184136E-2</v>
      </c>
      <c r="AA110" s="135">
        <f t="shared" si="95"/>
        <v>5.9891571905596797E-2</v>
      </c>
      <c r="AB110" s="135">
        <f>SUM($C$2:C110)*D110/SUM($B$2:B110)-1</f>
        <v>5.640381773821268E-2</v>
      </c>
      <c r="AC110" s="135">
        <f t="shared" si="20"/>
        <v>-1.1069985361028545E-2</v>
      </c>
      <c r="AD110" s="53">
        <f t="shared" si="96"/>
        <v>0.18733727407407408</v>
      </c>
    </row>
    <row r="111" spans="1:30">
      <c r="A111" s="42" t="s">
        <v>211</v>
      </c>
      <c r="B111" s="2">
        <v>135</v>
      </c>
      <c r="C111" s="43">
        <v>110.3</v>
      </c>
      <c r="D111" s="44">
        <v>1.2222999999999999</v>
      </c>
      <c r="E111" s="45">
        <f t="shared" si="78"/>
        <v>0.22000000000000003</v>
      </c>
      <c r="F111" s="22">
        <f t="shared" si="79"/>
        <v>2.9303259259259248E-2</v>
      </c>
      <c r="H111" s="5">
        <f t="shared" si="80"/>
        <v>3.9559399999999982</v>
      </c>
      <c r="I111" s="2" t="s">
        <v>66</v>
      </c>
      <c r="J111" s="46" t="s">
        <v>212</v>
      </c>
      <c r="K111" s="47">
        <f t="shared" si="81"/>
        <v>43634</v>
      </c>
      <c r="L111" s="47" t="str">
        <f t="shared" ca="1" si="82"/>
        <v>2020-03-30</v>
      </c>
      <c r="M111" s="27">
        <f t="shared" ca="1" si="83"/>
        <v>38745</v>
      </c>
      <c r="N111" s="28">
        <f t="shared" ca="1" si="84"/>
        <v>3.7267211253064897E-2</v>
      </c>
      <c r="O111" s="48">
        <f t="shared" si="85"/>
        <v>134.81968999999998</v>
      </c>
      <c r="P111" s="48">
        <f t="shared" si="86"/>
        <v>0.18031000000001995</v>
      </c>
      <c r="Q111" s="49">
        <f t="shared" si="87"/>
        <v>0.9</v>
      </c>
      <c r="R111" s="50">
        <f t="shared" si="88"/>
        <v>10095.819999999998</v>
      </c>
      <c r="S111" s="51">
        <f t="shared" si="89"/>
        <v>12340.120785999998</v>
      </c>
      <c r="T111" s="51"/>
      <c r="U111" s="51"/>
      <c r="V111" s="52">
        <f t="shared" si="90"/>
        <v>3686.13</v>
      </c>
      <c r="W111" s="52">
        <f t="shared" si="91"/>
        <v>16026.250785999997</v>
      </c>
      <c r="X111" s="1">
        <f t="shared" si="92"/>
        <v>15300</v>
      </c>
      <c r="Y111" s="50">
        <f t="shared" si="93"/>
        <v>726.25078599999688</v>
      </c>
      <c r="Z111" s="135">
        <f t="shared" si="94"/>
        <v>4.7467371633986621E-2</v>
      </c>
      <c r="AA111" s="135">
        <f t="shared" si="95"/>
        <v>6.2533056250844821E-2</v>
      </c>
      <c r="AB111" s="135">
        <f>SUM($C$2:C111)*D111/SUM($B$2:B111)-1</f>
        <v>5.9245978888888384E-2</v>
      </c>
      <c r="AC111" s="135">
        <f t="shared" si="20"/>
        <v>-1.1778607254901763E-2</v>
      </c>
      <c r="AD111" s="53">
        <f t="shared" si="96"/>
        <v>0.19069674074074078</v>
      </c>
    </row>
    <row r="112" spans="1:30">
      <c r="A112" s="42" t="s">
        <v>213</v>
      </c>
      <c r="B112" s="2">
        <v>135</v>
      </c>
      <c r="C112" s="43">
        <v>108.75</v>
      </c>
      <c r="D112" s="44">
        <v>1.2397</v>
      </c>
      <c r="E112" s="45">
        <f t="shared" si="78"/>
        <v>0.22000000000000003</v>
      </c>
      <c r="F112" s="22">
        <f t="shared" si="79"/>
        <v>1.4838888888888952E-2</v>
      </c>
      <c r="H112" s="5">
        <f t="shared" si="80"/>
        <v>2.0032500000000084</v>
      </c>
      <c r="I112" s="2" t="s">
        <v>66</v>
      </c>
      <c r="J112" s="46" t="s">
        <v>214</v>
      </c>
      <c r="K112" s="47">
        <f t="shared" si="81"/>
        <v>43635</v>
      </c>
      <c r="L112" s="47" t="str">
        <f t="shared" ca="1" si="82"/>
        <v>2020-03-30</v>
      </c>
      <c r="M112" s="27">
        <f t="shared" ca="1" si="83"/>
        <v>38610</v>
      </c>
      <c r="N112" s="28">
        <f t="shared" ca="1" si="84"/>
        <v>1.8937742812742894E-2</v>
      </c>
      <c r="O112" s="48">
        <f t="shared" si="85"/>
        <v>134.817375</v>
      </c>
      <c r="P112" s="48">
        <f t="shared" si="86"/>
        <v>0.18262500000000159</v>
      </c>
      <c r="Q112" s="49">
        <f t="shared" si="87"/>
        <v>0.9</v>
      </c>
      <c r="R112" s="50">
        <f t="shared" si="88"/>
        <v>10204.569999999998</v>
      </c>
      <c r="S112" s="51">
        <f t="shared" si="89"/>
        <v>12650.605428999997</v>
      </c>
      <c r="T112" s="51"/>
      <c r="U112" s="51"/>
      <c r="V112" s="52">
        <f t="shared" si="90"/>
        <v>3686.13</v>
      </c>
      <c r="W112" s="52">
        <f t="shared" si="91"/>
        <v>16336.735428999997</v>
      </c>
      <c r="X112" s="1">
        <f t="shared" si="92"/>
        <v>15435</v>
      </c>
      <c r="Y112" s="50">
        <f t="shared" si="93"/>
        <v>901.73542899999666</v>
      </c>
      <c r="Z112" s="135">
        <f t="shared" si="94"/>
        <v>5.8421472562357968E-2</v>
      </c>
      <c r="AA112" s="135">
        <f t="shared" si="95"/>
        <v>7.6750821908830202E-2</v>
      </c>
      <c r="AB112" s="135">
        <f>SUM($C$2:C112)*D112/SUM($B$2:B112)-1</f>
        <v>7.3662926984126686E-2</v>
      </c>
      <c r="AC112" s="135">
        <f t="shared" si="20"/>
        <v>-1.5241454421768719E-2</v>
      </c>
      <c r="AD112" s="53">
        <f t="shared" si="96"/>
        <v>0.20516111111111107</v>
      </c>
    </row>
    <row r="113" spans="1:30">
      <c r="A113" s="42" t="s">
        <v>215</v>
      </c>
      <c r="B113" s="2">
        <v>135</v>
      </c>
      <c r="C113" s="43">
        <v>105.71</v>
      </c>
      <c r="D113" s="44">
        <v>1.2755000000000001</v>
      </c>
      <c r="E113" s="45">
        <f t="shared" si="78"/>
        <v>0.22000000000000003</v>
      </c>
      <c r="F113" s="22">
        <f t="shared" si="79"/>
        <v>-1.3529940740740872E-2</v>
      </c>
      <c r="H113" s="5">
        <f t="shared" si="80"/>
        <v>-1.8265420000000177</v>
      </c>
      <c r="I113" s="2" t="s">
        <v>66</v>
      </c>
      <c r="J113" s="46" t="s">
        <v>216</v>
      </c>
      <c r="K113" s="47">
        <f t="shared" si="81"/>
        <v>43636</v>
      </c>
      <c r="L113" s="47" t="str">
        <f t="shared" ca="1" si="82"/>
        <v>2020-03-30</v>
      </c>
      <c r="M113" s="27">
        <f t="shared" ca="1" si="83"/>
        <v>38475</v>
      </c>
      <c r="N113" s="28">
        <f t="shared" ca="1" si="84"/>
        <v>-1.7327818843404976E-2</v>
      </c>
      <c r="O113" s="48">
        <f t="shared" si="85"/>
        <v>134.83310499999999</v>
      </c>
      <c r="P113" s="48">
        <f t="shared" si="86"/>
        <v>0.1668950000000109</v>
      </c>
      <c r="Q113" s="49">
        <f t="shared" si="87"/>
        <v>0.9</v>
      </c>
      <c r="R113" s="50">
        <f t="shared" si="88"/>
        <v>10310.279999999997</v>
      </c>
      <c r="S113" s="51">
        <f t="shared" si="89"/>
        <v>13150.762139999997</v>
      </c>
      <c r="T113" s="51"/>
      <c r="U113" s="51"/>
      <c r="V113" s="52">
        <f t="shared" si="90"/>
        <v>3686.13</v>
      </c>
      <c r="W113" s="52">
        <f t="shared" si="91"/>
        <v>16836.892139999996</v>
      </c>
      <c r="X113" s="1">
        <f t="shared" si="92"/>
        <v>15570</v>
      </c>
      <c r="Y113" s="50">
        <f t="shared" si="93"/>
        <v>1266.8921399999963</v>
      </c>
      <c r="Z113" s="135">
        <f t="shared" si="94"/>
        <v>8.1367510597302184E-2</v>
      </c>
      <c r="AA113" s="135">
        <f t="shared" si="95"/>
        <v>0.10660602480505066</v>
      </c>
      <c r="AB113" s="135">
        <f>SUM($C$2:C113)*D113/SUM($B$2:B113)-1</f>
        <v>0.10374986994219615</v>
      </c>
      <c r="AC113" s="135">
        <f t="shared" si="20"/>
        <v>-2.2382359344893965E-2</v>
      </c>
      <c r="AD113" s="53">
        <f t="shared" si="96"/>
        <v>0.2335299407407409</v>
      </c>
    </row>
    <row r="114" spans="1:30">
      <c r="A114" s="42" t="s">
        <v>217</v>
      </c>
      <c r="B114" s="2">
        <v>135</v>
      </c>
      <c r="C114" s="43">
        <v>105.57</v>
      </c>
      <c r="D114" s="44">
        <v>1.2771999999999999</v>
      </c>
      <c r="E114" s="45">
        <f t="shared" si="78"/>
        <v>0.22000000000000003</v>
      </c>
      <c r="F114" s="22">
        <f t="shared" si="79"/>
        <v>-1.4836400000000031E-2</v>
      </c>
      <c r="H114" s="5">
        <f t="shared" si="80"/>
        <v>-2.0029140000000041</v>
      </c>
      <c r="I114" s="2" t="s">
        <v>66</v>
      </c>
      <c r="J114" s="46" t="s">
        <v>218</v>
      </c>
      <c r="K114" s="47">
        <f t="shared" si="81"/>
        <v>43637</v>
      </c>
      <c r="L114" s="47" t="str">
        <f t="shared" ca="1" si="82"/>
        <v>2020-03-30</v>
      </c>
      <c r="M114" s="27">
        <f t="shared" ca="1" si="83"/>
        <v>38340</v>
      </c>
      <c r="N114" s="28">
        <f t="shared" ca="1" si="84"/>
        <v>-1.9067908450704264E-2</v>
      </c>
      <c r="O114" s="48">
        <f t="shared" si="85"/>
        <v>134.83400399999999</v>
      </c>
      <c r="P114" s="48">
        <f t="shared" si="86"/>
        <v>0.16599600000000692</v>
      </c>
      <c r="Q114" s="49">
        <f t="shared" si="87"/>
        <v>0.9</v>
      </c>
      <c r="R114" s="50">
        <f t="shared" si="88"/>
        <v>10415.849999999997</v>
      </c>
      <c r="S114" s="51">
        <f t="shared" si="89"/>
        <v>13303.123619999995</v>
      </c>
      <c r="T114" s="51"/>
      <c r="U114" s="51"/>
      <c r="V114" s="52">
        <f t="shared" si="90"/>
        <v>3686.13</v>
      </c>
      <c r="W114" s="52">
        <f t="shared" si="91"/>
        <v>16989.253619999996</v>
      </c>
      <c r="X114" s="1">
        <f t="shared" si="92"/>
        <v>15705</v>
      </c>
      <c r="Y114" s="50">
        <f t="shared" si="93"/>
        <v>1284.2536199999959</v>
      </c>
      <c r="Z114" s="135">
        <f t="shared" si="94"/>
        <v>8.177355109837614E-2</v>
      </c>
      <c r="AA114" s="135">
        <f t="shared" si="95"/>
        <v>0.10685310848690399</v>
      </c>
      <c r="AB114" s="135">
        <f>SUM($C$2:C114)*D114/SUM($B$2:B114)-1</f>
        <v>0.10430591174785042</v>
      </c>
      <c r="AC114" s="135">
        <f t="shared" si="20"/>
        <v>-2.2532360649474281E-2</v>
      </c>
      <c r="AD114" s="53">
        <f t="shared" si="96"/>
        <v>0.23483640000000006</v>
      </c>
    </row>
    <row r="115" spans="1:30">
      <c r="A115" s="42" t="s">
        <v>219</v>
      </c>
      <c r="B115" s="2">
        <v>135</v>
      </c>
      <c r="C115" s="43">
        <v>105.37</v>
      </c>
      <c r="D115" s="44">
        <v>1.2796000000000001</v>
      </c>
      <c r="E115" s="45">
        <f t="shared" si="78"/>
        <v>0.22000000000000003</v>
      </c>
      <c r="F115" s="22">
        <f t="shared" si="79"/>
        <v>-1.6702770370370379E-2</v>
      </c>
      <c r="H115" s="5">
        <f t="shared" si="80"/>
        <v>-2.2548740000000009</v>
      </c>
      <c r="I115" s="2" t="s">
        <v>66</v>
      </c>
      <c r="J115" s="46" t="s">
        <v>220</v>
      </c>
      <c r="K115" s="47">
        <f t="shared" si="81"/>
        <v>43640</v>
      </c>
      <c r="L115" s="47" t="str">
        <f t="shared" ca="1" si="82"/>
        <v>2020-03-30</v>
      </c>
      <c r="M115" s="27">
        <f t="shared" ca="1" si="83"/>
        <v>37935</v>
      </c>
      <c r="N115" s="28">
        <f t="shared" ca="1" si="84"/>
        <v>-2.1695769342296042E-2</v>
      </c>
      <c r="O115" s="48">
        <f t="shared" si="85"/>
        <v>134.83145200000001</v>
      </c>
      <c r="P115" s="48">
        <f t="shared" si="86"/>
        <v>0.16854799999998704</v>
      </c>
      <c r="Q115" s="49">
        <f t="shared" si="87"/>
        <v>0.9</v>
      </c>
      <c r="R115" s="50">
        <f t="shared" si="88"/>
        <v>10521.219999999998</v>
      </c>
      <c r="S115" s="51">
        <f t="shared" si="89"/>
        <v>13462.953111999997</v>
      </c>
      <c r="T115" s="51"/>
      <c r="U115" s="51"/>
      <c r="V115" s="52">
        <f t="shared" si="90"/>
        <v>3686.13</v>
      </c>
      <c r="W115" s="52">
        <f t="shared" si="91"/>
        <v>17149.083111999997</v>
      </c>
      <c r="X115" s="1">
        <f t="shared" si="92"/>
        <v>15840</v>
      </c>
      <c r="Y115" s="50">
        <f t="shared" si="93"/>
        <v>1309.0831119999966</v>
      </c>
      <c r="Z115" s="135">
        <f t="shared" si="94"/>
        <v>8.2644135858585654E-2</v>
      </c>
      <c r="AA115" s="135">
        <f t="shared" si="95"/>
        <v>0.10770915864658726</v>
      </c>
      <c r="AB115" s="135">
        <f>SUM($C$2:C115)*D115/SUM($B$2:B115)-1</f>
        <v>0.10546372752525235</v>
      </c>
      <c r="AC115" s="135">
        <f t="shared" si="20"/>
        <v>-2.2819591666666694E-2</v>
      </c>
      <c r="AD115" s="53">
        <f t="shared" si="96"/>
        <v>0.23670277037037041</v>
      </c>
    </row>
    <row r="116" spans="1:30">
      <c r="A116" s="42" t="s">
        <v>221</v>
      </c>
      <c r="B116" s="2">
        <v>135</v>
      </c>
      <c r="C116" s="43">
        <v>106.41</v>
      </c>
      <c r="D116" s="44">
        <v>1.2670999999999999</v>
      </c>
      <c r="E116" s="45">
        <f t="shared" si="78"/>
        <v>0.22000000000000003</v>
      </c>
      <c r="F116" s="22">
        <f t="shared" si="79"/>
        <v>-6.9976444444444464E-3</v>
      </c>
      <c r="H116" s="5">
        <f t="shared" si="80"/>
        <v>-0.94468200000000024</v>
      </c>
      <c r="I116" s="2" t="s">
        <v>66</v>
      </c>
      <c r="J116" s="46" t="s">
        <v>222</v>
      </c>
      <c r="K116" s="47">
        <f t="shared" si="81"/>
        <v>43641</v>
      </c>
      <c r="L116" s="47" t="str">
        <f t="shared" ca="1" si="82"/>
        <v>2020-03-30</v>
      </c>
      <c r="M116" s="27">
        <f t="shared" ca="1" si="83"/>
        <v>37800</v>
      </c>
      <c r="N116" s="28">
        <f t="shared" ca="1" si="84"/>
        <v>-9.1219293650793669E-3</v>
      </c>
      <c r="O116" s="48">
        <f t="shared" si="85"/>
        <v>134.832111</v>
      </c>
      <c r="P116" s="48">
        <f t="shared" si="86"/>
        <v>0.1678890000000024</v>
      </c>
      <c r="Q116" s="49">
        <f t="shared" si="87"/>
        <v>0.9</v>
      </c>
      <c r="R116" s="50">
        <f t="shared" si="88"/>
        <v>10627.629999999997</v>
      </c>
      <c r="S116" s="51">
        <f t="shared" si="89"/>
        <v>13466.269972999995</v>
      </c>
      <c r="T116" s="51"/>
      <c r="U116" s="51"/>
      <c r="V116" s="52">
        <f t="shared" si="90"/>
        <v>3686.13</v>
      </c>
      <c r="W116" s="52">
        <f t="shared" si="91"/>
        <v>17152.399972999996</v>
      </c>
      <c r="X116" s="1">
        <f t="shared" si="92"/>
        <v>15975</v>
      </c>
      <c r="Y116" s="50">
        <f t="shared" si="93"/>
        <v>1177.399972999996</v>
      </c>
      <c r="Z116" s="135">
        <f t="shared" si="94"/>
        <v>7.370265871674464E-2</v>
      </c>
      <c r="AA116" s="135">
        <f t="shared" si="95"/>
        <v>9.5810271652315926E-2</v>
      </c>
      <c r="AB116" s="135">
        <f>SUM($C$2:C116)*D116/SUM($B$2:B116)-1</f>
        <v>9.385431486697926E-2</v>
      </c>
      <c r="AC116" s="135">
        <f t="shared" si="20"/>
        <v>-2.015165615023462E-2</v>
      </c>
      <c r="AD116" s="53">
        <f t="shared" si="96"/>
        <v>0.22699764444444448</v>
      </c>
    </row>
    <row r="117" spans="1:30">
      <c r="A117" s="42" t="s">
        <v>223</v>
      </c>
      <c r="B117" s="2">
        <v>135</v>
      </c>
      <c r="C117" s="43">
        <v>106.56</v>
      </c>
      <c r="D117" s="44">
        <v>1.2653000000000001</v>
      </c>
      <c r="E117" s="45">
        <f t="shared" si="78"/>
        <v>0.22000000000000003</v>
      </c>
      <c r="F117" s="22">
        <f t="shared" si="79"/>
        <v>-5.5978666666665804E-3</v>
      </c>
      <c r="H117" s="5">
        <f t="shared" si="80"/>
        <v>-0.75571199999998839</v>
      </c>
      <c r="I117" s="2" t="s">
        <v>66</v>
      </c>
      <c r="J117" s="46" t="s">
        <v>224</v>
      </c>
      <c r="K117" s="47">
        <f t="shared" si="81"/>
        <v>43642</v>
      </c>
      <c r="L117" s="47" t="str">
        <f t="shared" ca="1" si="82"/>
        <v>2020-03-30</v>
      </c>
      <c r="M117" s="27">
        <f t="shared" ca="1" si="83"/>
        <v>37665</v>
      </c>
      <c r="N117" s="28">
        <f t="shared" ca="1" si="84"/>
        <v>-7.3233739545996487E-3</v>
      </c>
      <c r="O117" s="48">
        <f t="shared" si="85"/>
        <v>134.83036800000002</v>
      </c>
      <c r="P117" s="48">
        <f t="shared" si="86"/>
        <v>0.16963199999997869</v>
      </c>
      <c r="Q117" s="49">
        <f t="shared" si="87"/>
        <v>0.9</v>
      </c>
      <c r="R117" s="50">
        <f t="shared" si="88"/>
        <v>10734.189999999997</v>
      </c>
      <c r="S117" s="51">
        <f t="shared" si="89"/>
        <v>13581.970606999997</v>
      </c>
      <c r="T117" s="51"/>
      <c r="U117" s="51"/>
      <c r="V117" s="52">
        <f t="shared" si="90"/>
        <v>3686.13</v>
      </c>
      <c r="W117" s="52">
        <f t="shared" si="91"/>
        <v>17268.100606999997</v>
      </c>
      <c r="X117" s="1">
        <f t="shared" si="92"/>
        <v>16110</v>
      </c>
      <c r="Y117" s="50">
        <f t="shared" si="93"/>
        <v>1158.1006069999967</v>
      </c>
      <c r="Z117" s="135">
        <f t="shared" si="94"/>
        <v>7.1887064369956288E-2</v>
      </c>
      <c r="AA117" s="135">
        <f t="shared" si="95"/>
        <v>9.3215769884906985E-2</v>
      </c>
      <c r="AB117" s="135">
        <f>SUM($C$2:C117)*D117/SUM($B$2:B117)-1</f>
        <v>9.1516425077591279E-2</v>
      </c>
      <c r="AC117" s="135">
        <f t="shared" si="20"/>
        <v>-1.9629360707634991E-2</v>
      </c>
      <c r="AD117" s="53">
        <f t="shared" si="96"/>
        <v>0.22559786666666662</v>
      </c>
    </row>
    <row r="118" spans="1:30">
      <c r="A118" s="42" t="s">
        <v>225</v>
      </c>
      <c r="B118" s="2">
        <v>135</v>
      </c>
      <c r="C118" s="43">
        <v>105.45</v>
      </c>
      <c r="D118" s="44">
        <v>1.2786</v>
      </c>
      <c r="E118" s="45">
        <f t="shared" si="78"/>
        <v>0.22000000000000003</v>
      </c>
      <c r="F118" s="22">
        <f t="shared" si="79"/>
        <v>-1.5956222222222198E-2</v>
      </c>
      <c r="H118" s="5">
        <f t="shared" si="80"/>
        <v>-2.1540899999999965</v>
      </c>
      <c r="I118" s="2" t="s">
        <v>66</v>
      </c>
      <c r="J118" s="46" t="s">
        <v>226</v>
      </c>
      <c r="K118" s="47">
        <f t="shared" si="81"/>
        <v>43643</v>
      </c>
      <c r="L118" s="47" t="str">
        <f t="shared" ca="1" si="82"/>
        <v>2020-03-30</v>
      </c>
      <c r="M118" s="27">
        <f t="shared" ca="1" si="83"/>
        <v>37530</v>
      </c>
      <c r="N118" s="28">
        <f t="shared" ca="1" si="84"/>
        <v>-2.0949716227018349E-2</v>
      </c>
      <c r="O118" s="48">
        <f t="shared" si="85"/>
        <v>134.82837000000001</v>
      </c>
      <c r="P118" s="48">
        <f t="shared" si="86"/>
        <v>0.17162999999999329</v>
      </c>
      <c r="Q118" s="49">
        <f t="shared" si="87"/>
        <v>0.9</v>
      </c>
      <c r="R118" s="50">
        <f t="shared" si="88"/>
        <v>10839.639999999998</v>
      </c>
      <c r="S118" s="51">
        <f t="shared" si="89"/>
        <v>13859.563703999997</v>
      </c>
      <c r="T118" s="51"/>
      <c r="U118" s="51"/>
      <c r="V118" s="52">
        <f t="shared" si="90"/>
        <v>3686.13</v>
      </c>
      <c r="W118" s="52">
        <f t="shared" si="91"/>
        <v>17545.693703999998</v>
      </c>
      <c r="X118" s="1">
        <f t="shared" si="92"/>
        <v>16245</v>
      </c>
      <c r="Y118" s="50">
        <f t="shared" si="93"/>
        <v>1300.6937039999975</v>
      </c>
      <c r="Z118" s="135">
        <f t="shared" si="94"/>
        <v>8.0067325577100501E-2</v>
      </c>
      <c r="AA118" s="135">
        <f t="shared" si="95"/>
        <v>0.10356773372126615</v>
      </c>
      <c r="AB118" s="135">
        <f>SUM($C$2:C118)*D118/SUM($B$2:B118)-1</f>
        <v>0.10212329122806985</v>
      </c>
      <c r="AC118" s="135">
        <f t="shared" si="20"/>
        <v>-2.2055965650969345E-2</v>
      </c>
      <c r="AD118" s="53">
        <f t="shared" si="96"/>
        <v>0.23595622222222223</v>
      </c>
    </row>
    <row r="119" spans="1:30">
      <c r="A119" s="42" t="s">
        <v>227</v>
      </c>
      <c r="B119" s="2">
        <v>135</v>
      </c>
      <c r="C119" s="43">
        <v>105.6</v>
      </c>
      <c r="D119" s="44">
        <v>1.2767999999999999</v>
      </c>
      <c r="E119" s="45">
        <f t="shared" si="78"/>
        <v>0.22000000000000003</v>
      </c>
      <c r="F119" s="22">
        <f t="shared" si="79"/>
        <v>-1.4556444444444542E-2</v>
      </c>
      <c r="H119" s="5">
        <f t="shared" si="80"/>
        <v>-1.9651200000000131</v>
      </c>
      <c r="I119" s="2" t="s">
        <v>66</v>
      </c>
      <c r="J119" s="46" t="s">
        <v>228</v>
      </c>
      <c r="K119" s="47">
        <f t="shared" si="81"/>
        <v>43644</v>
      </c>
      <c r="L119" s="47" t="str">
        <f t="shared" ca="1" si="82"/>
        <v>2020-03-30</v>
      </c>
      <c r="M119" s="27">
        <f t="shared" ca="1" si="83"/>
        <v>37395</v>
      </c>
      <c r="N119" s="28">
        <f t="shared" ca="1" si="84"/>
        <v>-1.9180874448455804E-2</v>
      </c>
      <c r="O119" s="48">
        <f t="shared" si="85"/>
        <v>134.83007999999998</v>
      </c>
      <c r="P119" s="48">
        <f t="shared" si="86"/>
        <v>0.16992000000001894</v>
      </c>
      <c r="Q119" s="49">
        <f t="shared" si="87"/>
        <v>0.9</v>
      </c>
      <c r="R119" s="50">
        <f t="shared" si="88"/>
        <v>10945.239999999998</v>
      </c>
      <c r="S119" s="51">
        <f t="shared" si="89"/>
        <v>13974.882431999997</v>
      </c>
      <c r="T119" s="51"/>
      <c r="U119" s="51"/>
      <c r="V119" s="52">
        <f t="shared" si="90"/>
        <v>3686.13</v>
      </c>
      <c r="W119" s="52">
        <f t="shared" si="91"/>
        <v>17661.012431999996</v>
      </c>
      <c r="X119" s="1">
        <f t="shared" si="92"/>
        <v>16380</v>
      </c>
      <c r="Y119" s="50">
        <f t="shared" si="93"/>
        <v>1281.0124319999959</v>
      </c>
      <c r="Z119" s="135">
        <f t="shared" si="94"/>
        <v>7.8205887179486844E-2</v>
      </c>
      <c r="AA119" s="135">
        <f t="shared" si="95"/>
        <v>0.10091583039687646</v>
      </c>
      <c r="AB119" s="135">
        <f>SUM($C$2:C119)*D119/SUM($B$2:B119)-1</f>
        <v>9.9732471794871325E-2</v>
      </c>
      <c r="AC119" s="135">
        <f t="shared" si="20"/>
        <v>-2.1526584615384481E-2</v>
      </c>
      <c r="AD119" s="53">
        <f t="shared" si="96"/>
        <v>0.23455644444444457</v>
      </c>
    </row>
    <row r="120" spans="1:30">
      <c r="A120" s="42" t="s">
        <v>229</v>
      </c>
      <c r="B120" s="2">
        <v>135</v>
      </c>
      <c r="C120" s="43">
        <v>102.81</v>
      </c>
      <c r="D120" s="44">
        <v>1.3115000000000001</v>
      </c>
      <c r="E120" s="45">
        <f t="shared" si="78"/>
        <v>0.22000000000000003</v>
      </c>
      <c r="F120" s="22">
        <f t="shared" si="79"/>
        <v>-4.0592311111111112E-2</v>
      </c>
      <c r="H120" s="5">
        <f t="shared" si="80"/>
        <v>-5.4799620000000004</v>
      </c>
      <c r="I120" s="2" t="s">
        <v>66</v>
      </c>
      <c r="J120" s="46" t="s">
        <v>230</v>
      </c>
      <c r="K120" s="47">
        <f t="shared" si="81"/>
        <v>43647</v>
      </c>
      <c r="L120" s="47" t="str">
        <f t="shared" ca="1" si="82"/>
        <v>2020-03-30</v>
      </c>
      <c r="M120" s="27">
        <f t="shared" ca="1" si="83"/>
        <v>36990</v>
      </c>
      <c r="N120" s="28">
        <f t="shared" ca="1" si="84"/>
        <v>-5.4073699107866996E-2</v>
      </c>
      <c r="O120" s="48">
        <f t="shared" si="85"/>
        <v>134.83531500000001</v>
      </c>
      <c r="P120" s="48">
        <f t="shared" si="86"/>
        <v>0.16468499999999153</v>
      </c>
      <c r="Q120" s="49">
        <f t="shared" si="87"/>
        <v>0.9</v>
      </c>
      <c r="R120" s="50">
        <f t="shared" si="88"/>
        <v>11048.049999999997</v>
      </c>
      <c r="S120" s="51">
        <f t="shared" si="89"/>
        <v>14489.517574999998</v>
      </c>
      <c r="T120" s="51"/>
      <c r="U120" s="51"/>
      <c r="V120" s="52">
        <f t="shared" si="90"/>
        <v>3686.13</v>
      </c>
      <c r="W120" s="52">
        <f t="shared" si="91"/>
        <v>18175.647574999999</v>
      </c>
      <c r="X120" s="1">
        <f t="shared" si="92"/>
        <v>16515</v>
      </c>
      <c r="Y120" s="50">
        <f t="shared" si="93"/>
        <v>1660.6475749999991</v>
      </c>
      <c r="Z120" s="135">
        <f t="shared" si="94"/>
        <v>0.10055389494399036</v>
      </c>
      <c r="AA120" s="135">
        <f t="shared" si="95"/>
        <v>0.12944613009563577</v>
      </c>
      <c r="AB120" s="135">
        <f>SUM($C$2:C120)*D120/SUM($B$2:B120)-1</f>
        <v>0.12855071329094736</v>
      </c>
      <c r="AC120" s="135">
        <f t="shared" si="20"/>
        <v>-2.7996818346956998E-2</v>
      </c>
      <c r="AD120" s="53">
        <f t="shared" si="96"/>
        <v>0.26059231111111114</v>
      </c>
    </row>
    <row r="121" spans="1:30">
      <c r="A121" s="42" t="s">
        <v>231</v>
      </c>
      <c r="B121" s="2">
        <v>135</v>
      </c>
      <c r="C121" s="43">
        <v>102.78</v>
      </c>
      <c r="D121" s="44">
        <v>1.3119000000000001</v>
      </c>
      <c r="E121" s="45">
        <f t="shared" si="78"/>
        <v>0.22000000000000003</v>
      </c>
      <c r="F121" s="22">
        <f t="shared" si="79"/>
        <v>-4.0872266666666601E-2</v>
      </c>
      <c r="H121" s="5">
        <f t="shared" si="80"/>
        <v>-5.5177559999999914</v>
      </c>
      <c r="I121" s="2" t="s">
        <v>66</v>
      </c>
      <c r="J121" s="46" t="s">
        <v>232</v>
      </c>
      <c r="K121" s="47">
        <f t="shared" si="81"/>
        <v>43648</v>
      </c>
      <c r="L121" s="47" t="str">
        <f t="shared" ca="1" si="82"/>
        <v>2020-03-30</v>
      </c>
      <c r="M121" s="27">
        <f t="shared" ca="1" si="83"/>
        <v>36855</v>
      </c>
      <c r="N121" s="28">
        <f t="shared" ca="1" si="84"/>
        <v>-5.4646070818070734E-2</v>
      </c>
      <c r="O121" s="48">
        <f t="shared" si="85"/>
        <v>134.83708200000001</v>
      </c>
      <c r="P121" s="48">
        <f t="shared" si="86"/>
        <v>0.16291799999999057</v>
      </c>
      <c r="Q121" s="49">
        <f t="shared" si="87"/>
        <v>0.9</v>
      </c>
      <c r="R121" s="50">
        <f t="shared" si="88"/>
        <v>11150.829999999998</v>
      </c>
      <c r="S121" s="51">
        <f t="shared" si="89"/>
        <v>14628.773876999998</v>
      </c>
      <c r="T121" s="51"/>
      <c r="U121" s="51"/>
      <c r="V121" s="52">
        <f t="shared" si="90"/>
        <v>3686.13</v>
      </c>
      <c r="W121" s="52">
        <f t="shared" si="91"/>
        <v>18314.903876999997</v>
      </c>
      <c r="X121" s="1">
        <f t="shared" si="92"/>
        <v>16650</v>
      </c>
      <c r="Y121" s="50">
        <f t="shared" si="93"/>
        <v>1664.903876999997</v>
      </c>
      <c r="Z121" s="135">
        <f t="shared" si="94"/>
        <v>9.9994226846846557E-2</v>
      </c>
      <c r="AA121" s="135">
        <f t="shared" si="95"/>
        <v>0.12842645575742417</v>
      </c>
      <c r="AB121" s="135">
        <f>SUM($C$2:C121)*D121/SUM($B$2:B121)-1</f>
        <v>0.12784003603603589</v>
      </c>
      <c r="AC121" s="135">
        <f t="shared" si="20"/>
        <v>-2.784580918918933E-2</v>
      </c>
      <c r="AD121" s="53">
        <f t="shared" si="96"/>
        <v>0.26087226666666663</v>
      </c>
    </row>
    <row r="122" spans="1:30">
      <c r="A122" s="42" t="s">
        <v>233</v>
      </c>
      <c r="B122" s="2">
        <v>135</v>
      </c>
      <c r="C122" s="43">
        <v>103.82</v>
      </c>
      <c r="D122" s="44">
        <v>1.2987</v>
      </c>
      <c r="E122" s="45">
        <f t="shared" si="78"/>
        <v>0.22000000000000003</v>
      </c>
      <c r="F122" s="22">
        <f t="shared" si="79"/>
        <v>-3.1167140740740881E-2</v>
      </c>
      <c r="H122" s="5">
        <f t="shared" si="80"/>
        <v>-4.2075640000000192</v>
      </c>
      <c r="I122" s="2" t="s">
        <v>66</v>
      </c>
      <c r="J122" s="46" t="s">
        <v>234</v>
      </c>
      <c r="K122" s="47">
        <f t="shared" si="81"/>
        <v>43649</v>
      </c>
      <c r="L122" s="47" t="str">
        <f t="shared" ca="1" si="82"/>
        <v>2020-03-30</v>
      </c>
      <c r="M122" s="27">
        <f t="shared" ca="1" si="83"/>
        <v>36720</v>
      </c>
      <c r="N122" s="28">
        <f t="shared" ca="1" si="84"/>
        <v>-4.1823552832244197E-2</v>
      </c>
      <c r="O122" s="48">
        <f t="shared" si="85"/>
        <v>134.83103399999999</v>
      </c>
      <c r="P122" s="48">
        <f t="shared" si="86"/>
        <v>0.16896600000001172</v>
      </c>
      <c r="Q122" s="49">
        <f t="shared" si="87"/>
        <v>0.9</v>
      </c>
      <c r="R122" s="50">
        <f t="shared" si="88"/>
        <v>11254.649999999998</v>
      </c>
      <c r="S122" s="51">
        <f t="shared" si="89"/>
        <v>14616.413954999996</v>
      </c>
      <c r="T122" s="51"/>
      <c r="U122" s="51"/>
      <c r="V122" s="52">
        <f t="shared" si="90"/>
        <v>3686.13</v>
      </c>
      <c r="W122" s="52">
        <f t="shared" si="91"/>
        <v>18302.543954999997</v>
      </c>
      <c r="X122" s="1">
        <f t="shared" si="92"/>
        <v>16785</v>
      </c>
      <c r="Y122" s="50">
        <f t="shared" si="93"/>
        <v>1517.5439549999974</v>
      </c>
      <c r="Z122" s="135">
        <f t="shared" si="94"/>
        <v>9.0410721179624565E-2</v>
      </c>
      <c r="AA122" s="135">
        <f t="shared" si="95"/>
        <v>0.11585304343046365</v>
      </c>
      <c r="AB122" s="135">
        <f>SUM($C$2:C122)*D122/SUM($B$2:B122)-1</f>
        <v>0.11554500053619265</v>
      </c>
      <c r="AC122" s="135">
        <f t="shared" si="20"/>
        <v>-2.513427935656809E-2</v>
      </c>
      <c r="AD122" s="53">
        <f t="shared" si="96"/>
        <v>0.25116714074074092</v>
      </c>
    </row>
    <row r="123" spans="1:30">
      <c r="A123" s="42" t="s">
        <v>235</v>
      </c>
      <c r="B123" s="2">
        <v>135</v>
      </c>
      <c r="C123" s="43">
        <v>104.33</v>
      </c>
      <c r="D123" s="44">
        <v>1.2924</v>
      </c>
      <c r="E123" s="45">
        <f t="shared" si="78"/>
        <v>0.22000000000000003</v>
      </c>
      <c r="F123" s="22">
        <f t="shared" si="79"/>
        <v>-2.6407896296296307E-2</v>
      </c>
      <c r="H123" s="5">
        <f t="shared" si="80"/>
        <v>-3.5650660000000016</v>
      </c>
      <c r="I123" s="2" t="s">
        <v>66</v>
      </c>
      <c r="J123" s="46" t="s">
        <v>236</v>
      </c>
      <c r="K123" s="47">
        <f t="shared" si="81"/>
        <v>43650</v>
      </c>
      <c r="L123" s="47" t="str">
        <f t="shared" ca="1" si="82"/>
        <v>2020-03-30</v>
      </c>
      <c r="M123" s="27">
        <f t="shared" ca="1" si="83"/>
        <v>36585</v>
      </c>
      <c r="N123" s="28">
        <f t="shared" ca="1" si="84"/>
        <v>-3.5567830804974727E-2</v>
      </c>
      <c r="O123" s="48">
        <f t="shared" si="85"/>
        <v>134.83609200000001</v>
      </c>
      <c r="P123" s="48">
        <f t="shared" si="86"/>
        <v>0.16390799999999217</v>
      </c>
      <c r="Q123" s="49">
        <f t="shared" si="87"/>
        <v>0.9</v>
      </c>
      <c r="R123" s="50">
        <f t="shared" si="88"/>
        <v>11358.979999999998</v>
      </c>
      <c r="S123" s="51">
        <f t="shared" si="89"/>
        <v>14680.345751999997</v>
      </c>
      <c r="T123" s="51"/>
      <c r="U123" s="51"/>
      <c r="V123" s="52">
        <f t="shared" si="90"/>
        <v>3686.13</v>
      </c>
      <c r="W123" s="52">
        <f t="shared" si="91"/>
        <v>18366.475751999998</v>
      </c>
      <c r="X123" s="1">
        <f t="shared" si="92"/>
        <v>16920</v>
      </c>
      <c r="Y123" s="50">
        <f t="shared" si="93"/>
        <v>1446.4757519999985</v>
      </c>
      <c r="Z123" s="135">
        <f t="shared" si="94"/>
        <v>8.5489110638297783E-2</v>
      </c>
      <c r="AA123" s="135">
        <f t="shared" si="95"/>
        <v>0.10930103983188588</v>
      </c>
      <c r="AB123" s="135">
        <f>SUM($C$2:C123)*D123/SUM($B$2:B123)-1</f>
        <v>0.10924507446808462</v>
      </c>
      <c r="AC123" s="135">
        <f t="shared" si="20"/>
        <v>-2.3755963829786841E-2</v>
      </c>
      <c r="AD123" s="53">
        <f t="shared" si="96"/>
        <v>0.24640789629629634</v>
      </c>
    </row>
    <row r="124" spans="1:30">
      <c r="A124" s="42" t="s">
        <v>237</v>
      </c>
      <c r="B124" s="2">
        <v>135</v>
      </c>
      <c r="C124" s="43">
        <v>103.79</v>
      </c>
      <c r="D124" s="44">
        <v>1.2990999999999999</v>
      </c>
      <c r="E124" s="45">
        <f t="shared" si="78"/>
        <v>0.22000000000000003</v>
      </c>
      <c r="F124" s="22">
        <f t="shared" si="79"/>
        <v>-3.1447096296296162E-2</v>
      </c>
      <c r="H124" s="5">
        <f t="shared" si="80"/>
        <v>-4.2453579999999818</v>
      </c>
      <c r="I124" s="2" t="s">
        <v>66</v>
      </c>
      <c r="J124" s="46" t="s">
        <v>238</v>
      </c>
      <c r="K124" s="47">
        <f t="shared" si="81"/>
        <v>43651</v>
      </c>
      <c r="L124" s="47" t="str">
        <f t="shared" ca="1" si="82"/>
        <v>2020-03-30</v>
      </c>
      <c r="M124" s="27">
        <f t="shared" ca="1" si="83"/>
        <v>36450</v>
      </c>
      <c r="N124" s="28">
        <f t="shared" ca="1" si="84"/>
        <v>-4.2511815363511472E-2</v>
      </c>
      <c r="O124" s="48">
        <f t="shared" si="85"/>
        <v>134.83358899999999</v>
      </c>
      <c r="P124" s="48">
        <f t="shared" si="86"/>
        <v>0.16641100000001074</v>
      </c>
      <c r="Q124" s="49">
        <f t="shared" si="87"/>
        <v>0.9</v>
      </c>
      <c r="R124" s="50">
        <f t="shared" si="88"/>
        <v>11462.769999999999</v>
      </c>
      <c r="S124" s="51">
        <f t="shared" si="89"/>
        <v>14891.284506999997</v>
      </c>
      <c r="T124" s="51"/>
      <c r="U124" s="51"/>
      <c r="V124" s="52">
        <f t="shared" si="90"/>
        <v>3686.13</v>
      </c>
      <c r="W124" s="52">
        <f t="shared" si="91"/>
        <v>18577.414506999998</v>
      </c>
      <c r="X124" s="1">
        <f t="shared" si="92"/>
        <v>17055</v>
      </c>
      <c r="Y124" s="50">
        <f t="shared" si="93"/>
        <v>1522.4145069999977</v>
      </c>
      <c r="Z124" s="135">
        <f t="shared" si="94"/>
        <v>8.9264996012899278E-2</v>
      </c>
      <c r="AA124" s="135">
        <f t="shared" si="95"/>
        <v>0.11387757581605618</v>
      </c>
      <c r="AB124" s="135">
        <f>SUM($C$2:C124)*D124/SUM($B$2:B124)-1</f>
        <v>0.1140755587217821</v>
      </c>
      <c r="AC124" s="135">
        <f t="shared" si="20"/>
        <v>-2.4810562708882822E-2</v>
      </c>
      <c r="AD124" s="53">
        <f t="shared" si="96"/>
        <v>0.25144709629629619</v>
      </c>
    </row>
    <row r="125" spans="1:30">
      <c r="A125" s="42" t="s">
        <v>239</v>
      </c>
      <c r="B125" s="2">
        <v>135</v>
      </c>
      <c r="C125" s="43">
        <v>106.08</v>
      </c>
      <c r="D125" s="44">
        <v>1.2710999999999999</v>
      </c>
      <c r="E125" s="45">
        <f t="shared" si="78"/>
        <v>0.22000000000000003</v>
      </c>
      <c r="F125" s="22">
        <f t="shared" si="79"/>
        <v>-1.0077155555555455E-2</v>
      </c>
      <c r="H125" s="5">
        <f t="shared" si="80"/>
        <v>-1.3604159999999865</v>
      </c>
      <c r="I125" s="2" t="s">
        <v>66</v>
      </c>
      <c r="J125" s="46" t="s">
        <v>240</v>
      </c>
      <c r="K125" s="47">
        <f t="shared" si="81"/>
        <v>43654</v>
      </c>
      <c r="L125" s="47" t="str">
        <f t="shared" ca="1" si="82"/>
        <v>2020-03-30</v>
      </c>
      <c r="M125" s="27">
        <f t="shared" ca="1" si="83"/>
        <v>36045</v>
      </c>
      <c r="N125" s="28">
        <f t="shared" ca="1" si="84"/>
        <v>-1.3775886808156335E-2</v>
      </c>
      <c r="O125" s="48">
        <f t="shared" si="85"/>
        <v>134.83828799999998</v>
      </c>
      <c r="P125" s="48">
        <f t="shared" si="86"/>
        <v>0.16171200000002273</v>
      </c>
      <c r="Q125" s="49">
        <f t="shared" si="87"/>
        <v>0.9</v>
      </c>
      <c r="R125" s="50">
        <f t="shared" si="88"/>
        <v>11568.849999999999</v>
      </c>
      <c r="S125" s="51">
        <f t="shared" si="89"/>
        <v>14705.165234999997</v>
      </c>
      <c r="T125" s="51"/>
      <c r="U125" s="51"/>
      <c r="V125" s="52">
        <f t="shared" si="90"/>
        <v>3686.13</v>
      </c>
      <c r="W125" s="52">
        <f t="shared" si="91"/>
        <v>18391.295234999998</v>
      </c>
      <c r="X125" s="1">
        <f t="shared" si="92"/>
        <v>17190</v>
      </c>
      <c r="Y125" s="50">
        <f t="shared" si="93"/>
        <v>1201.2952349999978</v>
      </c>
      <c r="Z125" s="135">
        <f t="shared" si="94"/>
        <v>6.9883376090750238E-2</v>
      </c>
      <c r="AA125" s="135">
        <f t="shared" si="95"/>
        <v>8.8959330547465187E-2</v>
      </c>
      <c r="AB125" s="135">
        <f>SUM($C$2:C125)*D125/SUM($B$2:B125)-1</f>
        <v>8.9346749389179525E-2</v>
      </c>
      <c r="AC125" s="135">
        <f t="shared" si="20"/>
        <v>-1.9463373298429287E-2</v>
      </c>
      <c r="AD125" s="53">
        <f t="shared" si="96"/>
        <v>0.2300771555555555</v>
      </c>
    </row>
    <row r="126" spans="1:30">
      <c r="A126" s="42" t="s">
        <v>241</v>
      </c>
      <c r="B126" s="2">
        <v>135</v>
      </c>
      <c r="C126" s="43">
        <v>106.24</v>
      </c>
      <c r="D126" s="44">
        <v>1.2690999999999999</v>
      </c>
      <c r="E126" s="45">
        <f t="shared" si="78"/>
        <v>0.22000000000000003</v>
      </c>
      <c r="F126" s="22">
        <f t="shared" si="79"/>
        <v>-8.5840592592593048E-3</v>
      </c>
      <c r="H126" s="5">
        <f t="shared" si="80"/>
        <v>-1.1588480000000061</v>
      </c>
      <c r="I126" s="2" t="s">
        <v>66</v>
      </c>
      <c r="J126" s="46" t="s">
        <v>242</v>
      </c>
      <c r="K126" s="47">
        <f t="shared" si="81"/>
        <v>43655</v>
      </c>
      <c r="L126" s="47" t="str">
        <f t="shared" ca="1" si="82"/>
        <v>2020-03-30</v>
      </c>
      <c r="M126" s="27">
        <f t="shared" ca="1" si="83"/>
        <v>35910</v>
      </c>
      <c r="N126" s="28">
        <f t="shared" ca="1" si="84"/>
        <v>-1.1778878306878368E-2</v>
      </c>
      <c r="O126" s="48">
        <f t="shared" si="85"/>
        <v>134.82918399999997</v>
      </c>
      <c r="P126" s="48">
        <f t="shared" si="86"/>
        <v>0.1708160000000305</v>
      </c>
      <c r="Q126" s="49">
        <f t="shared" si="87"/>
        <v>0.9</v>
      </c>
      <c r="R126" s="50">
        <f t="shared" si="88"/>
        <v>11675.089999999998</v>
      </c>
      <c r="S126" s="51">
        <f t="shared" si="89"/>
        <v>14816.856718999996</v>
      </c>
      <c r="T126" s="51"/>
      <c r="U126" s="51"/>
      <c r="V126" s="52">
        <f t="shared" si="90"/>
        <v>3686.13</v>
      </c>
      <c r="W126" s="52">
        <f t="shared" si="91"/>
        <v>18502.986718999997</v>
      </c>
      <c r="X126" s="1">
        <f t="shared" si="92"/>
        <v>17325</v>
      </c>
      <c r="Y126" s="50">
        <f t="shared" si="93"/>
        <v>1177.9867189999968</v>
      </c>
      <c r="Z126" s="135">
        <f t="shared" si="94"/>
        <v>6.799346141414131E-2</v>
      </c>
      <c r="AA126" s="135">
        <f t="shared" si="95"/>
        <v>8.6369817954126571E-2</v>
      </c>
      <c r="AB126" s="135">
        <f>SUM($C$2:C126)*D126/SUM($B$2:B126)-1</f>
        <v>8.6940015353535127E-2</v>
      </c>
      <c r="AC126" s="135">
        <f t="shared" si="20"/>
        <v>-1.8946553939393818E-2</v>
      </c>
      <c r="AD126" s="53">
        <f t="shared" si="96"/>
        <v>0.22858405925925934</v>
      </c>
    </row>
    <row r="127" spans="1:30">
      <c r="A127" s="42" t="s">
        <v>243</v>
      </c>
      <c r="B127" s="2">
        <v>135</v>
      </c>
      <c r="C127" s="43">
        <v>106.36</v>
      </c>
      <c r="D127" s="44">
        <v>1.2676000000000001</v>
      </c>
      <c r="E127" s="45">
        <f t="shared" si="78"/>
        <v>0.22000000000000003</v>
      </c>
      <c r="F127" s="22">
        <f t="shared" si="79"/>
        <v>-7.4642370370369276E-3</v>
      </c>
      <c r="H127" s="5">
        <f t="shared" si="80"/>
        <v>-1.0076719999999852</v>
      </c>
      <c r="I127" s="2" t="s">
        <v>66</v>
      </c>
      <c r="J127" s="46" t="s">
        <v>244</v>
      </c>
      <c r="K127" s="47">
        <f t="shared" si="81"/>
        <v>43656</v>
      </c>
      <c r="L127" s="47" t="str">
        <f t="shared" ca="1" si="82"/>
        <v>2020-03-30</v>
      </c>
      <c r="M127" s="27">
        <f t="shared" ca="1" si="83"/>
        <v>35775</v>
      </c>
      <c r="N127" s="28">
        <f t="shared" ca="1" si="84"/>
        <v>-1.0280930258560295E-2</v>
      </c>
      <c r="O127" s="48">
        <f t="shared" si="85"/>
        <v>134.82193599999999</v>
      </c>
      <c r="P127" s="48">
        <f t="shared" si="86"/>
        <v>0.17806400000000622</v>
      </c>
      <c r="Q127" s="49">
        <f t="shared" si="87"/>
        <v>0.9</v>
      </c>
      <c r="R127" s="50">
        <f t="shared" si="88"/>
        <v>11781.449999999999</v>
      </c>
      <c r="S127" s="51">
        <f t="shared" si="89"/>
        <v>14934.166019999999</v>
      </c>
      <c r="T127" s="51"/>
      <c r="U127" s="51"/>
      <c r="V127" s="52">
        <f t="shared" si="90"/>
        <v>3686.13</v>
      </c>
      <c r="W127" s="52">
        <f t="shared" si="91"/>
        <v>18620.296019999998</v>
      </c>
      <c r="X127" s="1">
        <f t="shared" si="92"/>
        <v>17460</v>
      </c>
      <c r="Y127" s="50">
        <f t="shared" si="93"/>
        <v>1160.296019999998</v>
      </c>
      <c r="Z127" s="135">
        <f t="shared" si="94"/>
        <v>6.6454525773195661E-2</v>
      </c>
      <c r="AA127" s="135">
        <f t="shared" si="95"/>
        <v>8.4238926314826434E-2</v>
      </c>
      <c r="AB127" s="135">
        <f>SUM($C$2:C127)*D127/SUM($B$2:B127)-1</f>
        <v>8.4982835738831364E-2</v>
      </c>
      <c r="AC127" s="135">
        <f t="shared" si="20"/>
        <v>-1.8528309965635703E-2</v>
      </c>
      <c r="AD127" s="53">
        <f t="shared" si="96"/>
        <v>0.22746423703703694</v>
      </c>
    </row>
    <row r="128" spans="1:30">
      <c r="A128" s="42" t="s">
        <v>245</v>
      </c>
      <c r="B128" s="2">
        <v>135</v>
      </c>
      <c r="C128" s="43">
        <v>106.31</v>
      </c>
      <c r="D128" s="44">
        <v>1.2683</v>
      </c>
      <c r="E128" s="45">
        <f t="shared" si="78"/>
        <v>0.22000000000000003</v>
      </c>
      <c r="F128" s="22">
        <f t="shared" si="79"/>
        <v>-7.9308296296296196E-3</v>
      </c>
      <c r="H128" s="5">
        <f t="shared" si="80"/>
        <v>-1.0706619999999987</v>
      </c>
      <c r="I128" s="2" t="s">
        <v>66</v>
      </c>
      <c r="J128" s="46" t="s">
        <v>246</v>
      </c>
      <c r="K128" s="47">
        <f t="shared" si="81"/>
        <v>43657</v>
      </c>
      <c r="L128" s="47" t="str">
        <f t="shared" ca="1" si="82"/>
        <v>2020-03-30</v>
      </c>
      <c r="M128" s="27">
        <f t="shared" ca="1" si="83"/>
        <v>35640</v>
      </c>
      <c r="N128" s="28">
        <f t="shared" ca="1" si="84"/>
        <v>-1.0964972783389437E-2</v>
      </c>
      <c r="O128" s="48">
        <f t="shared" si="85"/>
        <v>134.83297300000001</v>
      </c>
      <c r="P128" s="48">
        <f t="shared" si="86"/>
        <v>0.16702699999999027</v>
      </c>
      <c r="Q128" s="49">
        <f t="shared" si="87"/>
        <v>0.9</v>
      </c>
      <c r="R128" s="50">
        <f t="shared" si="88"/>
        <v>11887.759999999998</v>
      </c>
      <c r="S128" s="51">
        <f t="shared" si="89"/>
        <v>15077.246007999998</v>
      </c>
      <c r="T128" s="51"/>
      <c r="U128" s="51"/>
      <c r="V128" s="52">
        <f t="shared" si="90"/>
        <v>3686.13</v>
      </c>
      <c r="W128" s="52">
        <f t="shared" si="91"/>
        <v>18763.376007999999</v>
      </c>
      <c r="X128" s="1">
        <f t="shared" si="92"/>
        <v>17595</v>
      </c>
      <c r="Y128" s="50">
        <f t="shared" si="93"/>
        <v>1168.3760079999993</v>
      </c>
      <c r="Z128" s="135">
        <f t="shared" si="94"/>
        <v>6.6403865188974009E-2</v>
      </c>
      <c r="AA128" s="135">
        <f t="shared" si="95"/>
        <v>8.4002223617015481E-2</v>
      </c>
      <c r="AB128" s="135">
        <f>SUM($C$2:C128)*D128/SUM($B$2:B128)-1</f>
        <v>8.4915857857345456E-2</v>
      </c>
      <c r="AC128" s="135">
        <f t="shared" si="20"/>
        <v>-1.8511992668371446E-2</v>
      </c>
      <c r="AD128" s="53">
        <f t="shared" si="96"/>
        <v>0.22793082962962966</v>
      </c>
    </row>
    <row r="129" spans="1:30">
      <c r="A129" s="42" t="s">
        <v>247</v>
      </c>
      <c r="B129" s="2">
        <v>135</v>
      </c>
      <c r="C129" s="43">
        <v>105.53</v>
      </c>
      <c r="D129" s="44">
        <v>1.2776000000000001</v>
      </c>
      <c r="E129" s="45">
        <f t="shared" si="78"/>
        <v>0.22000000000000003</v>
      </c>
      <c r="F129" s="22">
        <f t="shared" si="79"/>
        <v>-1.5209674074074015E-2</v>
      </c>
      <c r="H129" s="5">
        <f t="shared" si="80"/>
        <v>-2.0533059999999921</v>
      </c>
      <c r="I129" s="2" t="s">
        <v>66</v>
      </c>
      <c r="J129" s="46" t="s">
        <v>248</v>
      </c>
      <c r="K129" s="47">
        <f t="shared" si="81"/>
        <v>43658</v>
      </c>
      <c r="L129" s="47" t="str">
        <f t="shared" ca="1" si="82"/>
        <v>2020-03-30</v>
      </c>
      <c r="M129" s="27">
        <f t="shared" ca="1" si="83"/>
        <v>35505</v>
      </c>
      <c r="N129" s="28">
        <f t="shared" ca="1" si="84"/>
        <v>-2.1108483030558994E-2</v>
      </c>
      <c r="O129" s="48">
        <f t="shared" si="85"/>
        <v>134.82512800000001</v>
      </c>
      <c r="P129" s="48">
        <f t="shared" si="86"/>
        <v>0.17487199999999348</v>
      </c>
      <c r="Q129" s="49">
        <f t="shared" si="87"/>
        <v>0.9</v>
      </c>
      <c r="R129" s="50">
        <f t="shared" si="88"/>
        <v>11993.289999999999</v>
      </c>
      <c r="S129" s="51">
        <f t="shared" si="89"/>
        <v>15322.627304</v>
      </c>
      <c r="T129" s="51"/>
      <c r="U129" s="51"/>
      <c r="V129" s="52">
        <f t="shared" si="90"/>
        <v>3686.13</v>
      </c>
      <c r="W129" s="52">
        <f t="shared" si="91"/>
        <v>19008.757303999999</v>
      </c>
      <c r="X129" s="1">
        <f t="shared" si="92"/>
        <v>17730</v>
      </c>
      <c r="Y129" s="50">
        <f t="shared" si="93"/>
        <v>1278.7573039999988</v>
      </c>
      <c r="Z129" s="135">
        <f t="shared" si="94"/>
        <v>7.2123931415679632E-2</v>
      </c>
      <c r="AA129" s="135">
        <f t="shared" si="95"/>
        <v>9.1054481706253299E-2</v>
      </c>
      <c r="AB129" s="135">
        <f>SUM($C$2:C129)*D129/SUM($B$2:B129)-1</f>
        <v>9.2154162210941859E-2</v>
      </c>
      <c r="AC129" s="135">
        <f t="shared" si="20"/>
        <v>-2.0030230795262227E-2</v>
      </c>
      <c r="AD129" s="53">
        <f t="shared" si="96"/>
        <v>0.23520967407407403</v>
      </c>
    </row>
    <row r="130" spans="1:30">
      <c r="A130" s="42" t="s">
        <v>249</v>
      </c>
      <c r="B130" s="2">
        <v>135</v>
      </c>
      <c r="C130" s="43">
        <v>105.13</v>
      </c>
      <c r="D130" s="44">
        <v>1.2825</v>
      </c>
      <c r="E130" s="45">
        <f t="shared" si="78"/>
        <v>0.22000000000000003</v>
      </c>
      <c r="F130" s="22">
        <f t="shared" si="79"/>
        <v>-1.8942414814814922E-2</v>
      </c>
      <c r="H130" s="5">
        <f t="shared" si="80"/>
        <v>-2.5572260000000142</v>
      </c>
      <c r="I130" s="2" t="s">
        <v>66</v>
      </c>
      <c r="J130" s="46" t="s">
        <v>250</v>
      </c>
      <c r="K130" s="47">
        <f t="shared" si="81"/>
        <v>43661</v>
      </c>
      <c r="L130" s="47" t="str">
        <f t="shared" ca="1" si="82"/>
        <v>2020-03-30</v>
      </c>
      <c r="M130" s="27">
        <f t="shared" ca="1" si="83"/>
        <v>35100</v>
      </c>
      <c r="N130" s="28">
        <f t="shared" ca="1" si="84"/>
        <v>-2.6592236182336328E-2</v>
      </c>
      <c r="O130" s="48">
        <f t="shared" si="85"/>
        <v>134.82922499999998</v>
      </c>
      <c r="P130" s="48">
        <f t="shared" si="86"/>
        <v>0.17077500000002033</v>
      </c>
      <c r="Q130" s="49">
        <f t="shared" si="87"/>
        <v>0.9</v>
      </c>
      <c r="R130" s="50">
        <f t="shared" si="88"/>
        <v>12098.419999999998</v>
      </c>
      <c r="S130" s="51">
        <f t="shared" si="89"/>
        <v>15516.223649999998</v>
      </c>
      <c r="T130" s="51"/>
      <c r="U130" s="51"/>
      <c r="V130" s="52">
        <f t="shared" si="90"/>
        <v>3686.13</v>
      </c>
      <c r="W130" s="52">
        <f t="shared" si="91"/>
        <v>19202.353649999997</v>
      </c>
      <c r="X130" s="1">
        <f t="shared" si="92"/>
        <v>17865</v>
      </c>
      <c r="Y130" s="50">
        <f t="shared" si="93"/>
        <v>1337.3536499999973</v>
      </c>
      <c r="Z130" s="135">
        <f t="shared" si="94"/>
        <v>7.4858866498740406E-2</v>
      </c>
      <c r="AA130" s="135">
        <f t="shared" si="95"/>
        <v>9.4320185600121897E-2</v>
      </c>
      <c r="AB130" s="135">
        <f>SUM($C$2:C130)*D130/SUM($B$2:B130)-1</f>
        <v>9.5605327455919209E-2</v>
      </c>
      <c r="AC130" s="135">
        <f t="shared" ref="AC130:AC193" si="97">Z130-AB130</f>
        <v>-2.0746460957178803E-2</v>
      </c>
      <c r="AD130" s="53">
        <f t="shared" si="96"/>
        <v>0.23894241481481496</v>
      </c>
    </row>
    <row r="131" spans="1:30">
      <c r="A131" s="42" t="s">
        <v>251</v>
      </c>
      <c r="B131" s="2">
        <v>135</v>
      </c>
      <c r="C131" s="43">
        <v>105.58</v>
      </c>
      <c r="D131" s="44">
        <v>1.2770999999999999</v>
      </c>
      <c r="E131" s="45">
        <f t="shared" si="78"/>
        <v>0.22000000000000003</v>
      </c>
      <c r="F131" s="22">
        <f t="shared" si="79"/>
        <v>-1.4743081481481533E-2</v>
      </c>
      <c r="H131" s="5">
        <f t="shared" si="80"/>
        <v>-1.9903160000000071</v>
      </c>
      <c r="I131" s="2" t="s">
        <v>66</v>
      </c>
      <c r="J131" s="46" t="s">
        <v>252</v>
      </c>
      <c r="K131" s="47">
        <f t="shared" si="81"/>
        <v>43662</v>
      </c>
      <c r="L131" s="47" t="str">
        <f t="shared" ca="1" si="82"/>
        <v>2020-03-30</v>
      </c>
      <c r="M131" s="27">
        <f t="shared" ca="1" si="83"/>
        <v>34965</v>
      </c>
      <c r="N131" s="28">
        <f t="shared" ca="1" si="84"/>
        <v>-2.0776929500929575E-2</v>
      </c>
      <c r="O131" s="48">
        <f t="shared" si="85"/>
        <v>134.83621799999997</v>
      </c>
      <c r="P131" s="48">
        <f t="shared" si="86"/>
        <v>0.16378200000002607</v>
      </c>
      <c r="Q131" s="49">
        <f t="shared" si="87"/>
        <v>0.9</v>
      </c>
      <c r="R131" s="50">
        <f t="shared" si="88"/>
        <v>12203.999999999998</v>
      </c>
      <c r="S131" s="51">
        <f t="shared" si="89"/>
        <v>15585.728399999996</v>
      </c>
      <c r="T131" s="51"/>
      <c r="U131" s="51"/>
      <c r="V131" s="52">
        <f t="shared" si="90"/>
        <v>3686.13</v>
      </c>
      <c r="W131" s="52">
        <f t="shared" si="91"/>
        <v>19271.858399999997</v>
      </c>
      <c r="X131" s="1">
        <f t="shared" si="92"/>
        <v>18000</v>
      </c>
      <c r="Y131" s="50">
        <f t="shared" si="93"/>
        <v>1271.8583999999973</v>
      </c>
      <c r="Z131" s="135">
        <f t="shared" si="94"/>
        <v>7.0658799999999911E-2</v>
      </c>
      <c r="AA131" s="135">
        <f t="shared" si="95"/>
        <v>8.885496375194113E-2</v>
      </c>
      <c r="AB131" s="135">
        <f>SUM($C$2:C131)*D131/SUM($B$2:B131)-1</f>
        <v>9.0300711499999631E-2</v>
      </c>
      <c r="AC131" s="135">
        <f t="shared" si="97"/>
        <v>-1.964191149999972E-2</v>
      </c>
      <c r="AD131" s="53">
        <f t="shared" si="96"/>
        <v>0.23474308148148157</v>
      </c>
    </row>
    <row r="132" spans="1:30">
      <c r="A132" s="42" t="s">
        <v>253</v>
      </c>
      <c r="B132" s="2">
        <v>135</v>
      </c>
      <c r="C132" s="43">
        <v>105.61</v>
      </c>
      <c r="D132" s="44">
        <v>1.2766999999999999</v>
      </c>
      <c r="E132" s="45">
        <f t="shared" si="78"/>
        <v>0.22000000000000003</v>
      </c>
      <c r="F132" s="22">
        <f t="shared" si="79"/>
        <v>-1.4463125925925835E-2</v>
      </c>
      <c r="H132" s="5">
        <f t="shared" si="80"/>
        <v>-1.9525219999999877</v>
      </c>
      <c r="I132" s="2" t="s">
        <v>66</v>
      </c>
      <c r="J132" s="46" t="s">
        <v>254</v>
      </c>
      <c r="K132" s="47">
        <f t="shared" si="81"/>
        <v>43663</v>
      </c>
      <c r="L132" s="47" t="str">
        <f t="shared" ca="1" si="82"/>
        <v>2020-03-30</v>
      </c>
      <c r="M132" s="27">
        <f t="shared" ca="1" si="83"/>
        <v>34830</v>
      </c>
      <c r="N132" s="28">
        <f t="shared" ca="1" si="84"/>
        <v>-2.0461399081251663E-2</v>
      </c>
      <c r="O132" s="48">
        <f t="shared" si="85"/>
        <v>134.83228699999998</v>
      </c>
      <c r="P132" s="48">
        <f t="shared" si="86"/>
        <v>0.16771300000002043</v>
      </c>
      <c r="Q132" s="49">
        <f t="shared" si="87"/>
        <v>0.9</v>
      </c>
      <c r="R132" s="50">
        <f t="shared" si="88"/>
        <v>12309.609999999999</v>
      </c>
      <c r="S132" s="51">
        <f t="shared" si="89"/>
        <v>15715.679086999999</v>
      </c>
      <c r="T132" s="51"/>
      <c r="U132" s="51"/>
      <c r="V132" s="52">
        <f t="shared" si="90"/>
        <v>3686.13</v>
      </c>
      <c r="W132" s="52">
        <f t="shared" si="91"/>
        <v>19401.809086999998</v>
      </c>
      <c r="X132" s="1">
        <f t="shared" si="92"/>
        <v>18135</v>
      </c>
      <c r="Y132" s="50">
        <f t="shared" si="93"/>
        <v>1266.8090869999978</v>
      </c>
      <c r="Z132" s="135">
        <f t="shared" si="94"/>
        <v>6.9854374800110142E-2</v>
      </c>
      <c r="AA132" s="135">
        <f t="shared" si="95"/>
        <v>8.7675305196877051E-2</v>
      </c>
      <c r="AB132" s="135">
        <f>SUM($C$2:C132)*D132/SUM($B$2:B132)-1</f>
        <v>8.9280299200440894E-2</v>
      </c>
      <c r="AC132" s="135">
        <f t="shared" si="97"/>
        <v>-1.9425924400330752E-2</v>
      </c>
      <c r="AD132" s="53">
        <f t="shared" si="96"/>
        <v>0.23446312592592586</v>
      </c>
    </row>
    <row r="133" spans="1:30">
      <c r="A133" s="42" t="s">
        <v>255</v>
      </c>
      <c r="B133" s="2">
        <v>135</v>
      </c>
      <c r="C133" s="43">
        <v>106.53</v>
      </c>
      <c r="D133" s="44">
        <v>1.2657</v>
      </c>
      <c r="E133" s="45">
        <f t="shared" si="78"/>
        <v>0.22000000000000003</v>
      </c>
      <c r="F133" s="22">
        <f t="shared" si="79"/>
        <v>-5.8778222222222801E-3</v>
      </c>
      <c r="H133" s="5">
        <f t="shared" si="80"/>
        <v>-0.79350600000000782</v>
      </c>
      <c r="I133" s="2" t="s">
        <v>66</v>
      </c>
      <c r="J133" s="46" t="s">
        <v>256</v>
      </c>
      <c r="K133" s="47">
        <f t="shared" si="81"/>
        <v>43664</v>
      </c>
      <c r="L133" s="47" t="str">
        <f t="shared" ca="1" si="82"/>
        <v>2020-03-30</v>
      </c>
      <c r="M133" s="27">
        <f t="shared" ca="1" si="83"/>
        <v>34695</v>
      </c>
      <c r="N133" s="28">
        <f t="shared" ca="1" si="84"/>
        <v>-8.347879809770942E-3</v>
      </c>
      <c r="O133" s="48">
        <f t="shared" si="85"/>
        <v>134.83502100000001</v>
      </c>
      <c r="P133" s="48">
        <f t="shared" si="86"/>
        <v>0.16497899999998822</v>
      </c>
      <c r="Q133" s="49">
        <f t="shared" si="87"/>
        <v>0.9</v>
      </c>
      <c r="R133" s="50">
        <f t="shared" si="88"/>
        <v>12416.14</v>
      </c>
      <c r="S133" s="51">
        <f t="shared" si="89"/>
        <v>15715.108398</v>
      </c>
      <c r="T133" s="51"/>
      <c r="U133" s="51"/>
      <c r="V133" s="52">
        <f t="shared" si="90"/>
        <v>3686.13</v>
      </c>
      <c r="W133" s="52">
        <f t="shared" si="91"/>
        <v>19401.238398000001</v>
      </c>
      <c r="X133" s="1">
        <f t="shared" si="92"/>
        <v>18270</v>
      </c>
      <c r="Y133" s="50">
        <f t="shared" si="93"/>
        <v>1131.2383980000013</v>
      </c>
      <c r="Z133" s="135">
        <f t="shared" si="94"/>
        <v>6.1917810509031224E-2</v>
      </c>
      <c r="AA133" s="135">
        <f t="shared" si="95"/>
        <v>7.7567778511465235E-2</v>
      </c>
      <c r="AB133" s="135">
        <f>SUM($C$2:C133)*D133/SUM($B$2:B133)-1</f>
        <v>7.9295712479474423E-2</v>
      </c>
      <c r="AC133" s="135">
        <f t="shared" si="97"/>
        <v>-1.7377901970443199E-2</v>
      </c>
      <c r="AD133" s="53">
        <f t="shared" si="96"/>
        <v>0.2258778222222223</v>
      </c>
    </row>
    <row r="134" spans="1:30">
      <c r="A134" s="42" t="s">
        <v>257</v>
      </c>
      <c r="B134" s="2">
        <v>135</v>
      </c>
      <c r="C134" s="43">
        <v>105.46</v>
      </c>
      <c r="D134" s="44">
        <v>1.2785</v>
      </c>
      <c r="E134" s="45">
        <f t="shared" si="78"/>
        <v>0.22000000000000003</v>
      </c>
      <c r="F134" s="22">
        <f t="shared" si="79"/>
        <v>-1.5862903703703701E-2</v>
      </c>
      <c r="H134" s="5">
        <f t="shared" si="80"/>
        <v>-2.1414919999999995</v>
      </c>
      <c r="I134" s="2" t="s">
        <v>66</v>
      </c>
      <c r="J134" s="46" t="s">
        <v>258</v>
      </c>
      <c r="K134" s="47">
        <f t="shared" si="81"/>
        <v>43665</v>
      </c>
      <c r="L134" s="47" t="str">
        <f t="shared" ca="1" si="82"/>
        <v>2020-03-30</v>
      </c>
      <c r="M134" s="27">
        <f t="shared" ca="1" si="83"/>
        <v>34560</v>
      </c>
      <c r="N134" s="28">
        <f t="shared" ca="1" si="84"/>
        <v>-2.2617030671296293E-2</v>
      </c>
      <c r="O134" s="48">
        <f t="shared" si="85"/>
        <v>134.83060999999998</v>
      </c>
      <c r="P134" s="48">
        <f t="shared" si="86"/>
        <v>0.16939000000002125</v>
      </c>
      <c r="Q134" s="49">
        <f t="shared" si="87"/>
        <v>0.9</v>
      </c>
      <c r="R134" s="50">
        <f t="shared" si="88"/>
        <v>12521.599999999999</v>
      </c>
      <c r="S134" s="51">
        <f t="shared" si="89"/>
        <v>16008.865599999997</v>
      </c>
      <c r="T134" s="51"/>
      <c r="U134" s="51"/>
      <c r="V134" s="52">
        <f t="shared" si="90"/>
        <v>3686.13</v>
      </c>
      <c r="W134" s="52">
        <f t="shared" si="91"/>
        <v>19694.995599999998</v>
      </c>
      <c r="X134" s="1">
        <f t="shared" si="92"/>
        <v>18405</v>
      </c>
      <c r="Y134" s="50">
        <f t="shared" si="93"/>
        <v>1289.9955999999984</v>
      </c>
      <c r="Z134" s="135">
        <f t="shared" si="94"/>
        <v>7.0089410486280812E-2</v>
      </c>
      <c r="AA134" s="135">
        <f t="shared" si="95"/>
        <v>8.7642298627544024E-2</v>
      </c>
      <c r="AB134" s="135">
        <f>SUM($C$2:C134)*D134/SUM($B$2:B134)-1</f>
        <v>8.9539714479760724E-2</v>
      </c>
      <c r="AC134" s="135">
        <f t="shared" si="97"/>
        <v>-1.9450303993479912E-2</v>
      </c>
      <c r="AD134" s="53">
        <f t="shared" si="96"/>
        <v>0.23586290370370372</v>
      </c>
    </row>
    <row r="135" spans="1:30">
      <c r="A135" s="42" t="s">
        <v>259</v>
      </c>
      <c r="B135" s="2">
        <v>135</v>
      </c>
      <c r="C135" s="43">
        <v>105.52</v>
      </c>
      <c r="D135" s="44">
        <v>1.2769999999999999</v>
      </c>
      <c r="E135" s="45">
        <f t="shared" si="78"/>
        <v>0.22000000000000003</v>
      </c>
      <c r="F135" s="22">
        <f t="shared" si="79"/>
        <v>-1.5302992592592511E-2</v>
      </c>
      <c r="H135" s="5">
        <f t="shared" si="80"/>
        <v>-2.0659039999999891</v>
      </c>
      <c r="I135" s="2" t="s">
        <v>66</v>
      </c>
      <c r="J135" s="46" t="s">
        <v>260</v>
      </c>
      <c r="K135" s="47">
        <f t="shared" si="81"/>
        <v>43668</v>
      </c>
      <c r="L135" s="47" t="str">
        <f t="shared" ca="1" si="82"/>
        <v>2020-03-30</v>
      </c>
      <c r="M135" s="27">
        <f t="shared" ca="1" si="83"/>
        <v>34155</v>
      </c>
      <c r="N135" s="28">
        <f t="shared" ca="1" si="84"/>
        <v>-2.2077439906309355E-2</v>
      </c>
      <c r="O135" s="48">
        <f t="shared" si="85"/>
        <v>134.74903999999998</v>
      </c>
      <c r="P135" s="48">
        <f t="shared" si="86"/>
        <v>0.2509600000000205</v>
      </c>
      <c r="Q135" s="49">
        <f t="shared" si="87"/>
        <v>0.9</v>
      </c>
      <c r="R135" s="50">
        <f t="shared" si="88"/>
        <v>12627.119999999999</v>
      </c>
      <c r="S135" s="51">
        <f t="shared" si="89"/>
        <v>16124.832239999998</v>
      </c>
      <c r="T135" s="51"/>
      <c r="U135" s="51"/>
      <c r="V135" s="52">
        <f t="shared" si="90"/>
        <v>3686.13</v>
      </c>
      <c r="W135" s="52">
        <f t="shared" si="91"/>
        <v>19810.962239999997</v>
      </c>
      <c r="X135" s="1">
        <f t="shared" si="92"/>
        <v>18540</v>
      </c>
      <c r="Y135" s="50">
        <f t="shared" si="93"/>
        <v>1270.9622399999971</v>
      </c>
      <c r="Z135" s="135">
        <f t="shared" si="94"/>
        <v>6.8552440129449721E-2</v>
      </c>
      <c r="AA135" s="135">
        <f t="shared" si="95"/>
        <v>8.5564384231180179E-2</v>
      </c>
      <c r="AB135" s="135">
        <f>SUM($C$2:C135)*D135/SUM($B$2:B135)-1</f>
        <v>8.7605195792880064E-2</v>
      </c>
      <c r="AC135" s="135">
        <f t="shared" si="97"/>
        <v>-1.9052755663430343E-2</v>
      </c>
      <c r="AD135" s="53">
        <f t="shared" si="96"/>
        <v>0.23530299259259255</v>
      </c>
    </row>
    <row r="136" spans="1:30">
      <c r="A136" s="42" t="s">
        <v>261</v>
      </c>
      <c r="B136" s="2">
        <v>135</v>
      </c>
      <c r="C136" s="43">
        <v>102.13</v>
      </c>
      <c r="D136" s="44">
        <v>1.3203</v>
      </c>
      <c r="E136" s="45">
        <f t="shared" si="78"/>
        <v>0.22000000000000003</v>
      </c>
      <c r="F136" s="22">
        <f t="shared" si="79"/>
        <v>-4.6937970370370334E-2</v>
      </c>
      <c r="H136" s="5">
        <f t="shared" si="80"/>
        <v>-6.3366259999999954</v>
      </c>
      <c r="I136" s="2" t="s">
        <v>66</v>
      </c>
      <c r="J136" s="46" t="s">
        <v>262</v>
      </c>
      <c r="K136" s="47">
        <f t="shared" si="81"/>
        <v>43669</v>
      </c>
      <c r="L136" s="47" t="str">
        <f t="shared" ca="1" si="82"/>
        <v>2020-03-30</v>
      </c>
      <c r="M136" s="27">
        <f t="shared" ca="1" si="83"/>
        <v>34020</v>
      </c>
      <c r="N136" s="28">
        <f t="shared" ca="1" si="84"/>
        <v>-6.7985552322163384E-2</v>
      </c>
      <c r="O136" s="48">
        <f t="shared" si="85"/>
        <v>134.84223900000001</v>
      </c>
      <c r="P136" s="48">
        <f t="shared" si="86"/>
        <v>0.1577609999999936</v>
      </c>
      <c r="Q136" s="49">
        <f t="shared" si="87"/>
        <v>0.9</v>
      </c>
      <c r="R136" s="50">
        <f t="shared" si="88"/>
        <v>12729.249999999998</v>
      </c>
      <c r="S136" s="51">
        <f t="shared" si="89"/>
        <v>16806.428774999997</v>
      </c>
      <c r="T136" s="51"/>
      <c r="U136" s="51"/>
      <c r="V136" s="52">
        <f t="shared" si="90"/>
        <v>3686.13</v>
      </c>
      <c r="W136" s="52">
        <f t="shared" si="91"/>
        <v>20492.558774999998</v>
      </c>
      <c r="X136" s="1">
        <f t="shared" si="92"/>
        <v>18675</v>
      </c>
      <c r="Y136" s="50">
        <f t="shared" si="93"/>
        <v>1817.5587749999977</v>
      </c>
      <c r="Z136" s="135">
        <f t="shared" si="94"/>
        <v>9.7325771084337154E-2</v>
      </c>
      <c r="AA136" s="135">
        <f t="shared" si="95"/>
        <v>0.12126056033576904</v>
      </c>
      <c r="AB136" s="135">
        <f>SUM($C$2:C136)*D136/SUM($B$2:B136)-1</f>
        <v>0.12357494650602385</v>
      </c>
      <c r="AC136" s="135">
        <f t="shared" si="97"/>
        <v>-2.6249175421686699E-2</v>
      </c>
      <c r="AD136" s="53">
        <f t="shared" si="96"/>
        <v>0.26693797037037037</v>
      </c>
    </row>
    <row r="137" spans="1:30">
      <c r="A137" s="42" t="s">
        <v>263</v>
      </c>
      <c r="B137" s="2">
        <v>135</v>
      </c>
      <c r="C137" s="43">
        <v>101.37</v>
      </c>
      <c r="D137" s="44">
        <v>1.3302</v>
      </c>
      <c r="E137" s="45">
        <f t="shared" ref="E137:E168" si="98">10%*Q137+13%</f>
        <v>0.22000000000000003</v>
      </c>
      <c r="F137" s="22">
        <f t="shared" ref="F137:F168" si="99">IF(G137="",($F$1*C137-B137)/B137,H137/B137)</f>
        <v>-5.4030177777777737E-2</v>
      </c>
      <c r="H137" s="5">
        <f t="shared" ref="H137:H168" si="100">IF(G137="",$F$1*C137-B137,G137-B137)</f>
        <v>-7.2940739999999948</v>
      </c>
      <c r="I137" s="2" t="s">
        <v>66</v>
      </c>
      <c r="J137" s="46" t="s">
        <v>264</v>
      </c>
      <c r="K137" s="47">
        <f t="shared" ref="K137:K168" si="101">DATE(MID(J137,1,4),MID(J137,5,2),MID(J137,7,2))</f>
        <v>43670</v>
      </c>
      <c r="L137" s="47" t="str">
        <f t="shared" ref="L137:L168" ca="1" si="102">IF(LEN(J137) &gt; 15,DATE(MID(J137,12,4),MID(J137,16,2),MID(J137,18,2)),TEXT(TODAY(),"yyyy-mm-dd"))</f>
        <v>2020-03-30</v>
      </c>
      <c r="M137" s="27">
        <f t="shared" ref="M137:M168" ca="1" si="103">(L137-K137+1)*B137</f>
        <v>33885</v>
      </c>
      <c r="N137" s="28">
        <f t="shared" ref="N137:N168" ca="1" si="104">H137/M137*365</f>
        <v>-7.8569780433820222E-2</v>
      </c>
      <c r="O137" s="48">
        <f t="shared" ref="O137:O168" si="105">D137*C137</f>
        <v>134.84237400000001</v>
      </c>
      <c r="P137" s="48">
        <f t="shared" ref="P137:P168" si="106">B137-O137</f>
        <v>0.15762599999999338</v>
      </c>
      <c r="Q137" s="49">
        <f t="shared" ref="Q137:Q168" si="107">B137/150</f>
        <v>0.9</v>
      </c>
      <c r="R137" s="50">
        <f t="shared" ref="R137:R168" si="108">R136+C137-T137</f>
        <v>12830.619999999999</v>
      </c>
      <c r="S137" s="51">
        <f t="shared" ref="S137:S168" si="109">R137*D137</f>
        <v>17067.290723999999</v>
      </c>
      <c r="T137" s="51"/>
      <c r="U137" s="51"/>
      <c r="V137" s="52">
        <f t="shared" ref="V137:V168" si="110">V136+U137</f>
        <v>3686.13</v>
      </c>
      <c r="W137" s="52">
        <f t="shared" ref="W137:W168" si="111">V137+S137</f>
        <v>20753.420724</v>
      </c>
      <c r="X137" s="1">
        <f t="shared" ref="X137:X168" si="112">X136+B137</f>
        <v>18810</v>
      </c>
      <c r="Y137" s="50">
        <f t="shared" ref="Y137:Y168" si="113">W137-X137</f>
        <v>1943.4207239999996</v>
      </c>
      <c r="Z137" s="135">
        <f t="shared" ref="Z137:Z168" si="114">W137/X137-1</f>
        <v>0.10331848612440186</v>
      </c>
      <c r="AA137" s="135">
        <f t="shared" ref="AA137:AA168" si="115">S137/(X137-V137)-1</f>
        <v>0.12850022672768269</v>
      </c>
      <c r="AB137" s="135">
        <f>SUM($C$2:C137)*D137/SUM($B$2:B137)-1</f>
        <v>0.13104409665071759</v>
      </c>
      <c r="AC137" s="135">
        <f t="shared" si="97"/>
        <v>-2.7725610526315725E-2</v>
      </c>
      <c r="AD137" s="53">
        <f t="shared" ref="AD137:AD168" si="116">IF(E137-F137&lt;0,"达成",E137-F137)</f>
        <v>0.27403017777777777</v>
      </c>
    </row>
    <row r="138" spans="1:30">
      <c r="A138" s="42" t="s">
        <v>265</v>
      </c>
      <c r="B138" s="2">
        <v>135</v>
      </c>
      <c r="C138" s="43">
        <v>100.59</v>
      </c>
      <c r="D138" s="44">
        <v>1.3405</v>
      </c>
      <c r="E138" s="45">
        <f t="shared" si="98"/>
        <v>0.22000000000000003</v>
      </c>
      <c r="F138" s="22">
        <f t="shared" si="99"/>
        <v>-6.1309022222222134E-2</v>
      </c>
      <c r="H138" s="5">
        <f t="shared" si="100"/>
        <v>-8.2767179999999883</v>
      </c>
      <c r="I138" s="2" t="s">
        <v>66</v>
      </c>
      <c r="J138" s="46" t="s">
        <v>266</v>
      </c>
      <c r="K138" s="47">
        <f t="shared" si="101"/>
        <v>43671</v>
      </c>
      <c r="L138" s="47" t="str">
        <f t="shared" ca="1" si="102"/>
        <v>2020-03-30</v>
      </c>
      <c r="M138" s="27">
        <f t="shared" ca="1" si="103"/>
        <v>33750</v>
      </c>
      <c r="N138" s="28">
        <f t="shared" ca="1" si="104"/>
        <v>-8.9511172444444329E-2</v>
      </c>
      <c r="O138" s="48">
        <f t="shared" si="105"/>
        <v>134.84089500000002</v>
      </c>
      <c r="P138" s="48">
        <f t="shared" si="106"/>
        <v>0.15910499999998251</v>
      </c>
      <c r="Q138" s="49">
        <f t="shared" si="107"/>
        <v>0.9</v>
      </c>
      <c r="R138" s="50">
        <f t="shared" si="108"/>
        <v>12931.21</v>
      </c>
      <c r="S138" s="51">
        <f t="shared" si="109"/>
        <v>17334.287004999998</v>
      </c>
      <c r="T138" s="51"/>
      <c r="U138" s="51"/>
      <c r="V138" s="52">
        <f t="shared" si="110"/>
        <v>3686.13</v>
      </c>
      <c r="W138" s="52">
        <f t="shared" si="111"/>
        <v>21020.417004999999</v>
      </c>
      <c r="X138" s="1">
        <f t="shared" si="112"/>
        <v>18945</v>
      </c>
      <c r="Y138" s="50">
        <f t="shared" si="113"/>
        <v>2075.4170049999993</v>
      </c>
      <c r="Z138" s="135">
        <f t="shared" si="114"/>
        <v>0.10954959118500929</v>
      </c>
      <c r="AA138" s="135">
        <f t="shared" si="115"/>
        <v>0.13601380737892121</v>
      </c>
      <c r="AB138" s="135">
        <f>SUM($C$2:C138)*D138/SUM($B$2:B138)-1</f>
        <v>0.13879738136711528</v>
      </c>
      <c r="AC138" s="135">
        <f t="shared" si="97"/>
        <v>-2.9247790182105993E-2</v>
      </c>
      <c r="AD138" s="53">
        <f t="shared" si="116"/>
        <v>0.28130902222222215</v>
      </c>
    </row>
    <row r="139" spans="1:30">
      <c r="A139" s="42" t="s">
        <v>267</v>
      </c>
      <c r="B139" s="2">
        <v>135</v>
      </c>
      <c r="C139" s="43">
        <v>100.38</v>
      </c>
      <c r="D139" s="44">
        <v>1.3432999999999999</v>
      </c>
      <c r="E139" s="45">
        <f t="shared" si="98"/>
        <v>0.22000000000000003</v>
      </c>
      <c r="F139" s="22">
        <f t="shared" si="99"/>
        <v>-6.3268711111111084E-2</v>
      </c>
      <c r="H139" s="5">
        <f t="shared" si="100"/>
        <v>-8.5412759999999963</v>
      </c>
      <c r="I139" s="2" t="s">
        <v>66</v>
      </c>
      <c r="J139" s="46" t="s">
        <v>268</v>
      </c>
      <c r="K139" s="47">
        <f t="shared" si="101"/>
        <v>43672</v>
      </c>
      <c r="L139" s="47" t="str">
        <f t="shared" ca="1" si="102"/>
        <v>2020-03-30</v>
      </c>
      <c r="M139" s="27">
        <f t="shared" ca="1" si="103"/>
        <v>33615</v>
      </c>
      <c r="N139" s="28">
        <f t="shared" ca="1" si="104"/>
        <v>-9.2743291387773277E-2</v>
      </c>
      <c r="O139" s="48">
        <f t="shared" si="105"/>
        <v>134.84045399999999</v>
      </c>
      <c r="P139" s="48">
        <f t="shared" si="106"/>
        <v>0.15954600000000596</v>
      </c>
      <c r="Q139" s="49">
        <f t="shared" si="107"/>
        <v>0.9</v>
      </c>
      <c r="R139" s="50">
        <f t="shared" si="108"/>
        <v>13031.589999999998</v>
      </c>
      <c r="S139" s="51">
        <f t="shared" si="109"/>
        <v>17505.334846999998</v>
      </c>
      <c r="T139" s="51"/>
      <c r="U139" s="51"/>
      <c r="V139" s="52">
        <f t="shared" si="110"/>
        <v>3686.13</v>
      </c>
      <c r="W139" s="52">
        <f t="shared" si="111"/>
        <v>21191.464846999999</v>
      </c>
      <c r="X139" s="1">
        <f t="shared" si="112"/>
        <v>19080</v>
      </c>
      <c r="Y139" s="50">
        <f t="shared" si="113"/>
        <v>2111.4648469999993</v>
      </c>
      <c r="Z139" s="135">
        <f t="shared" si="114"/>
        <v>0.11066377604821809</v>
      </c>
      <c r="AA139" s="135">
        <f t="shared" si="115"/>
        <v>0.13716270482990955</v>
      </c>
      <c r="AB139" s="135">
        <f>SUM($C$2:C139)*D139/SUM($B$2:B139)-1</f>
        <v>0.14016882117400398</v>
      </c>
      <c r="AC139" s="135">
        <f t="shared" si="97"/>
        <v>-2.9505045125785889E-2</v>
      </c>
      <c r="AD139" s="53">
        <f t="shared" si="116"/>
        <v>0.28326871111111113</v>
      </c>
    </row>
    <row r="140" spans="1:30">
      <c r="A140" s="42" t="s">
        <v>269</v>
      </c>
      <c r="B140" s="2">
        <v>135</v>
      </c>
      <c r="C140" s="43">
        <v>100.49</v>
      </c>
      <c r="D140" s="44">
        <v>1.3418000000000001</v>
      </c>
      <c r="E140" s="45">
        <f t="shared" si="98"/>
        <v>0.22000000000000003</v>
      </c>
      <c r="F140" s="22">
        <f t="shared" si="99"/>
        <v>-6.2242207407407414E-2</v>
      </c>
      <c r="H140" s="5">
        <f t="shared" si="100"/>
        <v>-8.4026980000000009</v>
      </c>
      <c r="I140" s="2" t="s">
        <v>66</v>
      </c>
      <c r="J140" s="46" t="s">
        <v>270</v>
      </c>
      <c r="K140" s="47">
        <f t="shared" si="101"/>
        <v>43675</v>
      </c>
      <c r="L140" s="47" t="str">
        <f t="shared" ca="1" si="102"/>
        <v>2020-03-30</v>
      </c>
      <c r="M140" s="27">
        <f t="shared" ca="1" si="103"/>
        <v>33210</v>
      </c>
      <c r="N140" s="28">
        <f t="shared" ca="1" si="104"/>
        <v>-9.2351242697982547E-2</v>
      </c>
      <c r="O140" s="48">
        <f t="shared" si="105"/>
        <v>134.83748199999999</v>
      </c>
      <c r="P140" s="48">
        <f t="shared" si="106"/>
        <v>0.16251800000000571</v>
      </c>
      <c r="Q140" s="49">
        <f t="shared" si="107"/>
        <v>0.9</v>
      </c>
      <c r="R140" s="50">
        <f t="shared" si="108"/>
        <v>13132.079999999998</v>
      </c>
      <c r="S140" s="51">
        <f t="shared" si="109"/>
        <v>17620.624943999999</v>
      </c>
      <c r="T140" s="51"/>
      <c r="U140" s="51"/>
      <c r="V140" s="52">
        <f t="shared" si="110"/>
        <v>3686.13</v>
      </c>
      <c r="W140" s="52">
        <f t="shared" si="111"/>
        <v>21306.754944</v>
      </c>
      <c r="X140" s="1">
        <f t="shared" si="112"/>
        <v>19215</v>
      </c>
      <c r="Y140" s="50">
        <f t="shared" si="113"/>
        <v>2091.7549440000003</v>
      </c>
      <c r="Z140" s="135">
        <f t="shared" si="114"/>
        <v>0.10886052271662772</v>
      </c>
      <c r="AA140" s="135">
        <f t="shared" si="115"/>
        <v>0.13470104032038388</v>
      </c>
      <c r="AB140" s="135">
        <f>SUM($C$2:C140)*D140/SUM($B$2:B140)-1</f>
        <v>0.13791134270101457</v>
      </c>
      <c r="AC140" s="135">
        <f t="shared" si="97"/>
        <v>-2.9050819984386855E-2</v>
      </c>
      <c r="AD140" s="53">
        <f t="shared" si="116"/>
        <v>0.28224220740740746</v>
      </c>
    </row>
    <row r="141" spans="1:30">
      <c r="A141" s="42" t="s">
        <v>271</v>
      </c>
      <c r="B141" s="2">
        <v>135</v>
      </c>
      <c r="C141" s="43">
        <v>100.1</v>
      </c>
      <c r="D141" s="44">
        <v>1.3471</v>
      </c>
      <c r="E141" s="45">
        <f t="shared" si="98"/>
        <v>0.22000000000000003</v>
      </c>
      <c r="F141" s="22">
        <f t="shared" si="99"/>
        <v>-6.5881629629629609E-2</v>
      </c>
      <c r="H141" s="5">
        <f t="shared" si="100"/>
        <v>-8.8940199999999976</v>
      </c>
      <c r="I141" s="2" t="s">
        <v>66</v>
      </c>
      <c r="J141" s="46" t="s">
        <v>272</v>
      </c>
      <c r="K141" s="47">
        <f t="shared" si="101"/>
        <v>43676</v>
      </c>
      <c r="L141" s="47" t="str">
        <f t="shared" ca="1" si="102"/>
        <v>2020-03-30</v>
      </c>
      <c r="M141" s="27">
        <f t="shared" ca="1" si="103"/>
        <v>33075</v>
      </c>
      <c r="N141" s="28">
        <f t="shared" ca="1" si="104"/>
        <v>-9.8150182917611475E-2</v>
      </c>
      <c r="O141" s="48">
        <f t="shared" si="105"/>
        <v>134.84470999999999</v>
      </c>
      <c r="P141" s="48">
        <f t="shared" si="106"/>
        <v>0.15529000000000792</v>
      </c>
      <c r="Q141" s="49">
        <f t="shared" si="107"/>
        <v>0.9</v>
      </c>
      <c r="R141" s="50">
        <f t="shared" si="108"/>
        <v>13232.179999999998</v>
      </c>
      <c r="S141" s="51">
        <f t="shared" si="109"/>
        <v>17825.069677999996</v>
      </c>
      <c r="T141" s="51"/>
      <c r="U141" s="51"/>
      <c r="V141" s="52">
        <f t="shared" si="110"/>
        <v>3686.13</v>
      </c>
      <c r="W141" s="52">
        <f t="shared" si="111"/>
        <v>21511.199677999997</v>
      </c>
      <c r="X141" s="1">
        <f t="shared" si="112"/>
        <v>19350</v>
      </c>
      <c r="Y141" s="50">
        <f t="shared" si="113"/>
        <v>2161.1996779999972</v>
      </c>
      <c r="Z141" s="135">
        <f t="shared" si="114"/>
        <v>0.1116899058397931</v>
      </c>
      <c r="AA141" s="135">
        <f t="shared" si="115"/>
        <v>0.13797354536267203</v>
      </c>
      <c r="AB141" s="135">
        <f>SUM($C$2:C141)*D141/SUM($B$2:B141)-1</f>
        <v>0.14140444366925009</v>
      </c>
      <c r="AC141" s="135">
        <f t="shared" si="97"/>
        <v>-2.9714537829456988E-2</v>
      </c>
      <c r="AD141" s="53">
        <f t="shared" si="116"/>
        <v>0.28588162962962965</v>
      </c>
    </row>
    <row r="142" spans="1:30">
      <c r="A142" s="42" t="s">
        <v>273</v>
      </c>
      <c r="B142" s="2">
        <v>135</v>
      </c>
      <c r="C142" s="43">
        <v>101.01</v>
      </c>
      <c r="D142" s="44">
        <v>1.3349</v>
      </c>
      <c r="E142" s="45">
        <f t="shared" si="98"/>
        <v>0.22000000000000003</v>
      </c>
      <c r="F142" s="22">
        <f t="shared" si="99"/>
        <v>-5.7389644444444346E-2</v>
      </c>
      <c r="H142" s="5">
        <f t="shared" si="100"/>
        <v>-7.7476019999999863</v>
      </c>
      <c r="I142" s="2" t="s">
        <v>66</v>
      </c>
      <c r="J142" s="46" t="s">
        <v>274</v>
      </c>
      <c r="K142" s="47">
        <f t="shared" si="101"/>
        <v>43677</v>
      </c>
      <c r="L142" s="47" t="str">
        <f t="shared" ca="1" si="102"/>
        <v>2020-03-30</v>
      </c>
      <c r="M142" s="27">
        <f t="shared" ca="1" si="103"/>
        <v>32940</v>
      </c>
      <c r="N142" s="28">
        <f t="shared" ca="1" si="104"/>
        <v>-8.5849263205828627E-2</v>
      </c>
      <c r="O142" s="48">
        <f t="shared" si="105"/>
        <v>134.83824899999999</v>
      </c>
      <c r="P142" s="48">
        <f t="shared" si="106"/>
        <v>0.16175100000000953</v>
      </c>
      <c r="Q142" s="49">
        <f t="shared" si="107"/>
        <v>0.9</v>
      </c>
      <c r="R142" s="50">
        <f t="shared" si="108"/>
        <v>13333.189999999999</v>
      </c>
      <c r="S142" s="51">
        <f t="shared" si="109"/>
        <v>17798.475330999998</v>
      </c>
      <c r="T142" s="51"/>
      <c r="U142" s="51"/>
      <c r="V142" s="52">
        <f t="shared" si="110"/>
        <v>3686.13</v>
      </c>
      <c r="W142" s="52">
        <f t="shared" si="111"/>
        <v>21484.605330999999</v>
      </c>
      <c r="X142" s="1">
        <f t="shared" si="112"/>
        <v>19485</v>
      </c>
      <c r="Y142" s="50">
        <f t="shared" si="113"/>
        <v>1999.6053309999988</v>
      </c>
      <c r="Z142" s="135">
        <f t="shared" si="114"/>
        <v>0.10262280374647159</v>
      </c>
      <c r="AA142" s="135">
        <f t="shared" si="115"/>
        <v>0.12656635132765826</v>
      </c>
      <c r="AB142" s="135">
        <f>SUM($C$2:C142)*D142/SUM($B$2:B142)-1</f>
        <v>0.13015093477033557</v>
      </c>
      <c r="AC142" s="135">
        <f t="shared" si="97"/>
        <v>-2.7528131023863978E-2</v>
      </c>
      <c r="AD142" s="53">
        <f t="shared" si="116"/>
        <v>0.27738964444444436</v>
      </c>
    </row>
    <row r="143" spans="1:30">
      <c r="A143" s="42" t="s">
        <v>275</v>
      </c>
      <c r="B143" s="2">
        <v>135</v>
      </c>
      <c r="C143" s="43">
        <v>101.83</v>
      </c>
      <c r="D143" s="44">
        <v>1.3242</v>
      </c>
      <c r="E143" s="45">
        <f t="shared" si="98"/>
        <v>0.22000000000000003</v>
      </c>
      <c r="F143" s="22">
        <f t="shared" si="99"/>
        <v>-4.9737525925925855E-2</v>
      </c>
      <c r="H143" s="5">
        <f t="shared" si="100"/>
        <v>-6.7145659999999907</v>
      </c>
      <c r="I143" s="2" t="s">
        <v>66</v>
      </c>
      <c r="J143" s="46" t="s">
        <v>276</v>
      </c>
      <c r="K143" s="47">
        <f t="shared" si="101"/>
        <v>43678</v>
      </c>
      <c r="L143" s="47" t="str">
        <f t="shared" ca="1" si="102"/>
        <v>2020-03-30</v>
      </c>
      <c r="M143" s="27">
        <f t="shared" ca="1" si="103"/>
        <v>32805</v>
      </c>
      <c r="N143" s="28">
        <f t="shared" ca="1" si="104"/>
        <v>-7.4708629477213739E-2</v>
      </c>
      <c r="O143" s="48">
        <f t="shared" si="105"/>
        <v>134.84328600000001</v>
      </c>
      <c r="P143" s="48">
        <f t="shared" si="106"/>
        <v>0.1567139999999938</v>
      </c>
      <c r="Q143" s="49">
        <f t="shared" si="107"/>
        <v>0.9</v>
      </c>
      <c r="R143" s="50">
        <f t="shared" si="108"/>
        <v>13435.019999999999</v>
      </c>
      <c r="S143" s="51">
        <f t="shared" si="109"/>
        <v>17790.653483999999</v>
      </c>
      <c r="T143" s="51"/>
      <c r="U143" s="51"/>
      <c r="V143" s="52">
        <f t="shared" si="110"/>
        <v>3686.13</v>
      </c>
      <c r="W143" s="52">
        <f t="shared" si="111"/>
        <v>21476.783484</v>
      </c>
      <c r="X143" s="1">
        <f t="shared" si="112"/>
        <v>19620</v>
      </c>
      <c r="Y143" s="50">
        <f t="shared" si="113"/>
        <v>1856.7834839999996</v>
      </c>
      <c r="Z143" s="135">
        <f t="shared" si="114"/>
        <v>9.4637282568807324E-2</v>
      </c>
      <c r="AA143" s="135">
        <f t="shared" si="115"/>
        <v>0.11653060329976328</v>
      </c>
      <c r="AB143" s="135">
        <f>SUM($C$2:C143)*D143/SUM($B$2:B143)-1</f>
        <v>0.12025092752293554</v>
      </c>
      <c r="AC143" s="135">
        <f t="shared" si="97"/>
        <v>-2.5613644954128212E-2</v>
      </c>
      <c r="AD143" s="53">
        <f t="shared" si="116"/>
        <v>0.26973752592592587</v>
      </c>
    </row>
    <row r="144" spans="1:30">
      <c r="A144" s="42" t="s">
        <v>277</v>
      </c>
      <c r="B144" s="2">
        <v>135</v>
      </c>
      <c r="C144" s="43">
        <v>103.24</v>
      </c>
      <c r="D144" s="44">
        <v>1.3061</v>
      </c>
      <c r="E144" s="45">
        <f t="shared" si="98"/>
        <v>0.22000000000000003</v>
      </c>
      <c r="F144" s="22">
        <f t="shared" si="99"/>
        <v>-3.6579614814814934E-2</v>
      </c>
      <c r="H144" s="5">
        <f t="shared" si="100"/>
        <v>-4.9382480000000157</v>
      </c>
      <c r="I144" s="2" t="s">
        <v>66</v>
      </c>
      <c r="J144" s="46" t="s">
        <v>278</v>
      </c>
      <c r="K144" s="47">
        <f t="shared" si="101"/>
        <v>43679</v>
      </c>
      <c r="L144" s="47" t="str">
        <f t="shared" ca="1" si="102"/>
        <v>2020-03-30</v>
      </c>
      <c r="M144" s="27">
        <f t="shared" ca="1" si="103"/>
        <v>32670</v>
      </c>
      <c r="N144" s="28">
        <f t="shared" ca="1" si="104"/>
        <v>-5.5171733088460538E-2</v>
      </c>
      <c r="O144" s="48">
        <f t="shared" si="105"/>
        <v>134.84176399999998</v>
      </c>
      <c r="P144" s="48">
        <f t="shared" si="106"/>
        <v>0.15823600000001647</v>
      </c>
      <c r="Q144" s="49">
        <f t="shared" si="107"/>
        <v>0.9</v>
      </c>
      <c r="R144" s="50">
        <f t="shared" si="108"/>
        <v>13538.259999999998</v>
      </c>
      <c r="S144" s="51">
        <f t="shared" si="109"/>
        <v>17682.321386</v>
      </c>
      <c r="T144" s="51"/>
      <c r="U144" s="51"/>
      <c r="V144" s="52">
        <f t="shared" si="110"/>
        <v>3686.13</v>
      </c>
      <c r="W144" s="52">
        <f t="shared" si="111"/>
        <v>21368.451386000001</v>
      </c>
      <c r="X144" s="1">
        <f t="shared" si="112"/>
        <v>19755</v>
      </c>
      <c r="Y144" s="50">
        <f t="shared" si="113"/>
        <v>1613.4513860000006</v>
      </c>
      <c r="Z144" s="135">
        <f t="shared" si="114"/>
        <v>8.1673064338142254E-2</v>
      </c>
      <c r="AA144" s="135">
        <f t="shared" si="115"/>
        <v>0.10040851572014708</v>
      </c>
      <c r="AB144" s="135">
        <f>SUM($C$2:C144)*D144/SUM($B$2:B144)-1</f>
        <v>0.10421350154391273</v>
      </c>
      <c r="AC144" s="135">
        <f t="shared" si="97"/>
        <v>-2.254043720577048E-2</v>
      </c>
      <c r="AD144" s="53">
        <f t="shared" si="116"/>
        <v>0.25657961481481495</v>
      </c>
    </row>
    <row r="145" spans="1:30">
      <c r="A145" s="42" t="s">
        <v>279</v>
      </c>
      <c r="B145" s="2">
        <v>135</v>
      </c>
      <c r="C145" s="43">
        <v>105.12</v>
      </c>
      <c r="D145" s="44">
        <v>1.2827</v>
      </c>
      <c r="E145" s="45">
        <f t="shared" si="98"/>
        <v>0.22000000000000003</v>
      </c>
      <c r="F145" s="22">
        <f t="shared" si="99"/>
        <v>-1.9035733333333207E-2</v>
      </c>
      <c r="H145" s="5">
        <f t="shared" si="100"/>
        <v>-2.5698239999999828</v>
      </c>
      <c r="I145" s="2" t="s">
        <v>66</v>
      </c>
      <c r="J145" s="46" t="s">
        <v>280</v>
      </c>
      <c r="K145" s="47">
        <f t="shared" si="101"/>
        <v>43682</v>
      </c>
      <c r="L145" s="47" t="str">
        <f t="shared" ca="1" si="102"/>
        <v>2020-03-30</v>
      </c>
      <c r="M145" s="27">
        <f t="shared" ca="1" si="103"/>
        <v>32265</v>
      </c>
      <c r="N145" s="28">
        <f t="shared" ca="1" si="104"/>
        <v>-2.9071308228730625E-2</v>
      </c>
      <c r="O145" s="48">
        <f t="shared" si="105"/>
        <v>134.837424</v>
      </c>
      <c r="P145" s="48">
        <f t="shared" si="106"/>
        <v>0.16257600000000139</v>
      </c>
      <c r="Q145" s="49">
        <f t="shared" si="107"/>
        <v>0.9</v>
      </c>
      <c r="R145" s="50">
        <f t="shared" si="108"/>
        <v>13643.38</v>
      </c>
      <c r="S145" s="51">
        <f t="shared" si="109"/>
        <v>17500.363525999997</v>
      </c>
      <c r="T145" s="51"/>
      <c r="U145" s="51"/>
      <c r="V145" s="52">
        <f t="shared" si="110"/>
        <v>3686.13</v>
      </c>
      <c r="W145" s="52">
        <f t="shared" si="111"/>
        <v>21186.493525999998</v>
      </c>
      <c r="X145" s="1">
        <f t="shared" si="112"/>
        <v>19890</v>
      </c>
      <c r="Y145" s="50">
        <f t="shared" si="113"/>
        <v>1296.4935259999984</v>
      </c>
      <c r="Z145" s="135">
        <f t="shared" si="114"/>
        <v>6.5183183810960221E-2</v>
      </c>
      <c r="AA145" s="135">
        <f t="shared" si="115"/>
        <v>8.0011350745223142E-2</v>
      </c>
      <c r="AB145" s="135">
        <f>SUM($C$2:C145)*D145/SUM($B$2:B145)-1</f>
        <v>8.3849255153343183E-2</v>
      </c>
      <c r="AC145" s="135">
        <f t="shared" si="97"/>
        <v>-1.8666071342382962E-2</v>
      </c>
      <c r="AD145" s="53">
        <f t="shared" si="116"/>
        <v>0.23903573333333322</v>
      </c>
    </row>
    <row r="146" spans="1:30">
      <c r="A146" s="42" t="s">
        <v>281</v>
      </c>
      <c r="B146" s="2">
        <v>135</v>
      </c>
      <c r="C146" s="43">
        <v>106.13</v>
      </c>
      <c r="D146" s="44">
        <v>1.2705</v>
      </c>
      <c r="E146" s="45">
        <f t="shared" si="98"/>
        <v>0.22000000000000003</v>
      </c>
      <c r="F146" s="22">
        <f t="shared" si="99"/>
        <v>-9.6105629629629746E-3</v>
      </c>
      <c r="H146" s="5">
        <f t="shared" si="100"/>
        <v>-1.2974260000000015</v>
      </c>
      <c r="I146" s="2" t="s">
        <v>66</v>
      </c>
      <c r="J146" s="46" t="s">
        <v>282</v>
      </c>
      <c r="K146" s="47">
        <f t="shared" si="101"/>
        <v>43683</v>
      </c>
      <c r="L146" s="47" t="str">
        <f t="shared" ca="1" si="102"/>
        <v>2020-03-30</v>
      </c>
      <c r="M146" s="27">
        <f t="shared" ca="1" si="103"/>
        <v>32130</v>
      </c>
      <c r="N146" s="28">
        <f t="shared" ca="1" si="104"/>
        <v>-1.4738888577653301E-2</v>
      </c>
      <c r="O146" s="48">
        <f t="shared" si="105"/>
        <v>134.838165</v>
      </c>
      <c r="P146" s="48">
        <f t="shared" si="106"/>
        <v>0.1618349999999964</v>
      </c>
      <c r="Q146" s="49">
        <f t="shared" si="107"/>
        <v>0.9</v>
      </c>
      <c r="R146" s="50">
        <f t="shared" si="108"/>
        <v>13749.509999999998</v>
      </c>
      <c r="S146" s="51">
        <f t="shared" si="109"/>
        <v>17468.752454999998</v>
      </c>
      <c r="T146" s="51"/>
      <c r="U146" s="51"/>
      <c r="V146" s="52">
        <f t="shared" si="110"/>
        <v>3686.13</v>
      </c>
      <c r="W146" s="52">
        <f t="shared" si="111"/>
        <v>21154.882454999999</v>
      </c>
      <c r="X146" s="1">
        <f t="shared" si="112"/>
        <v>20025</v>
      </c>
      <c r="Y146" s="50">
        <f t="shared" si="113"/>
        <v>1129.882454999999</v>
      </c>
      <c r="Z146" s="135">
        <f t="shared" si="114"/>
        <v>5.6423593258426941E-2</v>
      </c>
      <c r="AA146" s="135">
        <f t="shared" si="115"/>
        <v>6.9153035369031057E-2</v>
      </c>
      <c r="AB146" s="135">
        <f>SUM($C$2:C146)*D146/SUM($B$2:B146)-1</f>
        <v>7.3036701123595282E-2</v>
      </c>
      <c r="AC146" s="135">
        <f t="shared" si="97"/>
        <v>-1.6613107865168342E-2</v>
      </c>
      <c r="AD146" s="53">
        <f t="shared" si="116"/>
        <v>0.22961056296296301</v>
      </c>
    </row>
    <row r="147" spans="1:30">
      <c r="A147" s="42" t="s">
        <v>283</v>
      </c>
      <c r="B147" s="2">
        <v>135</v>
      </c>
      <c r="C147" s="43">
        <v>106.55</v>
      </c>
      <c r="D147" s="44">
        <v>1.2655000000000001</v>
      </c>
      <c r="E147" s="45">
        <f t="shared" si="98"/>
        <v>0.22000000000000003</v>
      </c>
      <c r="F147" s="22">
        <f t="shared" si="99"/>
        <v>-5.6911851851852878E-3</v>
      </c>
      <c r="H147" s="5">
        <f t="shared" si="100"/>
        <v>-0.76831000000001382</v>
      </c>
      <c r="I147" s="2" t="s">
        <v>66</v>
      </c>
      <c r="J147" s="46" t="s">
        <v>284</v>
      </c>
      <c r="K147" s="47">
        <f t="shared" si="101"/>
        <v>43684</v>
      </c>
      <c r="L147" s="47" t="str">
        <f t="shared" ca="1" si="102"/>
        <v>2020-03-30</v>
      </c>
      <c r="M147" s="27">
        <f t="shared" ca="1" si="103"/>
        <v>31995</v>
      </c>
      <c r="N147" s="28">
        <f t="shared" ca="1" si="104"/>
        <v>-8.7649054539773417E-3</v>
      </c>
      <c r="O147" s="48">
        <f t="shared" si="105"/>
        <v>134.83902499999999</v>
      </c>
      <c r="P147" s="48">
        <f t="shared" si="106"/>
        <v>0.16097500000000764</v>
      </c>
      <c r="Q147" s="49">
        <f t="shared" si="107"/>
        <v>0.9</v>
      </c>
      <c r="R147" s="50">
        <f t="shared" si="108"/>
        <v>13856.059999999998</v>
      </c>
      <c r="S147" s="51">
        <f t="shared" si="109"/>
        <v>17534.843929999999</v>
      </c>
      <c r="T147" s="51"/>
      <c r="U147" s="51"/>
      <c r="V147" s="52">
        <f t="shared" si="110"/>
        <v>3686.13</v>
      </c>
      <c r="W147" s="52">
        <f t="shared" si="111"/>
        <v>21220.97393</v>
      </c>
      <c r="X147" s="1">
        <f t="shared" si="112"/>
        <v>20160</v>
      </c>
      <c r="Y147" s="50">
        <f t="shared" si="113"/>
        <v>1060.9739300000001</v>
      </c>
      <c r="Z147" s="135">
        <f t="shared" si="114"/>
        <v>5.2627675099206295E-2</v>
      </c>
      <c r="AA147" s="135">
        <f t="shared" si="115"/>
        <v>6.4403441935622974E-2</v>
      </c>
      <c r="AB147" s="135">
        <f>SUM($C$2:C147)*D147/SUM($B$2:B147)-1</f>
        <v>6.8345018105158584E-2</v>
      </c>
      <c r="AC147" s="135">
        <f t="shared" si="97"/>
        <v>-1.5717343005952289E-2</v>
      </c>
      <c r="AD147" s="53">
        <f t="shared" si="116"/>
        <v>0.22569118518518533</v>
      </c>
    </row>
    <row r="148" spans="1:30">
      <c r="A148" s="42" t="s">
        <v>285</v>
      </c>
      <c r="B148" s="2">
        <v>135</v>
      </c>
      <c r="C148" s="43">
        <v>105.23</v>
      </c>
      <c r="D148" s="44">
        <v>1.2814000000000001</v>
      </c>
      <c r="E148" s="45">
        <f t="shared" si="98"/>
        <v>0.22000000000000003</v>
      </c>
      <c r="F148" s="22">
        <f t="shared" si="99"/>
        <v>-1.8009229629629538E-2</v>
      </c>
      <c r="H148" s="5">
        <f t="shared" si="100"/>
        <v>-2.4312459999999874</v>
      </c>
      <c r="I148" s="2" t="s">
        <v>66</v>
      </c>
      <c r="J148" s="46" t="s">
        <v>286</v>
      </c>
      <c r="K148" s="47">
        <f t="shared" si="101"/>
        <v>43685</v>
      </c>
      <c r="L148" s="47" t="str">
        <f t="shared" ca="1" si="102"/>
        <v>2020-03-30</v>
      </c>
      <c r="M148" s="27">
        <f t="shared" ca="1" si="103"/>
        <v>31860</v>
      </c>
      <c r="N148" s="28">
        <f t="shared" ca="1" si="104"/>
        <v>-2.7853257689893138E-2</v>
      </c>
      <c r="O148" s="48">
        <f t="shared" si="105"/>
        <v>134.841722</v>
      </c>
      <c r="P148" s="48">
        <f t="shared" si="106"/>
        <v>0.1582779999999957</v>
      </c>
      <c r="Q148" s="49">
        <f t="shared" si="107"/>
        <v>0.9</v>
      </c>
      <c r="R148" s="50">
        <f t="shared" si="108"/>
        <v>13961.289999999997</v>
      </c>
      <c r="S148" s="51">
        <f t="shared" si="109"/>
        <v>17889.997005999998</v>
      </c>
      <c r="T148" s="51"/>
      <c r="U148" s="51"/>
      <c r="V148" s="52">
        <f t="shared" si="110"/>
        <v>3686.13</v>
      </c>
      <c r="W148" s="52">
        <f t="shared" si="111"/>
        <v>21576.127005999999</v>
      </c>
      <c r="X148" s="1">
        <f t="shared" si="112"/>
        <v>20295</v>
      </c>
      <c r="Y148" s="50">
        <f t="shared" si="113"/>
        <v>1281.1270059999988</v>
      </c>
      <c r="Z148" s="135">
        <f t="shared" si="114"/>
        <v>6.3125252820891875E-2</v>
      </c>
      <c r="AA148" s="135">
        <f t="shared" si="115"/>
        <v>7.7135109492698639E-2</v>
      </c>
      <c r="AB148" s="135">
        <f>SUM($C$2:C148)*D148/SUM($B$2:B148)-1</f>
        <v>8.1216213057403008E-2</v>
      </c>
      <c r="AC148" s="135">
        <f t="shared" si="97"/>
        <v>-1.8090960236511133E-2</v>
      </c>
      <c r="AD148" s="53">
        <f t="shared" si="116"/>
        <v>0.23800922962962956</v>
      </c>
    </row>
    <row r="149" spans="1:30">
      <c r="A149" s="42" t="s">
        <v>287</v>
      </c>
      <c r="B149" s="2">
        <v>135</v>
      </c>
      <c r="C149" s="43">
        <v>106.19</v>
      </c>
      <c r="D149" s="44">
        <v>1.2698</v>
      </c>
      <c r="E149" s="45">
        <f t="shared" si="98"/>
        <v>0.22000000000000003</v>
      </c>
      <c r="F149" s="22">
        <f t="shared" si="99"/>
        <v>-9.0506518518517851E-3</v>
      </c>
      <c r="H149" s="5">
        <f t="shared" si="100"/>
        <v>-1.2218379999999911</v>
      </c>
      <c r="I149" s="2" t="s">
        <v>66</v>
      </c>
      <c r="J149" s="46" t="s">
        <v>288</v>
      </c>
      <c r="K149" s="47">
        <f t="shared" si="101"/>
        <v>43686</v>
      </c>
      <c r="L149" s="47" t="str">
        <f t="shared" ca="1" si="102"/>
        <v>2020-03-30</v>
      </c>
      <c r="M149" s="27">
        <f t="shared" ca="1" si="103"/>
        <v>31725</v>
      </c>
      <c r="N149" s="28">
        <f t="shared" ca="1" si="104"/>
        <v>-1.4057395429471924E-2</v>
      </c>
      <c r="O149" s="48">
        <f t="shared" si="105"/>
        <v>134.84006199999999</v>
      </c>
      <c r="P149" s="48">
        <f t="shared" si="106"/>
        <v>0.15993800000001102</v>
      </c>
      <c r="Q149" s="49">
        <f t="shared" si="107"/>
        <v>0.9</v>
      </c>
      <c r="R149" s="50">
        <f t="shared" si="108"/>
        <v>14067.479999999998</v>
      </c>
      <c r="S149" s="51">
        <f t="shared" si="109"/>
        <v>17862.886103999997</v>
      </c>
      <c r="T149" s="51"/>
      <c r="U149" s="51"/>
      <c r="V149" s="52">
        <f t="shared" si="110"/>
        <v>3686.13</v>
      </c>
      <c r="W149" s="52">
        <f t="shared" si="111"/>
        <v>21549.016103999998</v>
      </c>
      <c r="X149" s="1">
        <f t="shared" si="112"/>
        <v>20430</v>
      </c>
      <c r="Y149" s="50">
        <f t="shared" si="113"/>
        <v>1119.0161039999984</v>
      </c>
      <c r="Z149" s="135">
        <f t="shared" si="114"/>
        <v>5.4773181791482939E-2</v>
      </c>
      <c r="AA149" s="135">
        <f t="shared" si="115"/>
        <v>6.6831389875817049E-2</v>
      </c>
      <c r="AB149" s="135">
        <f>SUM($C$2:C149)*D149/SUM($B$2:B149)-1</f>
        <v>7.0948574155653032E-2</v>
      </c>
      <c r="AC149" s="135">
        <f t="shared" si="97"/>
        <v>-1.6175392364170094E-2</v>
      </c>
      <c r="AD149" s="53">
        <f t="shared" si="116"/>
        <v>0.22905065185185181</v>
      </c>
    </row>
    <row r="150" spans="1:30">
      <c r="A150" s="42" t="s">
        <v>289</v>
      </c>
      <c r="B150" s="2">
        <v>135</v>
      </c>
      <c r="C150" s="43">
        <v>104.41</v>
      </c>
      <c r="D150" s="44">
        <v>1.2915000000000001</v>
      </c>
      <c r="E150" s="45">
        <f t="shared" si="98"/>
        <v>0.22000000000000003</v>
      </c>
      <c r="F150" s="22">
        <f t="shared" si="99"/>
        <v>-2.5661348148148126E-2</v>
      </c>
      <c r="H150" s="5">
        <f t="shared" si="100"/>
        <v>-3.4642819999999972</v>
      </c>
      <c r="I150" s="2" t="s">
        <v>66</v>
      </c>
      <c r="J150" s="46" t="s">
        <v>290</v>
      </c>
      <c r="K150" s="47">
        <f t="shared" si="101"/>
        <v>43689</v>
      </c>
      <c r="L150" s="47" t="str">
        <f t="shared" ca="1" si="102"/>
        <v>2020-03-30</v>
      </c>
      <c r="M150" s="27">
        <f t="shared" ca="1" si="103"/>
        <v>31320</v>
      </c>
      <c r="N150" s="28">
        <f t="shared" ca="1" si="104"/>
        <v>-4.0372379629629598E-2</v>
      </c>
      <c r="O150" s="48">
        <f t="shared" si="105"/>
        <v>134.84551500000001</v>
      </c>
      <c r="P150" s="48">
        <f t="shared" si="106"/>
        <v>0.15448499999999399</v>
      </c>
      <c r="Q150" s="49">
        <f t="shared" si="107"/>
        <v>0.9</v>
      </c>
      <c r="R150" s="50">
        <f t="shared" si="108"/>
        <v>14171.889999999998</v>
      </c>
      <c r="S150" s="51">
        <f t="shared" si="109"/>
        <v>18302.995934999999</v>
      </c>
      <c r="T150" s="51"/>
      <c r="U150" s="51"/>
      <c r="V150" s="52">
        <f t="shared" si="110"/>
        <v>3686.13</v>
      </c>
      <c r="W150" s="52">
        <f t="shared" si="111"/>
        <v>21989.125935</v>
      </c>
      <c r="X150" s="1">
        <f t="shared" si="112"/>
        <v>20565</v>
      </c>
      <c r="Y150" s="50">
        <f t="shared" si="113"/>
        <v>1424.125935</v>
      </c>
      <c r="Z150" s="135">
        <f t="shared" si="114"/>
        <v>6.9249984682713261E-2</v>
      </c>
      <c r="AA150" s="135">
        <f t="shared" si="115"/>
        <v>8.4373298390235885E-2</v>
      </c>
      <c r="AB150" s="135">
        <f>SUM($C$2:C150)*D150/SUM($B$2:B150)-1</f>
        <v>8.8656940919036753E-2</v>
      </c>
      <c r="AC150" s="135">
        <f t="shared" si="97"/>
        <v>-1.9406956236323492E-2</v>
      </c>
      <c r="AD150" s="53">
        <f t="shared" si="116"/>
        <v>0.24566134814814816</v>
      </c>
    </row>
    <row r="151" spans="1:30">
      <c r="A151" s="42" t="s">
        <v>291</v>
      </c>
      <c r="B151" s="2">
        <v>135</v>
      </c>
      <c r="C151" s="43">
        <v>105.3</v>
      </c>
      <c r="D151" s="44">
        <v>1.2805</v>
      </c>
      <c r="E151" s="45">
        <f t="shared" si="98"/>
        <v>0.22000000000000003</v>
      </c>
      <c r="F151" s="22">
        <f t="shared" si="99"/>
        <v>-1.7356000000000062E-2</v>
      </c>
      <c r="H151" s="5">
        <f t="shared" si="100"/>
        <v>-2.3430600000000084</v>
      </c>
      <c r="I151" s="2" t="s">
        <v>66</v>
      </c>
      <c r="J151" s="46" t="s">
        <v>292</v>
      </c>
      <c r="K151" s="47">
        <f t="shared" si="101"/>
        <v>43690</v>
      </c>
      <c r="L151" s="47" t="str">
        <f t="shared" ca="1" si="102"/>
        <v>2020-03-30</v>
      </c>
      <c r="M151" s="27">
        <f t="shared" ca="1" si="103"/>
        <v>31185</v>
      </c>
      <c r="N151" s="28">
        <f t="shared" ca="1" si="104"/>
        <v>-2.7423982683982783E-2</v>
      </c>
      <c r="O151" s="48">
        <f t="shared" si="105"/>
        <v>134.83664999999999</v>
      </c>
      <c r="P151" s="48">
        <f t="shared" si="106"/>
        <v>0.16335000000000832</v>
      </c>
      <c r="Q151" s="49">
        <f t="shared" si="107"/>
        <v>0.9</v>
      </c>
      <c r="R151" s="50">
        <f t="shared" si="108"/>
        <v>14277.189999999997</v>
      </c>
      <c r="S151" s="51">
        <f t="shared" si="109"/>
        <v>18281.941794999995</v>
      </c>
      <c r="T151" s="51"/>
      <c r="U151" s="51"/>
      <c r="V151" s="52">
        <f t="shared" si="110"/>
        <v>3686.13</v>
      </c>
      <c r="W151" s="52">
        <f t="shared" si="111"/>
        <v>21968.071794999996</v>
      </c>
      <c r="X151" s="1">
        <f t="shared" si="112"/>
        <v>20700</v>
      </c>
      <c r="Y151" s="50">
        <f t="shared" si="113"/>
        <v>1268.0717949999962</v>
      </c>
      <c r="Z151" s="135">
        <f t="shared" si="114"/>
        <v>6.1259507004830738E-2</v>
      </c>
      <c r="AA151" s="135">
        <f t="shared" si="115"/>
        <v>7.4531649471871741E-2</v>
      </c>
      <c r="AB151" s="135">
        <f>SUM($C$2:C151)*D151/SUM($B$2:B151)-1</f>
        <v>7.8858984541062327E-2</v>
      </c>
      <c r="AC151" s="135">
        <f t="shared" si="97"/>
        <v>-1.7599477536231589E-2</v>
      </c>
      <c r="AD151" s="53">
        <f t="shared" si="116"/>
        <v>0.23735600000000009</v>
      </c>
    </row>
    <row r="152" spans="1:30">
      <c r="A152" s="42" t="s">
        <v>293</v>
      </c>
      <c r="B152" s="2">
        <v>135</v>
      </c>
      <c r="C152" s="43">
        <v>104.84</v>
      </c>
      <c r="D152" s="44">
        <v>1.2861</v>
      </c>
      <c r="E152" s="45">
        <f t="shared" si="98"/>
        <v>0.22000000000000003</v>
      </c>
      <c r="F152" s="22">
        <f t="shared" si="99"/>
        <v>-2.1648651851851733E-2</v>
      </c>
      <c r="H152" s="5">
        <f t="shared" si="100"/>
        <v>-2.9225679999999841</v>
      </c>
      <c r="I152" s="2" t="s">
        <v>66</v>
      </c>
      <c r="J152" s="46" t="s">
        <v>294</v>
      </c>
      <c r="K152" s="47">
        <f t="shared" si="101"/>
        <v>43691</v>
      </c>
      <c r="L152" s="47" t="str">
        <f t="shared" ca="1" si="102"/>
        <v>2020-03-30</v>
      </c>
      <c r="M152" s="27">
        <f t="shared" ca="1" si="103"/>
        <v>31050</v>
      </c>
      <c r="N152" s="28">
        <f t="shared" ca="1" si="104"/>
        <v>-3.4355469243156016E-2</v>
      </c>
      <c r="O152" s="48">
        <f t="shared" si="105"/>
        <v>134.83472399999999</v>
      </c>
      <c r="P152" s="48">
        <f t="shared" si="106"/>
        <v>0.16527600000000575</v>
      </c>
      <c r="Q152" s="49">
        <f t="shared" si="107"/>
        <v>0.9</v>
      </c>
      <c r="R152" s="50">
        <f t="shared" si="108"/>
        <v>14382.029999999997</v>
      </c>
      <c r="S152" s="51">
        <f t="shared" si="109"/>
        <v>18496.728782999995</v>
      </c>
      <c r="T152" s="51"/>
      <c r="U152" s="51"/>
      <c r="V152" s="52">
        <f t="shared" si="110"/>
        <v>3686.13</v>
      </c>
      <c r="W152" s="52">
        <f t="shared" si="111"/>
        <v>22182.858782999996</v>
      </c>
      <c r="X152" s="1">
        <f t="shared" si="112"/>
        <v>20835</v>
      </c>
      <c r="Y152" s="50">
        <f t="shared" si="113"/>
        <v>1347.858782999996</v>
      </c>
      <c r="Z152" s="135">
        <f t="shared" si="114"/>
        <v>6.4692046220302224E-2</v>
      </c>
      <c r="AA152" s="135">
        <f t="shared" si="115"/>
        <v>7.8597527592196847E-2</v>
      </c>
      <c r="AB152" s="135">
        <f>SUM($C$2:C152)*D152/SUM($B$2:B152)-1</f>
        <v>8.3027680345571842E-2</v>
      </c>
      <c r="AC152" s="135">
        <f t="shared" si="97"/>
        <v>-1.8335634125269618E-2</v>
      </c>
      <c r="AD152" s="53">
        <f t="shared" si="116"/>
        <v>0.24164865185185175</v>
      </c>
    </row>
    <row r="153" spans="1:30">
      <c r="A153" s="42" t="s">
        <v>295</v>
      </c>
      <c r="B153" s="2">
        <v>135</v>
      </c>
      <c r="C153" s="43">
        <v>104.48</v>
      </c>
      <c r="D153" s="44">
        <v>1.2906</v>
      </c>
      <c r="E153" s="45">
        <f t="shared" si="98"/>
        <v>0.22000000000000003</v>
      </c>
      <c r="F153" s="22">
        <f t="shared" si="99"/>
        <v>-2.5008118518518443E-2</v>
      </c>
      <c r="H153" s="5">
        <f t="shared" si="100"/>
        <v>-3.3760959999999898</v>
      </c>
      <c r="I153" s="2" t="s">
        <v>66</v>
      </c>
      <c r="J153" s="46" t="s">
        <v>296</v>
      </c>
      <c r="K153" s="47">
        <f t="shared" si="101"/>
        <v>43692</v>
      </c>
      <c r="L153" s="47" t="str">
        <f t="shared" ca="1" si="102"/>
        <v>2020-03-30</v>
      </c>
      <c r="M153" s="27">
        <f t="shared" ca="1" si="103"/>
        <v>30915</v>
      </c>
      <c r="N153" s="28">
        <f t="shared" ca="1" si="104"/>
        <v>-3.9860101568817606E-2</v>
      </c>
      <c r="O153" s="48">
        <f t="shared" si="105"/>
        <v>134.84188800000001</v>
      </c>
      <c r="P153" s="48">
        <f t="shared" si="106"/>
        <v>0.15811199999998848</v>
      </c>
      <c r="Q153" s="49">
        <f t="shared" si="107"/>
        <v>0.9</v>
      </c>
      <c r="R153" s="50">
        <f t="shared" si="108"/>
        <v>14486.509999999997</v>
      </c>
      <c r="S153" s="51">
        <f t="shared" si="109"/>
        <v>18696.289805999993</v>
      </c>
      <c r="T153" s="51"/>
      <c r="U153" s="51"/>
      <c r="V153" s="52">
        <f t="shared" si="110"/>
        <v>3686.13</v>
      </c>
      <c r="W153" s="52">
        <f t="shared" si="111"/>
        <v>22382.419805999994</v>
      </c>
      <c r="X153" s="1">
        <f t="shared" si="112"/>
        <v>20970</v>
      </c>
      <c r="Y153" s="50">
        <f t="shared" si="113"/>
        <v>1412.4198059999944</v>
      </c>
      <c r="Z153" s="135">
        <f t="shared" si="114"/>
        <v>6.7354306437767963E-2</v>
      </c>
      <c r="AA153" s="135">
        <f t="shared" si="115"/>
        <v>8.171895565055709E-2</v>
      </c>
      <c r="AB153" s="135">
        <f>SUM($C$2:C153)*D153/SUM($B$2:B153)-1</f>
        <v>8.6250691845493055E-2</v>
      </c>
      <c r="AC153" s="135">
        <f t="shared" si="97"/>
        <v>-1.8896385407725091E-2</v>
      </c>
      <c r="AD153" s="53">
        <f t="shared" si="116"/>
        <v>0.24500811851851848</v>
      </c>
    </row>
    <row r="154" spans="1:30">
      <c r="A154" s="42" t="s">
        <v>297</v>
      </c>
      <c r="B154" s="2">
        <v>135</v>
      </c>
      <c r="C154" s="43">
        <v>104.04</v>
      </c>
      <c r="D154" s="44">
        <v>1.2961</v>
      </c>
      <c r="E154" s="45">
        <f t="shared" si="98"/>
        <v>0.22000000000000003</v>
      </c>
      <c r="F154" s="22">
        <f t="shared" si="99"/>
        <v>-2.9114133333333334E-2</v>
      </c>
      <c r="H154" s="5">
        <f t="shared" si="100"/>
        <v>-3.9304079999999999</v>
      </c>
      <c r="I154" s="2" t="s">
        <v>66</v>
      </c>
      <c r="J154" s="46" t="s">
        <v>298</v>
      </c>
      <c r="K154" s="47">
        <f t="shared" si="101"/>
        <v>43693</v>
      </c>
      <c r="L154" s="47" t="str">
        <f t="shared" ca="1" si="102"/>
        <v>2020-03-30</v>
      </c>
      <c r="M154" s="27">
        <f t="shared" ca="1" si="103"/>
        <v>30780</v>
      </c>
      <c r="N154" s="28">
        <f t="shared" ca="1" si="104"/>
        <v>-4.6608152046783625E-2</v>
      </c>
      <c r="O154" s="48">
        <f t="shared" si="105"/>
        <v>134.84624400000001</v>
      </c>
      <c r="P154" s="48">
        <f t="shared" si="106"/>
        <v>0.15375599999998713</v>
      </c>
      <c r="Q154" s="49">
        <f t="shared" si="107"/>
        <v>0.9</v>
      </c>
      <c r="R154" s="50">
        <f t="shared" si="108"/>
        <v>14590.549999999997</v>
      </c>
      <c r="S154" s="51">
        <f t="shared" si="109"/>
        <v>18910.811854999996</v>
      </c>
      <c r="T154" s="51"/>
      <c r="U154" s="51"/>
      <c r="V154" s="52">
        <f t="shared" si="110"/>
        <v>3686.13</v>
      </c>
      <c r="W154" s="52">
        <f t="shared" si="111"/>
        <v>22596.941854999997</v>
      </c>
      <c r="X154" s="1">
        <f t="shared" si="112"/>
        <v>21105</v>
      </c>
      <c r="Y154" s="50">
        <f t="shared" si="113"/>
        <v>1491.9418549999973</v>
      </c>
      <c r="Z154" s="135">
        <f t="shared" si="114"/>
        <v>7.0691393271736347E-2</v>
      </c>
      <c r="AA154" s="135">
        <f t="shared" si="115"/>
        <v>8.5650897848138063E-2</v>
      </c>
      <c r="AB154" s="135">
        <f>SUM($C$2:C154)*D154/SUM($B$2:B154)-1</f>
        <v>9.0291233925609671E-2</v>
      </c>
      <c r="AC154" s="135">
        <f t="shared" si="97"/>
        <v>-1.9599840653873324E-2</v>
      </c>
      <c r="AD154" s="53">
        <f t="shared" si="116"/>
        <v>0.24911413333333338</v>
      </c>
    </row>
    <row r="155" spans="1:30">
      <c r="A155" s="42" t="s">
        <v>299</v>
      </c>
      <c r="B155" s="2">
        <v>135</v>
      </c>
      <c r="C155" s="43">
        <v>101.92</v>
      </c>
      <c r="D155" s="44">
        <v>1.323</v>
      </c>
      <c r="E155" s="45">
        <f t="shared" si="98"/>
        <v>0.22000000000000003</v>
      </c>
      <c r="F155" s="22">
        <f t="shared" si="99"/>
        <v>-4.889765925925918E-2</v>
      </c>
      <c r="H155" s="5">
        <f t="shared" si="100"/>
        <v>-6.6011839999999893</v>
      </c>
      <c r="I155" s="2" t="s">
        <v>66</v>
      </c>
      <c r="J155" s="46" t="s">
        <v>300</v>
      </c>
      <c r="K155" s="47">
        <f t="shared" si="101"/>
        <v>43696</v>
      </c>
      <c r="L155" s="47" t="str">
        <f t="shared" ca="1" si="102"/>
        <v>2020-03-30</v>
      </c>
      <c r="M155" s="27">
        <f t="shared" ca="1" si="103"/>
        <v>30375</v>
      </c>
      <c r="N155" s="28">
        <f t="shared" ca="1" si="104"/>
        <v>-7.9322869465020443E-2</v>
      </c>
      <c r="O155" s="48">
        <f t="shared" si="105"/>
        <v>134.84016</v>
      </c>
      <c r="P155" s="48">
        <f t="shared" si="106"/>
        <v>0.15984000000000265</v>
      </c>
      <c r="Q155" s="49">
        <f t="shared" si="107"/>
        <v>0.9</v>
      </c>
      <c r="R155" s="50">
        <f t="shared" si="108"/>
        <v>14692.469999999998</v>
      </c>
      <c r="S155" s="51">
        <f t="shared" si="109"/>
        <v>19438.137809999997</v>
      </c>
      <c r="T155" s="51"/>
      <c r="U155" s="51"/>
      <c r="V155" s="52">
        <f t="shared" si="110"/>
        <v>3686.13</v>
      </c>
      <c r="W155" s="52">
        <f t="shared" si="111"/>
        <v>23124.267809999998</v>
      </c>
      <c r="X155" s="1">
        <f t="shared" si="112"/>
        <v>21240</v>
      </c>
      <c r="Y155" s="50">
        <f t="shared" si="113"/>
        <v>1884.2678099999976</v>
      </c>
      <c r="Z155" s="135">
        <f t="shared" si="114"/>
        <v>8.8713173728813377E-2</v>
      </c>
      <c r="AA155" s="135">
        <f t="shared" si="115"/>
        <v>0.10734201688858347</v>
      </c>
      <c r="AB155" s="135">
        <f>SUM($C$2:C155)*D155/SUM($B$2:B155)-1</f>
        <v>0.11219452542372821</v>
      </c>
      <c r="AC155" s="135">
        <f t="shared" si="97"/>
        <v>-2.3481351694914832E-2</v>
      </c>
      <c r="AD155" s="53">
        <f t="shared" si="116"/>
        <v>0.26889765925925924</v>
      </c>
    </row>
    <row r="156" spans="1:30">
      <c r="A156" s="42" t="s">
        <v>301</v>
      </c>
      <c r="B156" s="2">
        <v>135</v>
      </c>
      <c r="C156" s="43">
        <v>102.01</v>
      </c>
      <c r="D156" s="44">
        <v>1.3218000000000001</v>
      </c>
      <c r="E156" s="45">
        <f t="shared" si="98"/>
        <v>0.22000000000000003</v>
      </c>
      <c r="F156" s="22">
        <f t="shared" si="99"/>
        <v>-4.8057792592592505E-2</v>
      </c>
      <c r="H156" s="5">
        <f t="shared" si="100"/>
        <v>-6.4878019999999879</v>
      </c>
      <c r="I156" s="2" t="s">
        <v>66</v>
      </c>
      <c r="J156" s="46" t="s">
        <v>302</v>
      </c>
      <c r="K156" s="47">
        <f t="shared" si="101"/>
        <v>43697</v>
      </c>
      <c r="L156" s="47" t="str">
        <f t="shared" ca="1" si="102"/>
        <v>2020-03-30</v>
      </c>
      <c r="M156" s="27">
        <f t="shared" ca="1" si="103"/>
        <v>30240</v>
      </c>
      <c r="N156" s="28">
        <f t="shared" ca="1" si="104"/>
        <v>-7.8308456679894028E-2</v>
      </c>
      <c r="O156" s="48">
        <f t="shared" si="105"/>
        <v>134.83681800000002</v>
      </c>
      <c r="P156" s="48">
        <f t="shared" si="106"/>
        <v>0.16318199999997773</v>
      </c>
      <c r="Q156" s="49">
        <f t="shared" si="107"/>
        <v>0.9</v>
      </c>
      <c r="R156" s="50">
        <f t="shared" si="108"/>
        <v>14794.479999999998</v>
      </c>
      <c r="S156" s="51">
        <f t="shared" si="109"/>
        <v>19555.343664</v>
      </c>
      <c r="T156" s="51"/>
      <c r="U156" s="51"/>
      <c r="V156" s="52">
        <f t="shared" si="110"/>
        <v>3686.13</v>
      </c>
      <c r="W156" s="52">
        <f t="shared" si="111"/>
        <v>23241.473664000001</v>
      </c>
      <c r="X156" s="1">
        <f t="shared" si="112"/>
        <v>21375</v>
      </c>
      <c r="Y156" s="50">
        <f t="shared" si="113"/>
        <v>1866.473664000001</v>
      </c>
      <c r="Z156" s="135">
        <f t="shared" si="114"/>
        <v>8.7320405333333406E-2</v>
      </c>
      <c r="AA156" s="135">
        <f t="shared" si="115"/>
        <v>0.10551683991119853</v>
      </c>
      <c r="AB156" s="135">
        <f>SUM($C$2:C156)*D156/SUM($B$2:B156)-1</f>
        <v>0.11047587228070133</v>
      </c>
      <c r="AC156" s="135">
        <f t="shared" si="97"/>
        <v>-2.315546694736792E-2</v>
      </c>
      <c r="AD156" s="53">
        <f t="shared" si="116"/>
        <v>0.26805779259259255</v>
      </c>
    </row>
    <row r="157" spans="1:30">
      <c r="A157" s="42" t="s">
        <v>303</v>
      </c>
      <c r="B157" s="2">
        <v>135</v>
      </c>
      <c r="C157" s="43">
        <v>102.16</v>
      </c>
      <c r="D157" s="44">
        <v>1.3199000000000001</v>
      </c>
      <c r="E157" s="45">
        <f t="shared" si="98"/>
        <v>0.22000000000000003</v>
      </c>
      <c r="F157" s="22">
        <f t="shared" si="99"/>
        <v>-4.6658014814814845E-2</v>
      </c>
      <c r="H157" s="5">
        <f t="shared" si="100"/>
        <v>-6.2988320000000044</v>
      </c>
      <c r="I157" s="2" t="s">
        <v>66</v>
      </c>
      <c r="J157" s="46" t="s">
        <v>304</v>
      </c>
      <c r="K157" s="47">
        <f t="shared" si="101"/>
        <v>43698</v>
      </c>
      <c r="L157" s="47" t="str">
        <f t="shared" ca="1" si="102"/>
        <v>2020-03-30</v>
      </c>
      <c r="M157" s="27">
        <f t="shared" ca="1" si="103"/>
        <v>30105</v>
      </c>
      <c r="N157" s="28">
        <f t="shared" ca="1" si="104"/>
        <v>-7.6368499584786628E-2</v>
      </c>
      <c r="O157" s="48">
        <f t="shared" si="105"/>
        <v>134.84098399999999</v>
      </c>
      <c r="P157" s="48">
        <f t="shared" si="106"/>
        <v>0.15901600000000826</v>
      </c>
      <c r="Q157" s="49">
        <f t="shared" si="107"/>
        <v>0.9</v>
      </c>
      <c r="R157" s="50">
        <f t="shared" si="108"/>
        <v>14896.639999999998</v>
      </c>
      <c r="S157" s="51">
        <f t="shared" si="109"/>
        <v>19662.075135999999</v>
      </c>
      <c r="T157" s="51"/>
      <c r="U157" s="51"/>
      <c r="V157" s="52">
        <f t="shared" si="110"/>
        <v>3686.13</v>
      </c>
      <c r="W157" s="52">
        <f t="shared" si="111"/>
        <v>23348.205136</v>
      </c>
      <c r="X157" s="1">
        <f t="shared" si="112"/>
        <v>21510</v>
      </c>
      <c r="Y157" s="50">
        <f t="shared" si="113"/>
        <v>1838.2051360000005</v>
      </c>
      <c r="Z157" s="135">
        <f t="shared" si="114"/>
        <v>8.5458165318456514E-2</v>
      </c>
      <c r="AA157" s="135">
        <f t="shared" si="115"/>
        <v>0.10313165075822472</v>
      </c>
      <c r="AB157" s="135">
        <f>SUM($C$2:C157)*D157/SUM($B$2:B157)-1</f>
        <v>0.10818889907019935</v>
      </c>
      <c r="AC157" s="135">
        <f t="shared" si="97"/>
        <v>-2.2730733751742838E-2</v>
      </c>
      <c r="AD157" s="53">
        <f t="shared" si="116"/>
        <v>0.26665801481481488</v>
      </c>
    </row>
    <row r="158" spans="1:30">
      <c r="A158" s="42" t="s">
        <v>305</v>
      </c>
      <c r="B158" s="2">
        <v>135</v>
      </c>
      <c r="C158" s="43">
        <v>101.85</v>
      </c>
      <c r="D158" s="44">
        <v>1.3239000000000001</v>
      </c>
      <c r="E158" s="45">
        <f t="shared" si="98"/>
        <v>0.22000000000000003</v>
      </c>
      <c r="F158" s="22">
        <f t="shared" si="99"/>
        <v>-4.9550888888888867E-2</v>
      </c>
      <c r="H158" s="5">
        <f t="shared" si="100"/>
        <v>-6.6893699999999967</v>
      </c>
      <c r="I158" s="2" t="s">
        <v>66</v>
      </c>
      <c r="J158" s="46" t="s">
        <v>306</v>
      </c>
      <c r="K158" s="47">
        <f t="shared" si="101"/>
        <v>43699</v>
      </c>
      <c r="L158" s="47" t="str">
        <f t="shared" ca="1" si="102"/>
        <v>2020-03-30</v>
      </c>
      <c r="M158" s="27">
        <f t="shared" ca="1" si="103"/>
        <v>29970</v>
      </c>
      <c r="N158" s="28">
        <f t="shared" ca="1" si="104"/>
        <v>-8.1468803803803766E-2</v>
      </c>
      <c r="O158" s="48">
        <f t="shared" si="105"/>
        <v>134.839215</v>
      </c>
      <c r="P158" s="48">
        <f t="shared" si="106"/>
        <v>0.16078500000000417</v>
      </c>
      <c r="Q158" s="49">
        <f t="shared" si="107"/>
        <v>0.9</v>
      </c>
      <c r="R158" s="50">
        <f t="shared" si="108"/>
        <v>14998.489999999998</v>
      </c>
      <c r="S158" s="51">
        <f t="shared" si="109"/>
        <v>19856.500910999999</v>
      </c>
      <c r="T158" s="51"/>
      <c r="U158" s="51"/>
      <c r="V158" s="52">
        <f t="shared" si="110"/>
        <v>3686.13</v>
      </c>
      <c r="W158" s="52">
        <f t="shared" si="111"/>
        <v>23542.630911</v>
      </c>
      <c r="X158" s="1">
        <f t="shared" si="112"/>
        <v>21645</v>
      </c>
      <c r="Y158" s="50">
        <f t="shared" si="113"/>
        <v>1897.6309110000002</v>
      </c>
      <c r="Z158" s="135">
        <f t="shared" si="114"/>
        <v>8.7670635758835713E-2</v>
      </c>
      <c r="AA158" s="135">
        <f t="shared" si="115"/>
        <v>0.10566538490450683</v>
      </c>
      <c r="AB158" s="135">
        <f>SUM($C$2:C158)*D158/SUM($B$2:B158)-1</f>
        <v>0.11084415218295152</v>
      </c>
      <c r="AC158" s="135">
        <f t="shared" si="97"/>
        <v>-2.3173516424115803E-2</v>
      </c>
      <c r="AD158" s="53">
        <f t="shared" si="116"/>
        <v>0.2695508888888889</v>
      </c>
    </row>
    <row r="159" spans="1:30">
      <c r="A159" s="42" t="s">
        <v>307</v>
      </c>
      <c r="B159" s="2">
        <v>135</v>
      </c>
      <c r="C159" s="43">
        <v>101.16</v>
      </c>
      <c r="D159" s="44">
        <v>1.333</v>
      </c>
      <c r="E159" s="45">
        <f t="shared" si="98"/>
        <v>0.22000000000000003</v>
      </c>
      <c r="F159" s="22">
        <f t="shared" si="99"/>
        <v>-5.5989866666666686E-2</v>
      </c>
      <c r="H159" s="5">
        <f t="shared" si="100"/>
        <v>-7.5586320000000029</v>
      </c>
      <c r="I159" s="2" t="s">
        <v>66</v>
      </c>
      <c r="J159" s="46" t="s">
        <v>308</v>
      </c>
      <c r="K159" s="47">
        <f t="shared" si="101"/>
        <v>43700</v>
      </c>
      <c r="L159" s="47" t="str">
        <f t="shared" ca="1" si="102"/>
        <v>2020-03-30</v>
      </c>
      <c r="M159" s="27">
        <f t="shared" ca="1" si="103"/>
        <v>29835</v>
      </c>
      <c r="N159" s="28">
        <f t="shared" ca="1" si="104"/>
        <v>-9.2471951734540009E-2</v>
      </c>
      <c r="O159" s="48">
        <f t="shared" si="105"/>
        <v>134.84627999999998</v>
      </c>
      <c r="P159" s="48">
        <f t="shared" si="106"/>
        <v>0.15372000000002117</v>
      </c>
      <c r="Q159" s="49">
        <f t="shared" si="107"/>
        <v>0.9</v>
      </c>
      <c r="R159" s="50">
        <f t="shared" si="108"/>
        <v>15099.649999999998</v>
      </c>
      <c r="S159" s="51">
        <f t="shared" si="109"/>
        <v>20127.833449999998</v>
      </c>
      <c r="T159" s="51"/>
      <c r="U159" s="51"/>
      <c r="V159" s="52">
        <f t="shared" si="110"/>
        <v>3686.13</v>
      </c>
      <c r="W159" s="52">
        <f t="shared" si="111"/>
        <v>23813.963449999999</v>
      </c>
      <c r="X159" s="1">
        <f t="shared" si="112"/>
        <v>21780</v>
      </c>
      <c r="Y159" s="50">
        <f t="shared" si="113"/>
        <v>2033.9634499999993</v>
      </c>
      <c r="Z159" s="135">
        <f t="shared" si="114"/>
        <v>9.3386751606978846E-2</v>
      </c>
      <c r="AA159" s="135">
        <f t="shared" si="115"/>
        <v>0.11241174220882533</v>
      </c>
      <c r="AB159" s="135">
        <f>SUM($C$2:C159)*D159/SUM($B$2:B159)-1</f>
        <v>0.11773824885215722</v>
      </c>
      <c r="AC159" s="135">
        <f t="shared" si="97"/>
        <v>-2.4351497245178377E-2</v>
      </c>
      <c r="AD159" s="53">
        <f t="shared" si="116"/>
        <v>0.27598986666666669</v>
      </c>
    </row>
    <row r="160" spans="1:30">
      <c r="A160" s="42" t="s">
        <v>309</v>
      </c>
      <c r="B160" s="2">
        <v>135</v>
      </c>
      <c r="C160" s="43">
        <v>102.52</v>
      </c>
      <c r="D160" s="44">
        <v>1.3151999999999999</v>
      </c>
      <c r="E160" s="45">
        <f t="shared" si="98"/>
        <v>0.22000000000000003</v>
      </c>
      <c r="F160" s="22">
        <f t="shared" si="99"/>
        <v>-4.3298548148148139E-2</v>
      </c>
      <c r="H160" s="5">
        <f t="shared" si="100"/>
        <v>-5.8453039999999987</v>
      </c>
      <c r="I160" s="2" t="s">
        <v>66</v>
      </c>
      <c r="J160" s="46" t="s">
        <v>310</v>
      </c>
      <c r="K160" s="47">
        <f t="shared" si="101"/>
        <v>43703</v>
      </c>
      <c r="L160" s="47" t="str">
        <f t="shared" ca="1" si="102"/>
        <v>2020-03-30</v>
      </c>
      <c r="M160" s="27">
        <f t="shared" ca="1" si="103"/>
        <v>29430</v>
      </c>
      <c r="N160" s="28">
        <f t="shared" ca="1" si="104"/>
        <v>-7.2495275569147116E-2</v>
      </c>
      <c r="O160" s="48">
        <f t="shared" si="105"/>
        <v>134.83430399999997</v>
      </c>
      <c r="P160" s="48">
        <f t="shared" si="106"/>
        <v>0.16569600000002538</v>
      </c>
      <c r="Q160" s="49">
        <f t="shared" si="107"/>
        <v>0.9</v>
      </c>
      <c r="R160" s="50">
        <f t="shared" si="108"/>
        <v>15202.169999999998</v>
      </c>
      <c r="S160" s="51">
        <f t="shared" si="109"/>
        <v>19993.893983999995</v>
      </c>
      <c r="T160" s="51"/>
      <c r="U160" s="51"/>
      <c r="V160" s="52">
        <f t="shared" si="110"/>
        <v>3686.13</v>
      </c>
      <c r="W160" s="52">
        <f t="shared" si="111"/>
        <v>23680.023983999996</v>
      </c>
      <c r="X160" s="1">
        <f t="shared" si="112"/>
        <v>21915</v>
      </c>
      <c r="Y160" s="50">
        <f t="shared" si="113"/>
        <v>1765.0239839999958</v>
      </c>
      <c r="Z160" s="135">
        <f t="shared" si="114"/>
        <v>8.0539538398357147E-2</v>
      </c>
      <c r="AA160" s="135">
        <f t="shared" si="115"/>
        <v>9.6825748606468531E-2</v>
      </c>
      <c r="AB160" s="135">
        <f>SUM($C$2:C160)*D160/SUM($B$2:B160)-1</f>
        <v>0.10217180780287416</v>
      </c>
      <c r="AC160" s="135">
        <f t="shared" si="97"/>
        <v>-2.1632269404517013E-2</v>
      </c>
      <c r="AD160" s="53">
        <f t="shared" si="116"/>
        <v>0.26329854814814818</v>
      </c>
    </row>
    <row r="161" spans="1:30">
      <c r="A161" s="42" t="s">
        <v>311</v>
      </c>
      <c r="B161" s="2">
        <v>135</v>
      </c>
      <c r="C161" s="43">
        <v>101.22</v>
      </c>
      <c r="D161" s="44">
        <v>1.3321000000000001</v>
      </c>
      <c r="E161" s="45">
        <f t="shared" si="98"/>
        <v>0.22000000000000003</v>
      </c>
      <c r="F161" s="22">
        <f t="shared" si="99"/>
        <v>-5.54299555555555E-2</v>
      </c>
      <c r="H161" s="5">
        <f t="shared" si="100"/>
        <v>-7.4830439999999925</v>
      </c>
      <c r="I161" s="2" t="s">
        <v>66</v>
      </c>
      <c r="J161" s="46" t="s">
        <v>312</v>
      </c>
      <c r="K161" s="47">
        <f t="shared" si="101"/>
        <v>43704</v>
      </c>
      <c r="L161" s="47" t="str">
        <f t="shared" ca="1" si="102"/>
        <v>2020-03-30</v>
      </c>
      <c r="M161" s="27">
        <f t="shared" ca="1" si="103"/>
        <v>29295</v>
      </c>
      <c r="N161" s="28">
        <f t="shared" ca="1" si="104"/>
        <v>-9.323471786994357E-2</v>
      </c>
      <c r="O161" s="48">
        <f t="shared" si="105"/>
        <v>134.835162</v>
      </c>
      <c r="P161" s="48">
        <f t="shared" si="106"/>
        <v>0.16483800000000315</v>
      </c>
      <c r="Q161" s="49">
        <f t="shared" si="107"/>
        <v>0.9</v>
      </c>
      <c r="R161" s="50">
        <f t="shared" si="108"/>
        <v>15303.389999999998</v>
      </c>
      <c r="S161" s="51">
        <f t="shared" si="109"/>
        <v>20385.645818999998</v>
      </c>
      <c r="T161" s="51"/>
      <c r="U161" s="51"/>
      <c r="V161" s="52">
        <f t="shared" si="110"/>
        <v>3686.13</v>
      </c>
      <c r="W161" s="52">
        <f t="shared" si="111"/>
        <v>24071.775818999999</v>
      </c>
      <c r="X161" s="1">
        <f t="shared" si="112"/>
        <v>22050</v>
      </c>
      <c r="Y161" s="50">
        <f t="shared" si="113"/>
        <v>2021.7758189999986</v>
      </c>
      <c r="Z161" s="135">
        <f t="shared" si="114"/>
        <v>9.1690513333333223E-2</v>
      </c>
      <c r="AA161" s="135">
        <f t="shared" si="115"/>
        <v>0.1100953022973914</v>
      </c>
      <c r="AB161" s="135">
        <f>SUM($C$2:C161)*D161/SUM($B$2:B161)-1</f>
        <v>0.1156147199999995</v>
      </c>
      <c r="AC161" s="135">
        <f t="shared" si="97"/>
        <v>-2.3924206666666281E-2</v>
      </c>
      <c r="AD161" s="53">
        <f t="shared" si="116"/>
        <v>0.27542995555555555</v>
      </c>
    </row>
    <row r="162" spans="1:30">
      <c r="A162" s="42" t="s">
        <v>313</v>
      </c>
      <c r="B162" s="2">
        <v>135</v>
      </c>
      <c r="C162" s="43">
        <v>101.58</v>
      </c>
      <c r="D162" s="44">
        <v>1.3273999999999999</v>
      </c>
      <c r="E162" s="45">
        <f t="shared" si="98"/>
        <v>0.22000000000000003</v>
      </c>
      <c r="F162" s="22">
        <f t="shared" si="99"/>
        <v>-5.2070488888888898E-2</v>
      </c>
      <c r="H162" s="5">
        <f t="shared" si="100"/>
        <v>-7.029516000000001</v>
      </c>
      <c r="I162" s="2" t="s">
        <v>66</v>
      </c>
      <c r="J162" s="46" t="s">
        <v>314</v>
      </c>
      <c r="K162" s="47">
        <f t="shared" si="101"/>
        <v>43705</v>
      </c>
      <c r="L162" s="47" t="str">
        <f t="shared" ca="1" si="102"/>
        <v>2020-03-30</v>
      </c>
      <c r="M162" s="27">
        <f t="shared" ca="1" si="103"/>
        <v>29160</v>
      </c>
      <c r="N162" s="28">
        <f t="shared" ca="1" si="104"/>
        <v>-8.7989483539094665E-2</v>
      </c>
      <c r="O162" s="48">
        <f t="shared" si="105"/>
        <v>134.83729199999999</v>
      </c>
      <c r="P162" s="48">
        <f t="shared" si="106"/>
        <v>0.16270800000000918</v>
      </c>
      <c r="Q162" s="49">
        <f t="shared" si="107"/>
        <v>0.9</v>
      </c>
      <c r="R162" s="50">
        <f t="shared" si="108"/>
        <v>15404.969999999998</v>
      </c>
      <c r="S162" s="51">
        <f t="shared" si="109"/>
        <v>20448.557177999995</v>
      </c>
      <c r="T162" s="51"/>
      <c r="U162" s="51"/>
      <c r="V162" s="52">
        <f t="shared" si="110"/>
        <v>3686.13</v>
      </c>
      <c r="W162" s="52">
        <f t="shared" si="111"/>
        <v>24134.687177999996</v>
      </c>
      <c r="X162" s="1">
        <f t="shared" si="112"/>
        <v>22185</v>
      </c>
      <c r="Y162" s="50">
        <f t="shared" si="113"/>
        <v>1949.6871779999965</v>
      </c>
      <c r="Z162" s="135">
        <f t="shared" si="114"/>
        <v>8.7883127248140402E-2</v>
      </c>
      <c r="AA162" s="135">
        <f t="shared" si="115"/>
        <v>0.1053949337446014</v>
      </c>
      <c r="AB162" s="135">
        <f>SUM($C$2:C162)*D162/SUM($B$2:B162)-1</f>
        <v>0.11099161757944498</v>
      </c>
      <c r="AC162" s="135">
        <f t="shared" si="97"/>
        <v>-2.3108490331304576E-2</v>
      </c>
      <c r="AD162" s="53">
        <f t="shared" si="116"/>
        <v>0.27207048888888891</v>
      </c>
    </row>
    <row r="163" spans="1:30">
      <c r="A163" s="42" t="s">
        <v>315</v>
      </c>
      <c r="B163" s="2">
        <v>135</v>
      </c>
      <c r="C163" s="43">
        <v>101.89</v>
      </c>
      <c r="D163" s="44">
        <v>1.3233999999999999</v>
      </c>
      <c r="E163" s="45">
        <f t="shared" si="98"/>
        <v>0.22000000000000003</v>
      </c>
      <c r="F163" s="22">
        <f t="shared" si="99"/>
        <v>-4.9177614814814877E-2</v>
      </c>
      <c r="H163" s="5">
        <f t="shared" si="100"/>
        <v>-6.6389780000000087</v>
      </c>
      <c r="I163" s="2" t="s">
        <v>66</v>
      </c>
      <c r="J163" s="46" t="s">
        <v>316</v>
      </c>
      <c r="K163" s="47">
        <f t="shared" si="101"/>
        <v>43706</v>
      </c>
      <c r="L163" s="47" t="str">
        <f t="shared" ca="1" si="102"/>
        <v>2020-03-30</v>
      </c>
      <c r="M163" s="27">
        <f t="shared" ca="1" si="103"/>
        <v>29025</v>
      </c>
      <c r="N163" s="28">
        <f t="shared" ca="1" si="104"/>
        <v>-8.3487578639104332E-2</v>
      </c>
      <c r="O163" s="48">
        <f t="shared" si="105"/>
        <v>134.84122599999998</v>
      </c>
      <c r="P163" s="48">
        <f t="shared" si="106"/>
        <v>0.1587740000000224</v>
      </c>
      <c r="Q163" s="49">
        <f t="shared" si="107"/>
        <v>0.9</v>
      </c>
      <c r="R163" s="50">
        <f t="shared" si="108"/>
        <v>15506.859999999997</v>
      </c>
      <c r="S163" s="51">
        <f t="shared" si="109"/>
        <v>20521.778523999994</v>
      </c>
      <c r="T163" s="51"/>
      <c r="U163" s="51"/>
      <c r="V163" s="52">
        <f t="shared" si="110"/>
        <v>3686.13</v>
      </c>
      <c r="W163" s="52">
        <f t="shared" si="111"/>
        <v>24207.908523999995</v>
      </c>
      <c r="X163" s="1">
        <f t="shared" si="112"/>
        <v>22320</v>
      </c>
      <c r="Y163" s="50">
        <f t="shared" si="113"/>
        <v>1887.9085239999949</v>
      </c>
      <c r="Z163" s="135">
        <f t="shared" si="114"/>
        <v>8.4583715232974699E-2</v>
      </c>
      <c r="AA163" s="135">
        <f t="shared" si="115"/>
        <v>0.10131596517524244</v>
      </c>
      <c r="AB163" s="135">
        <f>SUM($C$2:C163)*D163/SUM($B$2:B163)-1</f>
        <v>0.10698556012544747</v>
      </c>
      <c r="AC163" s="135">
        <f t="shared" si="97"/>
        <v>-2.2401844892472766E-2</v>
      </c>
      <c r="AD163" s="53">
        <f t="shared" si="116"/>
        <v>0.26917761481481489</v>
      </c>
    </row>
    <row r="164" spans="1:30">
      <c r="A164" s="42" t="s">
        <v>317</v>
      </c>
      <c r="B164" s="2">
        <v>135</v>
      </c>
      <c r="C164" s="43">
        <v>101.65</v>
      </c>
      <c r="D164" s="44">
        <v>1.3265</v>
      </c>
      <c r="E164" s="45">
        <f t="shared" si="98"/>
        <v>0.22000000000000003</v>
      </c>
      <c r="F164" s="22">
        <f t="shared" si="99"/>
        <v>-5.1417259259259211E-2</v>
      </c>
      <c r="H164" s="5">
        <f t="shared" si="100"/>
        <v>-6.9413299999999936</v>
      </c>
      <c r="I164" s="2" t="s">
        <v>66</v>
      </c>
      <c r="J164" s="46" t="s">
        <v>318</v>
      </c>
      <c r="K164" s="47">
        <f t="shared" si="101"/>
        <v>43707</v>
      </c>
      <c r="L164" s="47" t="str">
        <f t="shared" ca="1" si="102"/>
        <v>2020-03-30</v>
      </c>
      <c r="M164" s="27">
        <f t="shared" ca="1" si="103"/>
        <v>28890</v>
      </c>
      <c r="N164" s="28">
        <f t="shared" ca="1" si="104"/>
        <v>-8.7697661820699116E-2</v>
      </c>
      <c r="O164" s="48">
        <f t="shared" si="105"/>
        <v>134.83872500000001</v>
      </c>
      <c r="P164" s="48">
        <f t="shared" si="106"/>
        <v>0.16127499999998918</v>
      </c>
      <c r="Q164" s="49">
        <f t="shared" si="107"/>
        <v>0.9</v>
      </c>
      <c r="R164" s="50">
        <f t="shared" si="108"/>
        <v>15608.509999999997</v>
      </c>
      <c r="S164" s="51">
        <f t="shared" si="109"/>
        <v>20704.688514999994</v>
      </c>
      <c r="T164" s="51"/>
      <c r="U164" s="51"/>
      <c r="V164" s="52">
        <f t="shared" si="110"/>
        <v>3686.13</v>
      </c>
      <c r="W164" s="52">
        <f t="shared" si="111"/>
        <v>24390.818514999995</v>
      </c>
      <c r="X164" s="1">
        <f t="shared" si="112"/>
        <v>22455</v>
      </c>
      <c r="Y164" s="50">
        <f t="shared" si="113"/>
        <v>1935.8185149999954</v>
      </c>
      <c r="Z164" s="135">
        <f t="shared" si="114"/>
        <v>8.620879603651721E-2</v>
      </c>
      <c r="AA164" s="135">
        <f t="shared" si="115"/>
        <v>0.10313985418408222</v>
      </c>
      <c r="AB164" s="135">
        <f>SUM($C$2:C164)*D164/SUM($B$2:B164)-1</f>
        <v>0.10891264840792658</v>
      </c>
      <c r="AC164" s="135">
        <f t="shared" si="97"/>
        <v>-2.2703852371409372E-2</v>
      </c>
      <c r="AD164" s="53">
        <f t="shared" si="116"/>
        <v>0.27141725925925925</v>
      </c>
    </row>
    <row r="165" spans="1:30">
      <c r="A165" s="42" t="s">
        <v>319</v>
      </c>
      <c r="B165" s="2">
        <v>135</v>
      </c>
      <c r="C165" s="43">
        <v>100.43</v>
      </c>
      <c r="D165" s="44">
        <v>1.3426</v>
      </c>
      <c r="E165" s="45">
        <f t="shared" si="98"/>
        <v>0.22000000000000003</v>
      </c>
      <c r="F165" s="22">
        <f t="shared" si="99"/>
        <v>-6.2802118518518385E-2</v>
      </c>
      <c r="H165" s="5">
        <f t="shared" si="100"/>
        <v>-8.4782859999999829</v>
      </c>
      <c r="I165" s="2" t="s">
        <v>66</v>
      </c>
      <c r="J165" s="46" t="s">
        <v>320</v>
      </c>
      <c r="K165" s="47">
        <f t="shared" si="101"/>
        <v>43710</v>
      </c>
      <c r="L165" s="47" t="str">
        <f t="shared" ca="1" si="102"/>
        <v>2020-03-30</v>
      </c>
      <c r="M165" s="27">
        <f t="shared" ca="1" si="103"/>
        <v>28485</v>
      </c>
      <c r="N165" s="28">
        <f t="shared" ca="1" si="104"/>
        <v>-0.10863873582587304</v>
      </c>
      <c r="O165" s="48">
        <f t="shared" si="105"/>
        <v>134.83731800000001</v>
      </c>
      <c r="P165" s="48">
        <f t="shared" si="106"/>
        <v>0.16268199999998956</v>
      </c>
      <c r="Q165" s="49">
        <f t="shared" si="107"/>
        <v>0.9</v>
      </c>
      <c r="R165" s="50">
        <f t="shared" si="108"/>
        <v>15708.939999999997</v>
      </c>
      <c r="S165" s="51">
        <f t="shared" si="109"/>
        <v>21090.822843999995</v>
      </c>
      <c r="T165" s="51"/>
      <c r="U165" s="51"/>
      <c r="V165" s="52">
        <f t="shared" si="110"/>
        <v>3686.13</v>
      </c>
      <c r="W165" s="52">
        <f t="shared" si="111"/>
        <v>24776.952843999996</v>
      </c>
      <c r="X165" s="1">
        <f t="shared" si="112"/>
        <v>22590</v>
      </c>
      <c r="Y165" s="50">
        <f t="shared" si="113"/>
        <v>2186.9528439999958</v>
      </c>
      <c r="Z165" s="135">
        <f t="shared" si="114"/>
        <v>9.6810661531651077E-2</v>
      </c>
      <c r="AA165" s="135">
        <f t="shared" si="115"/>
        <v>0.11568810217167158</v>
      </c>
      <c r="AB165" s="135">
        <f>SUM($C$2:C165)*D165/SUM($B$2:B165)-1</f>
        <v>0.12163323975210227</v>
      </c>
      <c r="AC165" s="135">
        <f t="shared" si="97"/>
        <v>-2.4822578220451197E-2</v>
      </c>
      <c r="AD165" s="53">
        <f t="shared" si="116"/>
        <v>0.28280211851851844</v>
      </c>
    </row>
    <row r="166" spans="1:30">
      <c r="A166" s="42" t="s">
        <v>321</v>
      </c>
      <c r="B166" s="2">
        <v>135</v>
      </c>
      <c r="C166" s="43">
        <v>100.31</v>
      </c>
      <c r="D166" s="44">
        <v>1.3442000000000001</v>
      </c>
      <c r="E166" s="45">
        <f t="shared" si="98"/>
        <v>0.22000000000000003</v>
      </c>
      <c r="F166" s="22">
        <f t="shared" si="99"/>
        <v>-6.392194074074066E-2</v>
      </c>
      <c r="H166" s="5">
        <f t="shared" si="100"/>
        <v>-8.6294619999999895</v>
      </c>
      <c r="I166" s="2" t="s">
        <v>66</v>
      </c>
      <c r="J166" s="46" t="s">
        <v>322</v>
      </c>
      <c r="K166" s="47">
        <f t="shared" si="101"/>
        <v>43711</v>
      </c>
      <c r="L166" s="47" t="str">
        <f t="shared" ca="1" si="102"/>
        <v>2020-03-30</v>
      </c>
      <c r="M166" s="27">
        <f t="shared" ca="1" si="103"/>
        <v>28350</v>
      </c>
      <c r="N166" s="28">
        <f t="shared" ca="1" si="104"/>
        <v>-0.11110242081128735</v>
      </c>
      <c r="O166" s="48">
        <f t="shared" si="105"/>
        <v>134.836702</v>
      </c>
      <c r="P166" s="48">
        <f t="shared" si="106"/>
        <v>0.1632979999999975</v>
      </c>
      <c r="Q166" s="49">
        <f t="shared" si="107"/>
        <v>0.9</v>
      </c>
      <c r="R166" s="50">
        <f t="shared" si="108"/>
        <v>15809.249999999996</v>
      </c>
      <c r="S166" s="51">
        <f t="shared" si="109"/>
        <v>21250.793849999995</v>
      </c>
      <c r="T166" s="51"/>
      <c r="U166" s="51"/>
      <c r="V166" s="52">
        <f t="shared" si="110"/>
        <v>3686.13</v>
      </c>
      <c r="W166" s="52">
        <f t="shared" si="111"/>
        <v>24936.923849999996</v>
      </c>
      <c r="X166" s="1">
        <f t="shared" si="112"/>
        <v>22725</v>
      </c>
      <c r="Y166" s="50">
        <f t="shared" si="113"/>
        <v>2211.9238499999956</v>
      </c>
      <c r="Z166" s="135">
        <f t="shared" si="114"/>
        <v>9.7334382838283551E-2</v>
      </c>
      <c r="AA166" s="135">
        <f t="shared" si="115"/>
        <v>0.11617936621238534</v>
      </c>
      <c r="AB166" s="135">
        <f>SUM($C$2:C166)*D166/SUM($B$2:B166)-1</f>
        <v>0.12223220963696346</v>
      </c>
      <c r="AC166" s="135">
        <f t="shared" si="97"/>
        <v>-2.4897826798679912E-2</v>
      </c>
      <c r="AD166" s="53">
        <f t="shared" si="116"/>
        <v>0.28392194074074067</v>
      </c>
    </row>
    <row r="167" spans="1:30">
      <c r="A167" s="42" t="s">
        <v>323</v>
      </c>
      <c r="B167" s="2">
        <v>135</v>
      </c>
      <c r="C167" s="43">
        <v>99.45</v>
      </c>
      <c r="D167" s="44">
        <v>1.3557999999999999</v>
      </c>
      <c r="E167" s="45">
        <f t="shared" si="98"/>
        <v>0.22000000000000003</v>
      </c>
      <c r="F167" s="22">
        <f t="shared" si="99"/>
        <v>-7.1947333333333238E-2</v>
      </c>
      <c r="H167" s="5">
        <f t="shared" si="100"/>
        <v>-9.7128899999999874</v>
      </c>
      <c r="I167" s="2" t="s">
        <v>66</v>
      </c>
      <c r="J167" s="46" t="s">
        <v>324</v>
      </c>
      <c r="K167" s="47">
        <f t="shared" si="101"/>
        <v>43712</v>
      </c>
      <c r="L167" s="47" t="str">
        <f t="shared" ca="1" si="102"/>
        <v>2020-03-30</v>
      </c>
      <c r="M167" s="27">
        <f t="shared" ca="1" si="103"/>
        <v>28215</v>
      </c>
      <c r="N167" s="28">
        <f t="shared" ca="1" si="104"/>
        <v>-0.12564964912280685</v>
      </c>
      <c r="O167" s="48">
        <f t="shared" si="105"/>
        <v>134.83430999999999</v>
      </c>
      <c r="P167" s="48">
        <f t="shared" si="106"/>
        <v>0.16569000000001211</v>
      </c>
      <c r="Q167" s="49">
        <f t="shared" si="107"/>
        <v>0.9</v>
      </c>
      <c r="R167" s="50">
        <f t="shared" si="108"/>
        <v>15908.699999999997</v>
      </c>
      <c r="S167" s="51">
        <f t="shared" si="109"/>
        <v>21569.015459999995</v>
      </c>
      <c r="T167" s="51"/>
      <c r="U167" s="51"/>
      <c r="V167" s="52">
        <f t="shared" si="110"/>
        <v>3686.13</v>
      </c>
      <c r="W167" s="52">
        <f t="shared" si="111"/>
        <v>25255.145459999996</v>
      </c>
      <c r="X167" s="1">
        <f t="shared" si="112"/>
        <v>22860</v>
      </c>
      <c r="Y167" s="50">
        <f t="shared" si="113"/>
        <v>2395.1454599999961</v>
      </c>
      <c r="Z167" s="135">
        <f t="shared" si="114"/>
        <v>0.10477451706036733</v>
      </c>
      <c r="AA167" s="135">
        <f t="shared" si="115"/>
        <v>0.1249171638276465</v>
      </c>
      <c r="AB167" s="135">
        <f>SUM($C$2:C167)*D167/SUM($B$2:B167)-1</f>
        <v>0.13113041758530164</v>
      </c>
      <c r="AC167" s="135">
        <f t="shared" si="97"/>
        <v>-2.6355900524934306E-2</v>
      </c>
      <c r="AD167" s="53">
        <f t="shared" si="116"/>
        <v>0.29194733333333328</v>
      </c>
    </row>
    <row r="168" spans="1:30">
      <c r="A168" s="42" t="s">
        <v>325</v>
      </c>
      <c r="B168" s="2">
        <v>135</v>
      </c>
      <c r="C168" s="43">
        <v>98.52</v>
      </c>
      <c r="D168" s="44">
        <v>1.3686</v>
      </c>
      <c r="E168" s="45">
        <f t="shared" si="98"/>
        <v>0.22000000000000003</v>
      </c>
      <c r="F168" s="22">
        <f t="shared" si="99"/>
        <v>-8.0625955555555601E-2</v>
      </c>
      <c r="H168" s="5">
        <f t="shared" si="100"/>
        <v>-10.884504000000007</v>
      </c>
      <c r="I168" s="2" t="s">
        <v>66</v>
      </c>
      <c r="J168" s="46" t="s">
        <v>326</v>
      </c>
      <c r="K168" s="47">
        <f t="shared" si="101"/>
        <v>43713</v>
      </c>
      <c r="L168" s="47" t="str">
        <f t="shared" ca="1" si="102"/>
        <v>2020-03-30</v>
      </c>
      <c r="M168" s="27">
        <f t="shared" ca="1" si="103"/>
        <v>28080</v>
      </c>
      <c r="N168" s="28">
        <f t="shared" ca="1" si="104"/>
        <v>-0.14148304700854711</v>
      </c>
      <c r="O168" s="48">
        <f t="shared" si="105"/>
        <v>134.83447200000001</v>
      </c>
      <c r="P168" s="48">
        <f t="shared" si="106"/>
        <v>0.16552799999999479</v>
      </c>
      <c r="Q168" s="49">
        <f t="shared" si="107"/>
        <v>0.9</v>
      </c>
      <c r="R168" s="50">
        <f t="shared" si="108"/>
        <v>15599.679999999997</v>
      </c>
      <c r="S168" s="51">
        <f t="shared" si="109"/>
        <v>21349.722047999996</v>
      </c>
      <c r="T168" s="51">
        <v>407.54</v>
      </c>
      <c r="U168" s="51">
        <v>554.97</v>
      </c>
      <c r="V168" s="52">
        <f t="shared" si="110"/>
        <v>4241.1000000000004</v>
      </c>
      <c r="W168" s="52">
        <f t="shared" si="111"/>
        <v>25590.822047999995</v>
      </c>
      <c r="X168" s="1">
        <f t="shared" si="112"/>
        <v>22995</v>
      </c>
      <c r="Y168" s="50">
        <f t="shared" si="113"/>
        <v>2595.8220479999945</v>
      </c>
      <c r="Z168" s="135">
        <f t="shared" si="114"/>
        <v>0.11288636868884527</v>
      </c>
      <c r="AA168" s="135">
        <f t="shared" si="115"/>
        <v>0.13841505222913608</v>
      </c>
      <c r="AB168" s="135">
        <f>SUM($C$2:C168)*D168/SUM($B$2:B168)-1</f>
        <v>0.14096959138943221</v>
      </c>
      <c r="AC168" s="135">
        <f t="shared" si="97"/>
        <v>-2.8083222700586941E-2</v>
      </c>
      <c r="AD168" s="53">
        <f t="shared" si="116"/>
        <v>0.3006259555555556</v>
      </c>
    </row>
    <row r="169" spans="1:30">
      <c r="A169" s="42" t="s">
        <v>327</v>
      </c>
      <c r="B169" s="2">
        <v>135</v>
      </c>
      <c r="C169" s="43">
        <v>97.96</v>
      </c>
      <c r="D169" s="44">
        <v>1.3765000000000001</v>
      </c>
      <c r="E169" s="45">
        <f t="shared" ref="E169:E200" si="117">10%*Q169+13%</f>
        <v>0.22000000000000003</v>
      </c>
      <c r="F169" s="22">
        <f t="shared" ref="F169:F200" si="118">IF(G169="",($F$1*C169-B169)/B169,H169/B169)</f>
        <v>-8.5851792592592666E-2</v>
      </c>
      <c r="H169" s="5">
        <f t="shared" ref="H169:H200" si="119">IF(G169="",$F$1*C169-B169,G169-B169)</f>
        <v>-11.589992000000009</v>
      </c>
      <c r="I169" s="2" t="s">
        <v>66</v>
      </c>
      <c r="J169" s="46" t="s">
        <v>328</v>
      </c>
      <c r="K169" s="47">
        <f t="shared" ref="K169:K200" si="120">DATE(MID(J169,1,4),MID(J169,5,2),MID(J169,7,2))</f>
        <v>43714</v>
      </c>
      <c r="L169" s="47" t="str">
        <f t="shared" ref="L169:L200" ca="1" si="121">IF(LEN(J169) &gt; 15,DATE(MID(J169,12,4),MID(J169,16,2),MID(J169,18,2)),TEXT(TODAY(),"yyyy-mm-dd"))</f>
        <v>2020-03-30</v>
      </c>
      <c r="M169" s="27">
        <f t="shared" ref="M169:M200" ca="1" si="122">(L169-K169+1)*B169</f>
        <v>27945</v>
      </c>
      <c r="N169" s="28">
        <f t="shared" ref="N169:N200" ca="1" si="123">H169/M169*365</f>
        <v>-0.15138118017534455</v>
      </c>
      <c r="O169" s="48">
        <f t="shared" ref="O169:O200" si="124">D169*C169</f>
        <v>134.84193999999999</v>
      </c>
      <c r="P169" s="48">
        <f t="shared" ref="P169:P200" si="125">B169-O169</f>
        <v>0.15806000000000608</v>
      </c>
      <c r="Q169" s="49">
        <f t="shared" ref="Q169:Q200" si="126">B169/150</f>
        <v>0.9</v>
      </c>
      <c r="R169" s="50">
        <f t="shared" ref="R169:R200" si="127">R168+C169-T169</f>
        <v>15456.739999999996</v>
      </c>
      <c r="S169" s="51">
        <f t="shared" ref="S169:S200" si="128">R169*D169</f>
        <v>21276.202609999997</v>
      </c>
      <c r="T169" s="51">
        <v>240.9</v>
      </c>
      <c r="U169" s="51">
        <v>329.94</v>
      </c>
      <c r="V169" s="52">
        <f t="shared" ref="V169:V200" si="129">V168+U169</f>
        <v>4571.04</v>
      </c>
      <c r="W169" s="52">
        <f t="shared" ref="W169:W200" si="130">V169+S169</f>
        <v>25847.242609999998</v>
      </c>
      <c r="X169" s="1">
        <f t="shared" ref="X169:X200" si="131">X168+B169</f>
        <v>23130</v>
      </c>
      <c r="Y169" s="50">
        <f t="shared" ref="Y169:Y200" si="132">W169-X169</f>
        <v>2717.2426099999975</v>
      </c>
      <c r="Z169" s="135">
        <f t="shared" ref="Z169:Z200" si="133">W169/X169-1</f>
        <v>0.11747698270644169</v>
      </c>
      <c r="AA169" s="135">
        <f t="shared" ref="AA169:AA200" si="134">S169/(X169-V169)-1</f>
        <v>0.1464113619513161</v>
      </c>
      <c r="AB169" s="135">
        <f>SUM($C$2:C169)*D169/SUM($B$2:B169)-1</f>
        <v>0.14668758214440092</v>
      </c>
      <c r="AC169" s="135">
        <f t="shared" si="97"/>
        <v>-2.9210599437959228E-2</v>
      </c>
      <c r="AD169" s="53">
        <f t="shared" ref="AD169:AD200" si="135">IF(E169-F169&lt;0,"达成",E169-F169)</f>
        <v>0.30585179259259271</v>
      </c>
    </row>
    <row r="170" spans="1:30">
      <c r="A170" s="42" t="s">
        <v>329</v>
      </c>
      <c r="B170" s="2">
        <v>135</v>
      </c>
      <c r="C170" s="43">
        <v>97.4</v>
      </c>
      <c r="D170" s="44">
        <v>1.3844000000000001</v>
      </c>
      <c r="E170" s="45">
        <f t="shared" si="117"/>
        <v>0.22000000000000003</v>
      </c>
      <c r="F170" s="22">
        <f t="shared" si="118"/>
        <v>-9.1077629629629508E-2</v>
      </c>
      <c r="H170" s="5">
        <f t="shared" si="119"/>
        <v>-12.295479999999984</v>
      </c>
      <c r="I170" s="2" t="s">
        <v>66</v>
      </c>
      <c r="J170" s="46" t="s">
        <v>330</v>
      </c>
      <c r="K170" s="47">
        <f t="shared" si="120"/>
        <v>43717</v>
      </c>
      <c r="L170" s="47" t="str">
        <f t="shared" ca="1" si="121"/>
        <v>2020-03-30</v>
      </c>
      <c r="M170" s="27">
        <f t="shared" ca="1" si="122"/>
        <v>27540</v>
      </c>
      <c r="N170" s="28">
        <f t="shared" ca="1" si="123"/>
        <v>-0.16295752360203319</v>
      </c>
      <c r="O170" s="48">
        <f t="shared" si="124"/>
        <v>134.84056000000001</v>
      </c>
      <c r="P170" s="48">
        <f t="shared" si="125"/>
        <v>0.15943999999998937</v>
      </c>
      <c r="Q170" s="49">
        <f t="shared" si="126"/>
        <v>0.9</v>
      </c>
      <c r="R170" s="50">
        <f t="shared" si="127"/>
        <v>15554.139999999996</v>
      </c>
      <c r="S170" s="51">
        <f t="shared" si="128"/>
        <v>21533.151415999997</v>
      </c>
      <c r="T170" s="51"/>
      <c r="U170" s="51"/>
      <c r="V170" s="52">
        <f t="shared" si="129"/>
        <v>4571.04</v>
      </c>
      <c r="W170" s="52">
        <f t="shared" si="130"/>
        <v>26104.191415999998</v>
      </c>
      <c r="X170" s="1">
        <f t="shared" si="131"/>
        <v>23265</v>
      </c>
      <c r="Y170" s="50">
        <f t="shared" si="132"/>
        <v>2839.1914159999978</v>
      </c>
      <c r="Z170" s="135">
        <f t="shared" si="133"/>
        <v>0.12203702626262625</v>
      </c>
      <c r="AA170" s="135">
        <f t="shared" si="134"/>
        <v>0.15187747357970149</v>
      </c>
      <c r="AB170" s="135">
        <f>SUM($C$2:C170)*D170/SUM($B$2:B170)-1</f>
        <v>0.15237241779497079</v>
      </c>
      <c r="AC170" s="135">
        <f t="shared" si="97"/>
        <v>-3.0335391532344547E-2</v>
      </c>
      <c r="AD170" s="53">
        <f t="shared" si="135"/>
        <v>0.31107762962962954</v>
      </c>
    </row>
    <row r="171" spans="1:30">
      <c r="A171" s="42" t="s">
        <v>331</v>
      </c>
      <c r="B171" s="2">
        <v>135</v>
      </c>
      <c r="C171" s="43">
        <v>97.72</v>
      </c>
      <c r="D171" s="44">
        <v>1.3798999999999999</v>
      </c>
      <c r="E171" s="45">
        <f t="shared" si="117"/>
        <v>0.22000000000000003</v>
      </c>
      <c r="F171" s="22">
        <f t="shared" si="118"/>
        <v>-8.8091437037036993E-2</v>
      </c>
      <c r="H171" s="5">
        <f t="shared" si="119"/>
        <v>-11.892343999999994</v>
      </c>
      <c r="I171" s="2" t="s">
        <v>66</v>
      </c>
      <c r="J171" s="46" t="s">
        <v>332</v>
      </c>
      <c r="K171" s="47">
        <f t="shared" si="120"/>
        <v>43718</v>
      </c>
      <c r="L171" s="47" t="str">
        <f t="shared" ca="1" si="121"/>
        <v>2020-03-30</v>
      </c>
      <c r="M171" s="27">
        <f t="shared" ca="1" si="122"/>
        <v>27405</v>
      </c>
      <c r="N171" s="28">
        <f t="shared" ca="1" si="123"/>
        <v>-0.1583910074803867</v>
      </c>
      <c r="O171" s="48">
        <f t="shared" si="124"/>
        <v>134.843828</v>
      </c>
      <c r="P171" s="48">
        <f t="shared" si="125"/>
        <v>0.15617199999999798</v>
      </c>
      <c r="Q171" s="49">
        <f t="shared" si="126"/>
        <v>0.9</v>
      </c>
      <c r="R171" s="50">
        <f t="shared" si="127"/>
        <v>15651.859999999995</v>
      </c>
      <c r="S171" s="51">
        <f t="shared" si="128"/>
        <v>21598.001613999993</v>
      </c>
      <c r="T171" s="51"/>
      <c r="U171" s="51"/>
      <c r="V171" s="52">
        <f t="shared" si="129"/>
        <v>4571.04</v>
      </c>
      <c r="W171" s="52">
        <f t="shared" si="130"/>
        <v>26169.041613999994</v>
      </c>
      <c r="X171" s="1">
        <f t="shared" si="131"/>
        <v>23400</v>
      </c>
      <c r="Y171" s="50">
        <f t="shared" si="132"/>
        <v>2769.0416139999943</v>
      </c>
      <c r="Z171" s="135">
        <f t="shared" si="133"/>
        <v>0.11833511170940136</v>
      </c>
      <c r="AA171" s="135">
        <f t="shared" si="134"/>
        <v>0.1470629080947643</v>
      </c>
      <c r="AB171" s="135">
        <f>SUM($C$2:C171)*D171/SUM($B$2:B171)-1</f>
        <v>0.14776248944444426</v>
      </c>
      <c r="AC171" s="135">
        <f t="shared" si="97"/>
        <v>-2.9427377735042892E-2</v>
      </c>
      <c r="AD171" s="53">
        <f t="shared" si="135"/>
        <v>0.30809143703703701</v>
      </c>
    </row>
    <row r="172" spans="1:30">
      <c r="A172" s="42" t="s">
        <v>333</v>
      </c>
      <c r="B172" s="2">
        <v>135</v>
      </c>
      <c r="C172" s="43">
        <v>98.39</v>
      </c>
      <c r="D172" s="44">
        <v>1.3704000000000001</v>
      </c>
      <c r="E172" s="45">
        <f t="shared" si="117"/>
        <v>0.22000000000000003</v>
      </c>
      <c r="F172" s="22">
        <f t="shared" si="118"/>
        <v>-8.1839096296296265E-2</v>
      </c>
      <c r="H172" s="5">
        <f t="shared" si="119"/>
        <v>-11.048277999999996</v>
      </c>
      <c r="I172" s="2" t="s">
        <v>66</v>
      </c>
      <c r="J172" s="46" t="s">
        <v>334</v>
      </c>
      <c r="K172" s="47">
        <f t="shared" si="120"/>
        <v>43719</v>
      </c>
      <c r="L172" s="47" t="str">
        <f t="shared" ca="1" si="121"/>
        <v>2020-03-30</v>
      </c>
      <c r="M172" s="27">
        <f t="shared" ca="1" si="122"/>
        <v>27270</v>
      </c>
      <c r="N172" s="28">
        <f t="shared" ca="1" si="123"/>
        <v>-0.14787757499083237</v>
      </c>
      <c r="O172" s="48">
        <f t="shared" si="124"/>
        <v>134.83365600000002</v>
      </c>
      <c r="P172" s="48">
        <f t="shared" si="125"/>
        <v>0.16634399999998095</v>
      </c>
      <c r="Q172" s="49">
        <f t="shared" si="126"/>
        <v>0.9</v>
      </c>
      <c r="R172" s="50">
        <f t="shared" si="127"/>
        <v>15750.249999999995</v>
      </c>
      <c r="S172" s="51">
        <f t="shared" si="128"/>
        <v>21584.142599999992</v>
      </c>
      <c r="T172" s="51"/>
      <c r="U172" s="51"/>
      <c r="V172" s="52">
        <f t="shared" si="129"/>
        <v>4571.04</v>
      </c>
      <c r="W172" s="52">
        <f t="shared" si="130"/>
        <v>26155.182599999993</v>
      </c>
      <c r="X172" s="1">
        <f t="shared" si="131"/>
        <v>23535</v>
      </c>
      <c r="Y172" s="50">
        <f t="shared" si="132"/>
        <v>2620.1825999999928</v>
      </c>
      <c r="Z172" s="135">
        <f t="shared" si="133"/>
        <v>0.11133131931166318</v>
      </c>
      <c r="AA172" s="135">
        <f t="shared" si="134"/>
        <v>0.13816642726519102</v>
      </c>
      <c r="AB172" s="135">
        <f>SUM($C$2:C172)*D172/SUM($B$2:B172)-1</f>
        <v>0.13905132543021015</v>
      </c>
      <c r="AC172" s="135">
        <f t="shared" si="97"/>
        <v>-2.7720006118546969E-2</v>
      </c>
      <c r="AD172" s="53">
        <f t="shared" si="135"/>
        <v>0.30183909629629629</v>
      </c>
    </row>
    <row r="173" spans="1:30">
      <c r="A173" s="42" t="s">
        <v>335</v>
      </c>
      <c r="B173" s="2">
        <v>135</v>
      </c>
      <c r="C173" s="43">
        <v>97.41</v>
      </c>
      <c r="D173" s="44">
        <v>1.3843000000000001</v>
      </c>
      <c r="E173" s="45">
        <f t="shared" si="117"/>
        <v>0.22000000000000003</v>
      </c>
      <c r="F173" s="22">
        <f t="shared" si="118"/>
        <v>-9.0984311111111119E-2</v>
      </c>
      <c r="H173" s="5">
        <f t="shared" si="119"/>
        <v>-12.282882000000001</v>
      </c>
      <c r="I173" s="2" t="s">
        <v>66</v>
      </c>
      <c r="J173" s="46" t="s">
        <v>336</v>
      </c>
      <c r="K173" s="47">
        <f t="shared" si="120"/>
        <v>43720</v>
      </c>
      <c r="L173" s="47" t="str">
        <f t="shared" ca="1" si="121"/>
        <v>2020-03-30</v>
      </c>
      <c r="M173" s="27">
        <f t="shared" ca="1" si="122"/>
        <v>27135</v>
      </c>
      <c r="N173" s="28">
        <f t="shared" ca="1" si="123"/>
        <v>-0.16522026644555005</v>
      </c>
      <c r="O173" s="48">
        <f t="shared" si="124"/>
        <v>134.844663</v>
      </c>
      <c r="P173" s="48">
        <f t="shared" si="125"/>
        <v>0.15533700000000294</v>
      </c>
      <c r="Q173" s="49">
        <f t="shared" si="126"/>
        <v>0.9</v>
      </c>
      <c r="R173" s="50">
        <f t="shared" si="127"/>
        <v>15847.659999999994</v>
      </c>
      <c r="S173" s="51">
        <f t="shared" si="128"/>
        <v>21937.915737999992</v>
      </c>
      <c r="T173" s="51"/>
      <c r="U173" s="51"/>
      <c r="V173" s="52">
        <f t="shared" si="129"/>
        <v>4571.04</v>
      </c>
      <c r="W173" s="52">
        <f t="shared" si="130"/>
        <v>26508.955737999993</v>
      </c>
      <c r="X173" s="1">
        <f t="shared" si="131"/>
        <v>23670</v>
      </c>
      <c r="Y173" s="50">
        <f t="shared" si="132"/>
        <v>2838.9557379999933</v>
      </c>
      <c r="Z173" s="135">
        <f t="shared" si="133"/>
        <v>0.11993898343895193</v>
      </c>
      <c r="AA173" s="135">
        <f t="shared" si="134"/>
        <v>0.14864451980631377</v>
      </c>
      <c r="AB173" s="135">
        <f>SUM($C$2:C173)*D173/SUM($B$2:B173)-1</f>
        <v>0.14973922522179972</v>
      </c>
      <c r="AC173" s="135">
        <f t="shared" si="97"/>
        <v>-2.9800241782847792E-2</v>
      </c>
      <c r="AD173" s="53">
        <f t="shared" si="135"/>
        <v>0.31098431111111113</v>
      </c>
    </row>
    <row r="174" spans="1:30">
      <c r="A174" s="42" t="s">
        <v>337</v>
      </c>
      <c r="B174" s="2">
        <v>135</v>
      </c>
      <c r="C174" s="43">
        <v>97.75</v>
      </c>
      <c r="D174" s="44">
        <v>1.3794</v>
      </c>
      <c r="E174" s="45">
        <f t="shared" si="117"/>
        <v>0.22000000000000003</v>
      </c>
      <c r="F174" s="22">
        <f t="shared" si="118"/>
        <v>-8.7811481481481504E-2</v>
      </c>
      <c r="H174" s="5">
        <f t="shared" si="119"/>
        <v>-11.854550000000003</v>
      </c>
      <c r="I174" s="2" t="s">
        <v>66</v>
      </c>
      <c r="J174" s="46" t="s">
        <v>338</v>
      </c>
      <c r="K174" s="47">
        <f t="shared" si="120"/>
        <v>43724</v>
      </c>
      <c r="L174" s="47" t="str">
        <f t="shared" ca="1" si="121"/>
        <v>2020-03-30</v>
      </c>
      <c r="M174" s="27">
        <f t="shared" ca="1" si="122"/>
        <v>26595</v>
      </c>
      <c r="N174" s="28">
        <f t="shared" ca="1" si="123"/>
        <v>-0.16269639969919161</v>
      </c>
      <c r="O174" s="48">
        <f t="shared" si="124"/>
        <v>134.83635000000001</v>
      </c>
      <c r="P174" s="48">
        <f t="shared" si="125"/>
        <v>0.16364999999998986</v>
      </c>
      <c r="Q174" s="49">
        <f t="shared" si="126"/>
        <v>0.9</v>
      </c>
      <c r="R174" s="50">
        <f t="shared" si="127"/>
        <v>15945.409999999994</v>
      </c>
      <c r="S174" s="51">
        <f t="shared" si="128"/>
        <v>21995.098553999993</v>
      </c>
      <c r="T174" s="51"/>
      <c r="U174" s="51"/>
      <c r="V174" s="52">
        <f t="shared" si="129"/>
        <v>4571.04</v>
      </c>
      <c r="W174" s="52">
        <f t="shared" si="130"/>
        <v>26566.138553999994</v>
      </c>
      <c r="X174" s="1">
        <f t="shared" si="131"/>
        <v>23805</v>
      </c>
      <c r="Y174" s="50">
        <f t="shared" si="132"/>
        <v>2761.1385539999937</v>
      </c>
      <c r="Z174" s="135">
        <f t="shared" si="133"/>
        <v>0.1159898573408944</v>
      </c>
      <c r="AA174" s="135">
        <f t="shared" si="134"/>
        <v>0.14355538609833829</v>
      </c>
      <c r="AB174" s="135">
        <f>SUM($C$2:C174)*D174/SUM($B$2:B174)-1</f>
        <v>0.14483652123503443</v>
      </c>
      <c r="AC174" s="135">
        <f t="shared" si="97"/>
        <v>-2.8846663894140034E-2</v>
      </c>
      <c r="AD174" s="53">
        <f t="shared" si="135"/>
        <v>0.30781148148148152</v>
      </c>
    </row>
    <row r="175" spans="1:30">
      <c r="A175" s="42" t="s">
        <v>339</v>
      </c>
      <c r="B175" s="2">
        <v>135</v>
      </c>
      <c r="C175" s="43">
        <v>99.32</v>
      </c>
      <c r="D175" s="44">
        <v>1.3576999999999999</v>
      </c>
      <c r="E175" s="45">
        <f t="shared" si="117"/>
        <v>0.22000000000000003</v>
      </c>
      <c r="F175" s="22">
        <f t="shared" si="118"/>
        <v>-7.3160474074074111E-2</v>
      </c>
      <c r="H175" s="5">
        <f t="shared" si="119"/>
        <v>-9.8766640000000052</v>
      </c>
      <c r="I175" s="2" t="s">
        <v>66</v>
      </c>
      <c r="J175" s="46" t="s">
        <v>340</v>
      </c>
      <c r="K175" s="47">
        <f t="shared" si="120"/>
        <v>43725</v>
      </c>
      <c r="L175" s="47" t="str">
        <f t="shared" ca="1" si="121"/>
        <v>2020-03-30</v>
      </c>
      <c r="M175" s="27">
        <f t="shared" ca="1" si="122"/>
        <v>26460</v>
      </c>
      <c r="N175" s="28">
        <f t="shared" ca="1" si="123"/>
        <v>-0.13624271957671966</v>
      </c>
      <c r="O175" s="48">
        <f t="shared" si="124"/>
        <v>134.84676399999998</v>
      </c>
      <c r="P175" s="48">
        <f t="shared" si="125"/>
        <v>0.15323600000002102</v>
      </c>
      <c r="Q175" s="49">
        <f t="shared" si="126"/>
        <v>0.9</v>
      </c>
      <c r="R175" s="50">
        <f t="shared" si="127"/>
        <v>16044.729999999994</v>
      </c>
      <c r="S175" s="51">
        <f t="shared" si="128"/>
        <v>21783.929920999992</v>
      </c>
      <c r="T175" s="51"/>
      <c r="U175" s="51"/>
      <c r="V175" s="52">
        <f t="shared" si="129"/>
        <v>4571.04</v>
      </c>
      <c r="W175" s="52">
        <f t="shared" si="130"/>
        <v>26354.969920999993</v>
      </c>
      <c r="X175" s="1">
        <f t="shared" si="131"/>
        <v>23940</v>
      </c>
      <c r="Y175" s="50">
        <f t="shared" si="132"/>
        <v>2414.9699209999926</v>
      </c>
      <c r="Z175" s="135">
        <f t="shared" si="133"/>
        <v>0.10087593654970739</v>
      </c>
      <c r="AA175" s="135">
        <f t="shared" si="134"/>
        <v>0.12468247758268869</v>
      </c>
      <c r="AB175" s="135">
        <f>SUM($C$2:C175)*D175/SUM($B$2:B175)-1</f>
        <v>0.12610496315789455</v>
      </c>
      <c r="AC175" s="135">
        <f t="shared" si="97"/>
        <v>-2.5229026608187155E-2</v>
      </c>
      <c r="AD175" s="53">
        <f t="shared" si="135"/>
        <v>0.29316047407407414</v>
      </c>
    </row>
    <row r="176" spans="1:30">
      <c r="A176" s="42" t="s">
        <v>341</v>
      </c>
      <c r="B176" s="2">
        <v>135</v>
      </c>
      <c r="C176" s="43">
        <v>98.86</v>
      </c>
      <c r="D176" s="44">
        <v>1.3638999999999999</v>
      </c>
      <c r="E176" s="45">
        <f t="shared" si="117"/>
        <v>0.22000000000000003</v>
      </c>
      <c r="F176" s="22">
        <f t="shared" si="118"/>
        <v>-7.7453125925925889E-2</v>
      </c>
      <c r="H176" s="5">
        <f t="shared" si="119"/>
        <v>-10.456171999999995</v>
      </c>
      <c r="I176" s="2" t="s">
        <v>66</v>
      </c>
      <c r="J176" s="46" t="s">
        <v>342</v>
      </c>
      <c r="K176" s="47">
        <f t="shared" si="120"/>
        <v>43726</v>
      </c>
      <c r="L176" s="47" t="str">
        <f t="shared" ca="1" si="121"/>
        <v>2020-03-30</v>
      </c>
      <c r="M176" s="27">
        <f t="shared" ca="1" si="122"/>
        <v>26325</v>
      </c>
      <c r="N176" s="28">
        <f t="shared" ca="1" si="123"/>
        <v>-0.14497636391263052</v>
      </c>
      <c r="O176" s="48">
        <f t="shared" si="124"/>
        <v>134.83515399999999</v>
      </c>
      <c r="P176" s="48">
        <f t="shared" si="125"/>
        <v>0.16484600000001137</v>
      </c>
      <c r="Q176" s="49">
        <f t="shared" si="126"/>
        <v>0.9</v>
      </c>
      <c r="R176" s="50">
        <f t="shared" si="127"/>
        <v>16143.589999999995</v>
      </c>
      <c r="S176" s="51">
        <f t="shared" si="128"/>
        <v>22018.242400999992</v>
      </c>
      <c r="T176" s="51"/>
      <c r="U176" s="51"/>
      <c r="V176" s="52">
        <f t="shared" si="129"/>
        <v>4571.04</v>
      </c>
      <c r="W176" s="52">
        <f t="shared" si="130"/>
        <v>26589.282400999993</v>
      </c>
      <c r="X176" s="1">
        <f t="shared" si="131"/>
        <v>24075</v>
      </c>
      <c r="Y176" s="50">
        <f t="shared" si="132"/>
        <v>2514.2824009999931</v>
      </c>
      <c r="Z176" s="135">
        <f t="shared" si="133"/>
        <v>0.10443540606438195</v>
      </c>
      <c r="AA176" s="135">
        <f t="shared" si="134"/>
        <v>0.12891138009922054</v>
      </c>
      <c r="AB176" s="135">
        <f>SUM($C$2:C176)*D176/SUM($B$2:B176)-1</f>
        <v>0.13050455991692611</v>
      </c>
      <c r="AC176" s="135">
        <f t="shared" si="97"/>
        <v>-2.6069153852544158E-2</v>
      </c>
      <c r="AD176" s="53">
        <f t="shared" si="135"/>
        <v>0.29745312592592593</v>
      </c>
    </row>
    <row r="177" spans="1:30">
      <c r="A177" s="42" t="s">
        <v>343</v>
      </c>
      <c r="B177" s="2">
        <v>135</v>
      </c>
      <c r="C177" s="43">
        <v>98.53</v>
      </c>
      <c r="D177" s="44">
        <v>1.3685</v>
      </c>
      <c r="E177" s="45">
        <f t="shared" si="117"/>
        <v>0.22000000000000003</v>
      </c>
      <c r="F177" s="22">
        <f t="shared" si="118"/>
        <v>-8.0532637037037003E-2</v>
      </c>
      <c r="H177" s="5">
        <f t="shared" si="119"/>
        <v>-10.871905999999996</v>
      </c>
      <c r="I177" s="2" t="s">
        <v>66</v>
      </c>
      <c r="J177" s="46" t="s">
        <v>344</v>
      </c>
      <c r="K177" s="47">
        <f t="shared" si="120"/>
        <v>43727</v>
      </c>
      <c r="L177" s="47" t="str">
        <f t="shared" ca="1" si="121"/>
        <v>2020-03-30</v>
      </c>
      <c r="M177" s="27">
        <f t="shared" ca="1" si="122"/>
        <v>26190</v>
      </c>
      <c r="N177" s="28">
        <f t="shared" ca="1" si="123"/>
        <v>-0.1515175903016418</v>
      </c>
      <c r="O177" s="48">
        <f t="shared" si="124"/>
        <v>134.83830500000002</v>
      </c>
      <c r="P177" s="48">
        <f t="shared" si="125"/>
        <v>0.16169499999998038</v>
      </c>
      <c r="Q177" s="49">
        <f t="shared" si="126"/>
        <v>0.9</v>
      </c>
      <c r="R177" s="50">
        <f t="shared" si="127"/>
        <v>16242.119999999995</v>
      </c>
      <c r="S177" s="51">
        <f t="shared" si="128"/>
        <v>22227.341219999995</v>
      </c>
      <c r="T177" s="51"/>
      <c r="U177" s="51"/>
      <c r="V177" s="52">
        <f t="shared" si="129"/>
        <v>4571.04</v>
      </c>
      <c r="W177" s="52">
        <f t="shared" si="130"/>
        <v>26798.381219999996</v>
      </c>
      <c r="X177" s="1">
        <f t="shared" si="131"/>
        <v>24210</v>
      </c>
      <c r="Y177" s="50">
        <f t="shared" si="132"/>
        <v>2588.3812199999957</v>
      </c>
      <c r="Z177" s="135">
        <f t="shared" si="133"/>
        <v>0.10691372242874819</v>
      </c>
      <c r="AA177" s="135">
        <f t="shared" si="134"/>
        <v>0.1317982836158329</v>
      </c>
      <c r="AB177" s="135">
        <f>SUM($C$2:C177)*D177/SUM($B$2:B177)-1</f>
        <v>0.13356173089632373</v>
      </c>
      <c r="AC177" s="135">
        <f t="shared" si="97"/>
        <v>-2.6648008467575535E-2</v>
      </c>
      <c r="AD177" s="53">
        <f t="shared" si="135"/>
        <v>0.30053263703703703</v>
      </c>
    </row>
    <row r="178" spans="1:30">
      <c r="A178" s="42" t="s">
        <v>345</v>
      </c>
      <c r="B178" s="2">
        <v>135</v>
      </c>
      <c r="C178" s="43">
        <v>98.27</v>
      </c>
      <c r="D178" s="44">
        <v>1.3722000000000001</v>
      </c>
      <c r="E178" s="45">
        <f t="shared" si="117"/>
        <v>0.22000000000000003</v>
      </c>
      <c r="F178" s="22">
        <f t="shared" si="118"/>
        <v>-8.295891851851854E-2</v>
      </c>
      <c r="H178" s="5">
        <f t="shared" si="119"/>
        <v>-11.199454000000003</v>
      </c>
      <c r="I178" s="2" t="s">
        <v>66</v>
      </c>
      <c r="J178" s="46" t="s">
        <v>346</v>
      </c>
      <c r="K178" s="47">
        <f t="shared" si="120"/>
        <v>43728</v>
      </c>
      <c r="L178" s="47" t="str">
        <f t="shared" ca="1" si="121"/>
        <v>2020-03-30</v>
      </c>
      <c r="M178" s="27">
        <f t="shared" ca="1" si="122"/>
        <v>26055</v>
      </c>
      <c r="N178" s="28">
        <f t="shared" ca="1" si="123"/>
        <v>-0.15689121895989258</v>
      </c>
      <c r="O178" s="48">
        <f t="shared" si="124"/>
        <v>134.84609399999999</v>
      </c>
      <c r="P178" s="48">
        <f t="shared" si="125"/>
        <v>0.15390600000000632</v>
      </c>
      <c r="Q178" s="49">
        <f t="shared" si="126"/>
        <v>0.9</v>
      </c>
      <c r="R178" s="50">
        <f t="shared" si="127"/>
        <v>16340.389999999996</v>
      </c>
      <c r="S178" s="51">
        <f t="shared" si="128"/>
        <v>22422.283157999995</v>
      </c>
      <c r="T178" s="51"/>
      <c r="U178" s="51"/>
      <c r="V178" s="52">
        <f t="shared" si="129"/>
        <v>4571.04</v>
      </c>
      <c r="W178" s="52">
        <f t="shared" si="130"/>
        <v>26993.323157999996</v>
      </c>
      <c r="X178" s="1">
        <f t="shared" si="131"/>
        <v>24345</v>
      </c>
      <c r="Y178" s="50">
        <f t="shared" si="132"/>
        <v>2648.3231579999956</v>
      </c>
      <c r="Z178" s="135">
        <f t="shared" si="133"/>
        <v>0.10878304202094857</v>
      </c>
      <c r="AA178" s="135">
        <f t="shared" si="134"/>
        <v>0.13392983287110916</v>
      </c>
      <c r="AB178" s="135">
        <f>SUM($C$2:C178)*D178/SUM($B$2:B178)-1</f>
        <v>0.13586257547751068</v>
      </c>
      <c r="AC178" s="135">
        <f t="shared" si="97"/>
        <v>-2.707953345656211E-2</v>
      </c>
      <c r="AD178" s="53">
        <f t="shared" si="135"/>
        <v>0.30295891851851858</v>
      </c>
    </row>
    <row r="179" spans="1:30">
      <c r="A179" s="42" t="s">
        <v>347</v>
      </c>
      <c r="B179" s="2">
        <v>135</v>
      </c>
      <c r="C179" s="43">
        <v>99.35</v>
      </c>
      <c r="D179" s="44">
        <v>1.3572</v>
      </c>
      <c r="E179" s="45">
        <f t="shared" si="117"/>
        <v>0.22000000000000003</v>
      </c>
      <c r="F179" s="22">
        <f t="shared" si="118"/>
        <v>-7.2880518518518525E-2</v>
      </c>
      <c r="H179" s="5">
        <f t="shared" si="119"/>
        <v>-9.83887</v>
      </c>
      <c r="I179" s="2" t="s">
        <v>66</v>
      </c>
      <c r="J179" s="46" t="s">
        <v>348</v>
      </c>
      <c r="K179" s="47">
        <f t="shared" si="120"/>
        <v>43731</v>
      </c>
      <c r="L179" s="47" t="str">
        <f t="shared" ca="1" si="121"/>
        <v>2020-03-30</v>
      </c>
      <c r="M179" s="27">
        <f t="shared" ca="1" si="122"/>
        <v>25650</v>
      </c>
      <c r="N179" s="28">
        <f t="shared" ca="1" si="123"/>
        <v>-0.1400073118908382</v>
      </c>
      <c r="O179" s="48">
        <f t="shared" si="124"/>
        <v>134.83781999999999</v>
      </c>
      <c r="P179" s="48">
        <f t="shared" si="125"/>
        <v>0.16218000000000643</v>
      </c>
      <c r="Q179" s="49">
        <f t="shared" si="126"/>
        <v>0.9</v>
      </c>
      <c r="R179" s="50">
        <f t="shared" si="127"/>
        <v>16439.739999999994</v>
      </c>
      <c r="S179" s="51">
        <f t="shared" si="128"/>
        <v>22312.015127999992</v>
      </c>
      <c r="T179" s="51"/>
      <c r="U179" s="51"/>
      <c r="V179" s="52">
        <f t="shared" si="129"/>
        <v>4571.04</v>
      </c>
      <c r="W179" s="52">
        <f t="shared" si="130"/>
        <v>26883.055127999993</v>
      </c>
      <c r="X179" s="1">
        <f t="shared" si="131"/>
        <v>24480</v>
      </c>
      <c r="Y179" s="50">
        <f t="shared" si="132"/>
        <v>2403.0551279999927</v>
      </c>
      <c r="Z179" s="135">
        <f t="shared" si="133"/>
        <v>9.8164016666666409E-2</v>
      </c>
      <c r="AA179" s="135">
        <f t="shared" si="134"/>
        <v>0.12070219278154126</v>
      </c>
      <c r="AB179" s="135">
        <f>SUM($C$2:C179)*D179/SUM($B$2:B179)-1</f>
        <v>0.12275866911764677</v>
      </c>
      <c r="AC179" s="135">
        <f t="shared" si="97"/>
        <v>-2.4594652450980359E-2</v>
      </c>
      <c r="AD179" s="53">
        <f t="shared" si="135"/>
        <v>0.29288051851851854</v>
      </c>
    </row>
    <row r="180" spans="1:30">
      <c r="A180" s="42" t="s">
        <v>349</v>
      </c>
      <c r="B180" s="2">
        <v>135</v>
      </c>
      <c r="C180" s="43">
        <v>99.09</v>
      </c>
      <c r="D180" s="44">
        <v>1.3608</v>
      </c>
      <c r="E180" s="45">
        <f t="shared" si="117"/>
        <v>0.22000000000000003</v>
      </c>
      <c r="F180" s="22">
        <f t="shared" si="118"/>
        <v>-7.5306799999999952E-2</v>
      </c>
      <c r="H180" s="5">
        <f t="shared" si="119"/>
        <v>-10.166417999999993</v>
      </c>
      <c r="I180" s="2" t="s">
        <v>66</v>
      </c>
      <c r="J180" s="46" t="s">
        <v>350</v>
      </c>
      <c r="K180" s="47">
        <f t="shared" si="120"/>
        <v>43732</v>
      </c>
      <c r="L180" s="47" t="str">
        <f t="shared" ca="1" si="121"/>
        <v>2020-03-30</v>
      </c>
      <c r="M180" s="27">
        <f t="shared" ca="1" si="122"/>
        <v>25515</v>
      </c>
      <c r="N180" s="28">
        <f t="shared" ca="1" si="123"/>
        <v>-0.14543376719576709</v>
      </c>
      <c r="O180" s="48">
        <f t="shared" si="124"/>
        <v>134.84167200000002</v>
      </c>
      <c r="P180" s="48">
        <f t="shared" si="125"/>
        <v>0.15832799999998315</v>
      </c>
      <c r="Q180" s="49">
        <f t="shared" si="126"/>
        <v>0.9</v>
      </c>
      <c r="R180" s="50">
        <f t="shared" si="127"/>
        <v>16538.829999999994</v>
      </c>
      <c r="S180" s="51">
        <f t="shared" si="128"/>
        <v>22506.039863999991</v>
      </c>
      <c r="T180" s="51"/>
      <c r="U180" s="51"/>
      <c r="V180" s="52">
        <f t="shared" si="129"/>
        <v>4571.04</v>
      </c>
      <c r="W180" s="52">
        <f t="shared" si="130"/>
        <v>27077.079863999992</v>
      </c>
      <c r="X180" s="1">
        <f t="shared" si="131"/>
        <v>24615</v>
      </c>
      <c r="Y180" s="50">
        <f t="shared" si="132"/>
        <v>2462.0798639999921</v>
      </c>
      <c r="Z180" s="135">
        <f t="shared" si="133"/>
        <v>0.10002355734308321</v>
      </c>
      <c r="AA180" s="135">
        <f t="shared" si="134"/>
        <v>0.12283400405907785</v>
      </c>
      <c r="AB180" s="135">
        <f>SUM($C$2:C180)*D180/SUM($B$2:B180)-1</f>
        <v>0.12504077806215697</v>
      </c>
      <c r="AC180" s="135">
        <f t="shared" si="97"/>
        <v>-2.5017220719073752E-2</v>
      </c>
      <c r="AD180" s="53">
        <f t="shared" si="135"/>
        <v>0.29530679999999998</v>
      </c>
    </row>
    <row r="181" spans="1:30">
      <c r="A181" s="42" t="s">
        <v>351</v>
      </c>
      <c r="B181" s="2">
        <v>135</v>
      </c>
      <c r="C181" s="43">
        <v>99.8</v>
      </c>
      <c r="D181" s="44">
        <v>1.3511</v>
      </c>
      <c r="E181" s="45">
        <f t="shared" si="117"/>
        <v>0.22000000000000003</v>
      </c>
      <c r="F181" s="22">
        <f t="shared" si="118"/>
        <v>-6.8681185185185234E-2</v>
      </c>
      <c r="H181" s="5">
        <f t="shared" si="119"/>
        <v>-9.2719600000000071</v>
      </c>
      <c r="I181" s="2" t="s">
        <v>66</v>
      </c>
      <c r="J181" s="46" t="s">
        <v>352</v>
      </c>
      <c r="K181" s="47">
        <f t="shared" si="120"/>
        <v>43733</v>
      </c>
      <c r="L181" s="47" t="str">
        <f t="shared" ca="1" si="121"/>
        <v>2020-03-30</v>
      </c>
      <c r="M181" s="27">
        <f t="shared" ca="1" si="122"/>
        <v>25380</v>
      </c>
      <c r="N181" s="28">
        <f t="shared" ca="1" si="123"/>
        <v>-0.13334379038613092</v>
      </c>
      <c r="O181" s="48">
        <f t="shared" si="124"/>
        <v>134.83977999999999</v>
      </c>
      <c r="P181" s="48">
        <f t="shared" si="125"/>
        <v>0.16022000000000958</v>
      </c>
      <c r="Q181" s="49">
        <f t="shared" si="126"/>
        <v>0.9</v>
      </c>
      <c r="R181" s="50">
        <f t="shared" si="127"/>
        <v>16638.629999999994</v>
      </c>
      <c r="S181" s="51">
        <f t="shared" si="128"/>
        <v>22480.452992999992</v>
      </c>
      <c r="T181" s="51"/>
      <c r="U181" s="51"/>
      <c r="V181" s="52">
        <f t="shared" si="129"/>
        <v>4571.04</v>
      </c>
      <c r="W181" s="52">
        <f t="shared" si="130"/>
        <v>27051.492992999993</v>
      </c>
      <c r="X181" s="1">
        <f t="shared" si="131"/>
        <v>24750</v>
      </c>
      <c r="Y181" s="50">
        <f t="shared" si="132"/>
        <v>2301.4929929999926</v>
      </c>
      <c r="Z181" s="135">
        <f t="shared" si="133"/>
        <v>9.2989615878787513E-2</v>
      </c>
      <c r="AA181" s="135">
        <f t="shared" si="134"/>
        <v>0.1140540936202854</v>
      </c>
      <c r="AB181" s="135">
        <f>SUM($C$2:C181)*D181/SUM($B$2:B181)-1</f>
        <v>0.1163765359191915</v>
      </c>
      <c r="AC181" s="135">
        <f t="shared" si="97"/>
        <v>-2.3386920040403991E-2</v>
      </c>
      <c r="AD181" s="53">
        <f t="shared" si="135"/>
        <v>0.28868118518518526</v>
      </c>
    </row>
    <row r="182" spans="1:30">
      <c r="A182" s="42" t="s">
        <v>353</v>
      </c>
      <c r="B182" s="2">
        <v>135</v>
      </c>
      <c r="C182" s="43">
        <v>100.53</v>
      </c>
      <c r="D182" s="44">
        <v>1.3412999999999999</v>
      </c>
      <c r="E182" s="45">
        <f t="shared" si="117"/>
        <v>0.22000000000000003</v>
      </c>
      <c r="F182" s="22">
        <f t="shared" si="118"/>
        <v>-6.186893333333332E-2</v>
      </c>
      <c r="H182" s="5">
        <f t="shared" si="119"/>
        <v>-8.3523059999999987</v>
      </c>
      <c r="I182" s="2" t="s">
        <v>66</v>
      </c>
      <c r="J182" s="46" t="s">
        <v>354</v>
      </c>
      <c r="K182" s="47">
        <f t="shared" si="120"/>
        <v>43734</v>
      </c>
      <c r="L182" s="47" t="str">
        <f t="shared" ca="1" si="121"/>
        <v>2020-03-30</v>
      </c>
      <c r="M182" s="27">
        <f t="shared" ca="1" si="122"/>
        <v>25245</v>
      </c>
      <c r="N182" s="28">
        <f t="shared" ca="1" si="123"/>
        <v>-0.12076021746880569</v>
      </c>
      <c r="O182" s="48">
        <f t="shared" si="124"/>
        <v>134.840889</v>
      </c>
      <c r="P182" s="48">
        <f t="shared" si="125"/>
        <v>0.15911099999999578</v>
      </c>
      <c r="Q182" s="49">
        <f t="shared" si="126"/>
        <v>0.9</v>
      </c>
      <c r="R182" s="50">
        <f t="shared" si="127"/>
        <v>16739.159999999993</v>
      </c>
      <c r="S182" s="51">
        <f t="shared" si="128"/>
        <v>22452.235307999988</v>
      </c>
      <c r="T182" s="51"/>
      <c r="U182" s="51"/>
      <c r="V182" s="52">
        <f t="shared" si="129"/>
        <v>4571.04</v>
      </c>
      <c r="W182" s="52">
        <f t="shared" si="130"/>
        <v>27023.275307999989</v>
      </c>
      <c r="X182" s="1">
        <f t="shared" si="131"/>
        <v>24885</v>
      </c>
      <c r="Y182" s="50">
        <f t="shared" si="132"/>
        <v>2138.2753079999893</v>
      </c>
      <c r="Z182" s="135">
        <f t="shared" si="133"/>
        <v>8.5926273176611945E-2</v>
      </c>
      <c r="AA182" s="135">
        <f t="shared" si="134"/>
        <v>0.10526137237643418</v>
      </c>
      <c r="AB182" s="135">
        <f>SUM($C$2:C182)*D182/SUM($B$2:B182)-1</f>
        <v>0.10768526425557523</v>
      </c>
      <c r="AC182" s="135">
        <f t="shared" si="97"/>
        <v>-2.1758991078963286E-2</v>
      </c>
      <c r="AD182" s="53">
        <f t="shared" si="135"/>
        <v>0.28186893333333335</v>
      </c>
    </row>
    <row r="183" spans="1:30">
      <c r="A183" s="42" t="s">
        <v>355</v>
      </c>
      <c r="B183" s="2">
        <v>135</v>
      </c>
      <c r="C183" s="43">
        <v>100.25</v>
      </c>
      <c r="D183" s="44">
        <v>1.3451</v>
      </c>
      <c r="E183" s="45">
        <f t="shared" si="117"/>
        <v>0.22000000000000003</v>
      </c>
      <c r="F183" s="22">
        <f t="shared" si="118"/>
        <v>-6.4481851851851846E-2</v>
      </c>
      <c r="H183" s="5">
        <f t="shared" si="119"/>
        <v>-8.70505</v>
      </c>
      <c r="I183" s="2" t="s">
        <v>66</v>
      </c>
      <c r="J183" s="46" t="s">
        <v>356</v>
      </c>
      <c r="K183" s="47">
        <f t="shared" si="120"/>
        <v>43735</v>
      </c>
      <c r="L183" s="47" t="str">
        <f t="shared" ca="1" si="121"/>
        <v>2020-03-30</v>
      </c>
      <c r="M183" s="27">
        <f t="shared" ca="1" si="122"/>
        <v>25110</v>
      </c>
      <c r="N183" s="28">
        <f t="shared" ca="1" si="123"/>
        <v>-0.12653696734368777</v>
      </c>
      <c r="O183" s="48">
        <f t="shared" si="124"/>
        <v>134.84627499999999</v>
      </c>
      <c r="P183" s="48">
        <f t="shared" si="125"/>
        <v>0.15372500000000855</v>
      </c>
      <c r="Q183" s="49">
        <f t="shared" si="126"/>
        <v>0.9</v>
      </c>
      <c r="R183" s="50">
        <f t="shared" si="127"/>
        <v>16839.409999999993</v>
      </c>
      <c r="S183" s="51">
        <f t="shared" si="128"/>
        <v>22650.690390999989</v>
      </c>
      <c r="T183" s="51"/>
      <c r="U183" s="51"/>
      <c r="V183" s="52">
        <f t="shared" si="129"/>
        <v>4571.04</v>
      </c>
      <c r="W183" s="52">
        <f t="shared" si="130"/>
        <v>27221.73039099999</v>
      </c>
      <c r="X183" s="1">
        <f t="shared" si="131"/>
        <v>25020</v>
      </c>
      <c r="Y183" s="50">
        <f t="shared" si="132"/>
        <v>2201.73039099999</v>
      </c>
      <c r="Z183" s="135">
        <f t="shared" si="133"/>
        <v>8.7998816586730255E-2</v>
      </c>
      <c r="AA183" s="135">
        <f t="shared" si="134"/>
        <v>0.107669553414941</v>
      </c>
      <c r="AB183" s="135">
        <f>SUM($C$2:C183)*D183/SUM($B$2:B183)-1</f>
        <v>0.1102193046362907</v>
      </c>
      <c r="AC183" s="135">
        <f t="shared" si="97"/>
        <v>-2.222048804956045E-2</v>
      </c>
      <c r="AD183" s="53">
        <f t="shared" si="135"/>
        <v>0.28448185185185187</v>
      </c>
    </row>
    <row r="184" spans="1:30">
      <c r="A184" s="42" t="s">
        <v>357</v>
      </c>
      <c r="B184" s="2">
        <v>135</v>
      </c>
      <c r="C184" s="43">
        <v>101.18</v>
      </c>
      <c r="D184" s="44">
        <v>1.3327</v>
      </c>
      <c r="E184" s="45">
        <f t="shared" si="117"/>
        <v>0.22000000000000003</v>
      </c>
      <c r="F184" s="22">
        <f t="shared" si="118"/>
        <v>-5.5803229629629587E-2</v>
      </c>
      <c r="H184" s="5">
        <f t="shared" si="119"/>
        <v>-7.5334359999999947</v>
      </c>
      <c r="I184" s="2" t="s">
        <v>66</v>
      </c>
      <c r="J184" s="46" t="s">
        <v>358</v>
      </c>
      <c r="K184" s="47">
        <f t="shared" si="120"/>
        <v>43738</v>
      </c>
      <c r="L184" s="47" t="str">
        <f t="shared" ca="1" si="121"/>
        <v>2020-03-30</v>
      </c>
      <c r="M184" s="27">
        <f t="shared" ca="1" si="122"/>
        <v>24705</v>
      </c>
      <c r="N184" s="28">
        <f t="shared" ca="1" si="123"/>
        <v>-0.11130152357822294</v>
      </c>
      <c r="O184" s="48">
        <f t="shared" si="124"/>
        <v>134.84258600000001</v>
      </c>
      <c r="P184" s="48">
        <f t="shared" si="125"/>
        <v>0.15741399999998862</v>
      </c>
      <c r="Q184" s="49">
        <f t="shared" si="126"/>
        <v>0.9</v>
      </c>
      <c r="R184" s="50">
        <f t="shared" si="127"/>
        <v>16940.589999999993</v>
      </c>
      <c r="S184" s="51">
        <f t="shared" si="128"/>
        <v>22576.724292999992</v>
      </c>
      <c r="T184" s="51"/>
      <c r="U184" s="51"/>
      <c r="V184" s="52">
        <f t="shared" si="129"/>
        <v>4571.04</v>
      </c>
      <c r="W184" s="52">
        <f t="shared" si="130"/>
        <v>27147.764292999993</v>
      </c>
      <c r="X184" s="1">
        <f t="shared" si="131"/>
        <v>25155</v>
      </c>
      <c r="Y184" s="50">
        <f t="shared" si="132"/>
        <v>1992.7642929999929</v>
      </c>
      <c r="Z184" s="135">
        <f t="shared" si="133"/>
        <v>7.921941136950883E-2</v>
      </c>
      <c r="AA184" s="135">
        <f t="shared" si="134"/>
        <v>9.6811512119144849E-2</v>
      </c>
      <c r="AB184" s="135">
        <f>SUM($C$2:C184)*D184/SUM($B$2:B184)-1</f>
        <v>9.9441738819319836E-2</v>
      </c>
      <c r="AC184" s="135">
        <f t="shared" si="97"/>
        <v>-2.0222327449811006E-2</v>
      </c>
      <c r="AD184" s="53">
        <f t="shared" si="135"/>
        <v>0.27580322962962961</v>
      </c>
    </row>
    <row r="185" spans="1:30">
      <c r="A185" s="42" t="s">
        <v>359</v>
      </c>
      <c r="B185" s="2">
        <v>135</v>
      </c>
      <c r="C185" s="43">
        <v>100.62</v>
      </c>
      <c r="D185" s="44">
        <v>1.3401000000000001</v>
      </c>
      <c r="E185" s="45">
        <f t="shared" si="117"/>
        <v>0.22000000000000003</v>
      </c>
      <c r="F185" s="22">
        <f t="shared" si="118"/>
        <v>-6.1029066666666645E-2</v>
      </c>
      <c r="H185" s="5">
        <f t="shared" si="119"/>
        <v>-8.2389239999999972</v>
      </c>
      <c r="I185" s="2" t="s">
        <v>66</v>
      </c>
      <c r="J185" s="46" t="s">
        <v>360</v>
      </c>
      <c r="K185" s="47">
        <f t="shared" si="120"/>
        <v>43746</v>
      </c>
      <c r="L185" s="47" t="str">
        <f t="shared" ca="1" si="121"/>
        <v>2020-03-30</v>
      </c>
      <c r="M185" s="27">
        <f t="shared" ca="1" si="122"/>
        <v>23625</v>
      </c>
      <c r="N185" s="28">
        <f t="shared" ca="1" si="123"/>
        <v>-0.12728919619047616</v>
      </c>
      <c r="O185" s="48">
        <f t="shared" si="124"/>
        <v>134.84086200000002</v>
      </c>
      <c r="P185" s="48">
        <f t="shared" si="125"/>
        <v>0.15913799999998446</v>
      </c>
      <c r="Q185" s="49">
        <f t="shared" si="126"/>
        <v>0.9</v>
      </c>
      <c r="R185" s="50">
        <f t="shared" si="127"/>
        <v>17041.209999999992</v>
      </c>
      <c r="S185" s="51">
        <f t="shared" si="128"/>
        <v>22836.92552099999</v>
      </c>
      <c r="T185" s="51"/>
      <c r="U185" s="51"/>
      <c r="V185" s="52">
        <f t="shared" si="129"/>
        <v>4571.04</v>
      </c>
      <c r="W185" s="52">
        <f t="shared" si="130"/>
        <v>27407.965520999991</v>
      </c>
      <c r="X185" s="1">
        <f t="shared" si="131"/>
        <v>25290</v>
      </c>
      <c r="Y185" s="50">
        <f t="shared" si="132"/>
        <v>2117.965520999991</v>
      </c>
      <c r="Z185" s="135">
        <f t="shared" si="133"/>
        <v>8.3747153855278311E-2</v>
      </c>
      <c r="AA185" s="135">
        <f t="shared" si="134"/>
        <v>0.10222354408715462</v>
      </c>
      <c r="AB185" s="135">
        <f>SUM($C$2:C185)*D185/SUM($B$2:B185)-1</f>
        <v>0.10497683202846941</v>
      </c>
      <c r="AC185" s="135">
        <f t="shared" si="97"/>
        <v>-2.1229678173191102E-2</v>
      </c>
      <c r="AD185" s="53">
        <f t="shared" si="135"/>
        <v>0.28102906666666666</v>
      </c>
    </row>
    <row r="186" spans="1:30">
      <c r="A186" s="42" t="s">
        <v>361</v>
      </c>
      <c r="B186" s="2">
        <v>135</v>
      </c>
      <c r="C186" s="43">
        <v>100.49</v>
      </c>
      <c r="D186" s="44">
        <v>1.3418000000000001</v>
      </c>
      <c r="E186" s="45">
        <f t="shared" si="117"/>
        <v>0.22000000000000003</v>
      </c>
      <c r="F186" s="22">
        <f t="shared" si="118"/>
        <v>-6.2242207407407414E-2</v>
      </c>
      <c r="H186" s="5">
        <f t="shared" si="119"/>
        <v>-8.4026980000000009</v>
      </c>
      <c r="I186" s="2" t="s">
        <v>66</v>
      </c>
      <c r="J186" s="46" t="s">
        <v>362</v>
      </c>
      <c r="K186" s="47">
        <f t="shared" si="120"/>
        <v>43747</v>
      </c>
      <c r="L186" s="47" t="str">
        <f t="shared" ca="1" si="121"/>
        <v>2020-03-30</v>
      </c>
      <c r="M186" s="27">
        <f t="shared" ca="1" si="122"/>
        <v>23490</v>
      </c>
      <c r="N186" s="28">
        <f t="shared" ca="1" si="123"/>
        <v>-0.13056555002128567</v>
      </c>
      <c r="O186" s="48">
        <f t="shared" si="124"/>
        <v>134.83748199999999</v>
      </c>
      <c r="P186" s="48">
        <f t="shared" si="125"/>
        <v>0.16251800000000571</v>
      </c>
      <c r="Q186" s="49">
        <f t="shared" si="126"/>
        <v>0.9</v>
      </c>
      <c r="R186" s="50">
        <f t="shared" si="127"/>
        <v>17141.699999999993</v>
      </c>
      <c r="S186" s="51">
        <f t="shared" si="128"/>
        <v>23000.733059999991</v>
      </c>
      <c r="T186" s="51"/>
      <c r="U186" s="51"/>
      <c r="V186" s="52">
        <f t="shared" si="129"/>
        <v>4571.04</v>
      </c>
      <c r="W186" s="52">
        <f t="shared" si="130"/>
        <v>27571.773059999992</v>
      </c>
      <c r="X186" s="1">
        <f t="shared" si="131"/>
        <v>25425</v>
      </c>
      <c r="Y186" s="50">
        <f t="shared" si="132"/>
        <v>2146.7730599999923</v>
      </c>
      <c r="Z186" s="135">
        <f t="shared" si="133"/>
        <v>8.443551858407039E-2</v>
      </c>
      <c r="AA186" s="135">
        <f t="shared" si="134"/>
        <v>0.10294318489150234</v>
      </c>
      <c r="AB186" s="135">
        <f>SUM($C$2:C186)*D186/SUM($B$2:B186)-1</f>
        <v>0.10580732971484741</v>
      </c>
      <c r="AC186" s="135">
        <f t="shared" si="97"/>
        <v>-2.1371811130777019E-2</v>
      </c>
      <c r="AD186" s="53">
        <f t="shared" si="135"/>
        <v>0.28224220740740746</v>
      </c>
    </row>
    <row r="187" spans="1:30">
      <c r="A187" s="42" t="s">
        <v>363</v>
      </c>
      <c r="B187" s="2">
        <v>135</v>
      </c>
      <c r="C187" s="43">
        <v>99.72</v>
      </c>
      <c r="D187" s="44">
        <v>1.3522000000000001</v>
      </c>
      <c r="E187" s="45">
        <f t="shared" si="117"/>
        <v>0.22000000000000003</v>
      </c>
      <c r="F187" s="22">
        <f t="shared" si="118"/>
        <v>-6.9427733333333311E-2</v>
      </c>
      <c r="H187" s="5">
        <f t="shared" si="119"/>
        <v>-9.3727439999999973</v>
      </c>
      <c r="I187" s="2" t="s">
        <v>66</v>
      </c>
      <c r="J187" s="46" t="s">
        <v>364</v>
      </c>
      <c r="K187" s="47">
        <f t="shared" si="120"/>
        <v>43748</v>
      </c>
      <c r="L187" s="47" t="str">
        <f t="shared" ca="1" si="121"/>
        <v>2020-03-30</v>
      </c>
      <c r="M187" s="27">
        <f t="shared" ca="1" si="122"/>
        <v>23355</v>
      </c>
      <c r="N187" s="28">
        <f t="shared" ca="1" si="123"/>
        <v>-0.14648047784200383</v>
      </c>
      <c r="O187" s="48">
        <f t="shared" si="124"/>
        <v>134.84138400000001</v>
      </c>
      <c r="P187" s="48">
        <f t="shared" si="125"/>
        <v>0.15861599999999498</v>
      </c>
      <c r="Q187" s="49">
        <f t="shared" si="126"/>
        <v>0.9</v>
      </c>
      <c r="R187" s="50">
        <f t="shared" si="127"/>
        <v>17241.419999999995</v>
      </c>
      <c r="S187" s="51">
        <f t="shared" si="128"/>
        <v>23313.848123999993</v>
      </c>
      <c r="T187" s="51"/>
      <c r="U187" s="51"/>
      <c r="V187" s="52">
        <f t="shared" si="129"/>
        <v>4571.04</v>
      </c>
      <c r="W187" s="52">
        <f t="shared" si="130"/>
        <v>27884.888123999994</v>
      </c>
      <c r="X187" s="1">
        <f t="shared" si="131"/>
        <v>25560</v>
      </c>
      <c r="Y187" s="50">
        <f t="shared" si="132"/>
        <v>2324.8881239999937</v>
      </c>
      <c r="Z187" s="135">
        <f t="shared" si="133"/>
        <v>9.0958064319248688E-2</v>
      </c>
      <c r="AA187" s="135">
        <f t="shared" si="134"/>
        <v>0.11076719017998005</v>
      </c>
      <c r="AB187" s="135">
        <f>SUM($C$2:C187)*D187/SUM($B$2:B187)-1</f>
        <v>0.11376788599373988</v>
      </c>
      <c r="AC187" s="135">
        <f t="shared" si="97"/>
        <v>-2.2809821674491193E-2</v>
      </c>
      <c r="AD187" s="53">
        <f t="shared" si="135"/>
        <v>0.28942773333333333</v>
      </c>
    </row>
    <row r="188" spans="1:30">
      <c r="A188" s="42" t="s">
        <v>365</v>
      </c>
      <c r="B188" s="2">
        <v>135</v>
      </c>
      <c r="C188" s="43">
        <v>98.81</v>
      </c>
      <c r="D188" s="44">
        <v>1.3646</v>
      </c>
      <c r="E188" s="45">
        <f t="shared" si="117"/>
        <v>0.22000000000000003</v>
      </c>
      <c r="F188" s="22">
        <f t="shared" si="118"/>
        <v>-7.7919718518518477E-2</v>
      </c>
      <c r="H188" s="5">
        <f t="shared" si="119"/>
        <v>-10.519161999999994</v>
      </c>
      <c r="I188" s="2" t="s">
        <v>66</v>
      </c>
      <c r="J188" s="46" t="s">
        <v>366</v>
      </c>
      <c r="K188" s="47">
        <f t="shared" si="120"/>
        <v>43749</v>
      </c>
      <c r="L188" s="47" t="str">
        <f t="shared" ca="1" si="121"/>
        <v>2020-03-30</v>
      </c>
      <c r="M188" s="27">
        <f t="shared" ca="1" si="122"/>
        <v>23220</v>
      </c>
      <c r="N188" s="28">
        <f t="shared" ca="1" si="123"/>
        <v>-0.16535289104220491</v>
      </c>
      <c r="O188" s="48">
        <f t="shared" si="124"/>
        <v>134.83612600000001</v>
      </c>
      <c r="P188" s="48">
        <f t="shared" si="125"/>
        <v>0.16387399999999275</v>
      </c>
      <c r="Q188" s="49">
        <f t="shared" si="126"/>
        <v>0.9</v>
      </c>
      <c r="R188" s="50">
        <f t="shared" si="127"/>
        <v>17340.229999999996</v>
      </c>
      <c r="S188" s="51">
        <f t="shared" si="128"/>
        <v>23662.477857999995</v>
      </c>
      <c r="T188" s="51"/>
      <c r="U188" s="51"/>
      <c r="V188" s="52">
        <f t="shared" si="129"/>
        <v>4571.04</v>
      </c>
      <c r="W188" s="52">
        <f t="shared" si="130"/>
        <v>28233.517857999996</v>
      </c>
      <c r="X188" s="1">
        <f t="shared" si="131"/>
        <v>25695</v>
      </c>
      <c r="Y188" s="50">
        <f t="shared" si="132"/>
        <v>2538.5178579999956</v>
      </c>
      <c r="Z188" s="135">
        <f t="shared" si="133"/>
        <v>9.8794234598170716E-2</v>
      </c>
      <c r="AA188" s="135">
        <f t="shared" si="134"/>
        <v>0.12017244200424515</v>
      </c>
      <c r="AB188" s="135">
        <f>SUM($C$2:C188)*D188/SUM($B$2:B188)-1</f>
        <v>0.12332363743919039</v>
      </c>
      <c r="AC188" s="135">
        <f t="shared" si="97"/>
        <v>-2.4529402841019676E-2</v>
      </c>
      <c r="AD188" s="53">
        <f t="shared" si="135"/>
        <v>0.29791971851851851</v>
      </c>
    </row>
    <row r="189" spans="1:30">
      <c r="A189" s="42" t="s">
        <v>367</v>
      </c>
      <c r="B189" s="2">
        <v>135</v>
      </c>
      <c r="C189" s="43">
        <v>97.84</v>
      </c>
      <c r="D189" s="44">
        <v>1.3782000000000001</v>
      </c>
      <c r="E189" s="45">
        <f t="shared" si="117"/>
        <v>0.22000000000000003</v>
      </c>
      <c r="F189" s="22">
        <f t="shared" si="118"/>
        <v>-8.6971614814814718E-2</v>
      </c>
      <c r="H189" s="5">
        <f t="shared" si="119"/>
        <v>-11.741167999999988</v>
      </c>
      <c r="I189" s="2" t="s">
        <v>66</v>
      </c>
      <c r="J189" s="46" t="s">
        <v>368</v>
      </c>
      <c r="K189" s="47">
        <f t="shared" si="120"/>
        <v>43752</v>
      </c>
      <c r="L189" s="47" t="str">
        <f t="shared" ca="1" si="121"/>
        <v>2020-03-30</v>
      </c>
      <c r="M189" s="27">
        <f t="shared" ca="1" si="122"/>
        <v>22815</v>
      </c>
      <c r="N189" s="28">
        <f t="shared" ca="1" si="123"/>
        <v>-0.18783810300241052</v>
      </c>
      <c r="O189" s="48">
        <f t="shared" si="124"/>
        <v>134.84308800000002</v>
      </c>
      <c r="P189" s="48">
        <f t="shared" si="125"/>
        <v>0.15691199999997707</v>
      </c>
      <c r="Q189" s="49">
        <f t="shared" si="126"/>
        <v>0.9</v>
      </c>
      <c r="R189" s="50">
        <f t="shared" si="127"/>
        <v>17438.069999999996</v>
      </c>
      <c r="S189" s="51">
        <f t="shared" si="128"/>
        <v>24033.148073999997</v>
      </c>
      <c r="T189" s="51"/>
      <c r="U189" s="51"/>
      <c r="V189" s="52">
        <f t="shared" si="129"/>
        <v>4571.04</v>
      </c>
      <c r="W189" s="52">
        <f t="shared" si="130"/>
        <v>28604.188073999998</v>
      </c>
      <c r="X189" s="1">
        <f t="shared" si="131"/>
        <v>25830</v>
      </c>
      <c r="Y189" s="50">
        <f t="shared" si="132"/>
        <v>2774.1880739999979</v>
      </c>
      <c r="Z189" s="135">
        <f t="shared" si="133"/>
        <v>0.10740178373983733</v>
      </c>
      <c r="AA189" s="135">
        <f t="shared" si="134"/>
        <v>0.13049500417706228</v>
      </c>
      <c r="AB189" s="135">
        <f>SUM($C$2:C189)*D189/SUM($B$2:B189)-1</f>
        <v>0.13380987131242739</v>
      </c>
      <c r="AC189" s="135">
        <f t="shared" si="97"/>
        <v>-2.6408087572590055E-2</v>
      </c>
      <c r="AD189" s="53">
        <f t="shared" si="135"/>
        <v>0.30697161481481472</v>
      </c>
    </row>
    <row r="190" spans="1:30">
      <c r="A190" s="42" t="s">
        <v>369</v>
      </c>
      <c r="B190" s="2">
        <v>135</v>
      </c>
      <c r="C190" s="43">
        <v>98.22</v>
      </c>
      <c r="D190" s="44">
        <v>1.3728</v>
      </c>
      <c r="E190" s="45">
        <f t="shared" si="117"/>
        <v>0.22000000000000003</v>
      </c>
      <c r="F190" s="22">
        <f t="shared" si="118"/>
        <v>-8.3425511111111128E-2</v>
      </c>
      <c r="H190" s="5">
        <f t="shared" si="119"/>
        <v>-11.262444000000002</v>
      </c>
      <c r="I190" s="2" t="s">
        <v>66</v>
      </c>
      <c r="J190" s="46" t="s">
        <v>370</v>
      </c>
      <c r="K190" s="47">
        <f t="shared" si="120"/>
        <v>43753</v>
      </c>
      <c r="L190" s="47" t="str">
        <f t="shared" ca="1" si="121"/>
        <v>2020-03-30</v>
      </c>
      <c r="M190" s="27">
        <f t="shared" ca="1" si="122"/>
        <v>22680</v>
      </c>
      <c r="N190" s="28">
        <f t="shared" ca="1" si="123"/>
        <v>-0.18125185449735451</v>
      </c>
      <c r="O190" s="48">
        <f t="shared" si="124"/>
        <v>134.83641600000001</v>
      </c>
      <c r="P190" s="48">
        <f t="shared" si="125"/>
        <v>0.16358399999998596</v>
      </c>
      <c r="Q190" s="49">
        <f t="shared" si="126"/>
        <v>0.9</v>
      </c>
      <c r="R190" s="50">
        <f t="shared" si="127"/>
        <v>17536.289999999997</v>
      </c>
      <c r="S190" s="51">
        <f t="shared" si="128"/>
        <v>24073.818911999995</v>
      </c>
      <c r="T190" s="51"/>
      <c r="U190" s="51"/>
      <c r="V190" s="52">
        <f t="shared" si="129"/>
        <v>4571.04</v>
      </c>
      <c r="W190" s="52">
        <f t="shared" si="130"/>
        <v>28644.858911999996</v>
      </c>
      <c r="X190" s="1">
        <f t="shared" si="131"/>
        <v>25965</v>
      </c>
      <c r="Y190" s="50">
        <f t="shared" si="132"/>
        <v>2679.8589119999961</v>
      </c>
      <c r="Z190" s="135">
        <f t="shared" si="133"/>
        <v>0.10321043373772376</v>
      </c>
      <c r="AA190" s="135">
        <f t="shared" si="134"/>
        <v>0.12526240639881525</v>
      </c>
      <c r="AB190" s="135">
        <f>SUM($C$2:C190)*D190/SUM($B$2:B190)-1</f>
        <v>0.1286885083766609</v>
      </c>
      <c r="AC190" s="135">
        <f t="shared" si="97"/>
        <v>-2.5478074638937143E-2</v>
      </c>
      <c r="AD190" s="53">
        <f t="shared" si="135"/>
        <v>0.30342551111111116</v>
      </c>
    </row>
    <row r="191" spans="1:30">
      <c r="A191" s="42" t="s">
        <v>371</v>
      </c>
      <c r="B191" s="2">
        <v>135</v>
      </c>
      <c r="C191" s="43">
        <v>98.55</v>
      </c>
      <c r="D191" s="44">
        <v>1.3682000000000001</v>
      </c>
      <c r="E191" s="45">
        <f t="shared" si="117"/>
        <v>0.22000000000000003</v>
      </c>
      <c r="F191" s="22">
        <f t="shared" si="118"/>
        <v>-8.0346000000000015E-2</v>
      </c>
      <c r="H191" s="5">
        <f t="shared" si="119"/>
        <v>-10.846710000000002</v>
      </c>
      <c r="I191" s="2" t="s">
        <v>66</v>
      </c>
      <c r="J191" s="46" t="s">
        <v>372</v>
      </c>
      <c r="K191" s="47">
        <f t="shared" si="120"/>
        <v>43754</v>
      </c>
      <c r="L191" s="47" t="str">
        <f t="shared" ca="1" si="121"/>
        <v>2020-03-30</v>
      </c>
      <c r="M191" s="27">
        <f t="shared" ca="1" si="122"/>
        <v>22545</v>
      </c>
      <c r="N191" s="28">
        <f t="shared" ca="1" si="123"/>
        <v>-0.17560652694610782</v>
      </c>
      <c r="O191" s="48">
        <f t="shared" si="124"/>
        <v>134.83610999999999</v>
      </c>
      <c r="P191" s="48">
        <f t="shared" si="125"/>
        <v>0.16389000000000919</v>
      </c>
      <c r="Q191" s="49">
        <f t="shared" si="126"/>
        <v>0.9</v>
      </c>
      <c r="R191" s="50">
        <f t="shared" si="127"/>
        <v>17634.839999999997</v>
      </c>
      <c r="S191" s="51">
        <f t="shared" si="128"/>
        <v>24127.988087999998</v>
      </c>
      <c r="T191" s="51"/>
      <c r="U191" s="51"/>
      <c r="V191" s="52">
        <f t="shared" si="129"/>
        <v>4571.04</v>
      </c>
      <c r="W191" s="52">
        <f t="shared" si="130"/>
        <v>28699.028087999999</v>
      </c>
      <c r="X191" s="1">
        <f t="shared" si="131"/>
        <v>26100</v>
      </c>
      <c r="Y191" s="50">
        <f t="shared" si="132"/>
        <v>2599.0280879999991</v>
      </c>
      <c r="Z191" s="135">
        <f t="shared" si="133"/>
        <v>9.9579620229885091E-2</v>
      </c>
      <c r="AA191" s="135">
        <f t="shared" si="134"/>
        <v>0.12072241706055475</v>
      </c>
      <c r="AB191" s="135">
        <f>SUM($C$2:C191)*D191/SUM($B$2:B191)-1</f>
        <v>0.12425413371647509</v>
      </c>
      <c r="AC191" s="135">
        <f t="shared" si="97"/>
        <v>-2.467451348659E-2</v>
      </c>
      <c r="AD191" s="53">
        <f t="shared" si="135"/>
        <v>0.30034600000000006</v>
      </c>
    </row>
    <row r="192" spans="1:30">
      <c r="A192" s="42" t="s">
        <v>373</v>
      </c>
      <c r="B192" s="2">
        <v>135</v>
      </c>
      <c r="C192" s="43">
        <v>98.5</v>
      </c>
      <c r="D192" s="44">
        <v>1.369</v>
      </c>
      <c r="E192" s="45">
        <f t="shared" si="117"/>
        <v>0.22000000000000003</v>
      </c>
      <c r="F192" s="22">
        <f t="shared" si="118"/>
        <v>-8.0812592592592603E-2</v>
      </c>
      <c r="H192" s="5">
        <f t="shared" si="119"/>
        <v>-10.909700000000001</v>
      </c>
      <c r="I192" s="2" t="s">
        <v>66</v>
      </c>
      <c r="J192" s="46" t="s">
        <v>374</v>
      </c>
      <c r="K192" s="47">
        <f t="shared" si="120"/>
        <v>43755</v>
      </c>
      <c r="L192" s="47" t="str">
        <f t="shared" ca="1" si="121"/>
        <v>2020-03-30</v>
      </c>
      <c r="M192" s="27">
        <f t="shared" ca="1" si="122"/>
        <v>22410</v>
      </c>
      <c r="N192" s="28">
        <f t="shared" ca="1" si="123"/>
        <v>-0.17769033913431506</v>
      </c>
      <c r="O192" s="48">
        <f t="shared" si="124"/>
        <v>134.84649999999999</v>
      </c>
      <c r="P192" s="48">
        <f t="shared" si="125"/>
        <v>0.15350000000000819</v>
      </c>
      <c r="Q192" s="49">
        <f t="shared" si="126"/>
        <v>0.9</v>
      </c>
      <c r="R192" s="50">
        <f t="shared" si="127"/>
        <v>17733.339999999997</v>
      </c>
      <c r="S192" s="51">
        <f t="shared" si="128"/>
        <v>24276.942459999995</v>
      </c>
      <c r="T192" s="51"/>
      <c r="U192" s="51"/>
      <c r="V192" s="52">
        <f t="shared" si="129"/>
        <v>4571.04</v>
      </c>
      <c r="W192" s="52">
        <f t="shared" si="130"/>
        <v>28847.982459999996</v>
      </c>
      <c r="X192" s="1">
        <f t="shared" si="131"/>
        <v>26235</v>
      </c>
      <c r="Y192" s="50">
        <f t="shared" si="132"/>
        <v>2612.9824599999956</v>
      </c>
      <c r="Z192" s="135">
        <f t="shared" si="133"/>
        <v>9.9599102725366651E-2</v>
      </c>
      <c r="AA192" s="135">
        <f t="shared" si="134"/>
        <v>0.12061425796576408</v>
      </c>
      <c r="AB192" s="135">
        <f>SUM($C$2:C192)*D192/SUM($B$2:B192)-1</f>
        <v>0.12426287592910223</v>
      </c>
      <c r="AC192" s="135">
        <f t="shared" si="97"/>
        <v>-2.4663773203735584E-2</v>
      </c>
      <c r="AD192" s="53">
        <f t="shared" si="135"/>
        <v>0.30081259259259263</v>
      </c>
    </row>
    <row r="193" spans="1:30">
      <c r="A193" s="42" t="s">
        <v>375</v>
      </c>
      <c r="B193" s="2">
        <v>135</v>
      </c>
      <c r="C193" s="43">
        <v>99.84</v>
      </c>
      <c r="D193" s="44">
        <v>1.3505</v>
      </c>
      <c r="E193" s="45">
        <f t="shared" si="117"/>
        <v>0.22000000000000003</v>
      </c>
      <c r="F193" s="22">
        <f t="shared" si="118"/>
        <v>-6.8307911111111036E-2</v>
      </c>
      <c r="H193" s="5">
        <f t="shared" si="119"/>
        <v>-9.2215679999999907</v>
      </c>
      <c r="I193" s="2" t="s">
        <v>66</v>
      </c>
      <c r="J193" s="46" t="s">
        <v>376</v>
      </c>
      <c r="K193" s="47">
        <f t="shared" si="120"/>
        <v>43756</v>
      </c>
      <c r="L193" s="47" t="str">
        <f t="shared" ca="1" si="121"/>
        <v>2020-03-30</v>
      </c>
      <c r="M193" s="27">
        <f t="shared" ca="1" si="122"/>
        <v>22275</v>
      </c>
      <c r="N193" s="28">
        <f t="shared" ca="1" si="123"/>
        <v>-0.15110537912457897</v>
      </c>
      <c r="O193" s="48">
        <f t="shared" si="124"/>
        <v>134.83392000000001</v>
      </c>
      <c r="P193" s="48">
        <f t="shared" si="125"/>
        <v>0.16607999999999379</v>
      </c>
      <c r="Q193" s="49">
        <f t="shared" si="126"/>
        <v>0.9</v>
      </c>
      <c r="R193" s="50">
        <f t="shared" si="127"/>
        <v>17833.179999999997</v>
      </c>
      <c r="S193" s="51">
        <f t="shared" si="128"/>
        <v>24083.709589999995</v>
      </c>
      <c r="T193" s="51"/>
      <c r="U193" s="51"/>
      <c r="V193" s="52">
        <f t="shared" si="129"/>
        <v>4571.04</v>
      </c>
      <c r="W193" s="52">
        <f t="shared" si="130"/>
        <v>28654.749589999996</v>
      </c>
      <c r="X193" s="1">
        <f t="shared" si="131"/>
        <v>26370</v>
      </c>
      <c r="Y193" s="50">
        <f t="shared" si="132"/>
        <v>2284.7495899999958</v>
      </c>
      <c r="Z193" s="135">
        <f t="shared" si="133"/>
        <v>8.6642001896093834E-2</v>
      </c>
      <c r="AA193" s="135">
        <f t="shared" si="134"/>
        <v>0.10481002717560828</v>
      </c>
      <c r="AB193" s="135">
        <f>SUM($C$2:C193)*D193/SUM($B$2:B193)-1</f>
        <v>0.10850545676905576</v>
      </c>
      <c r="AC193" s="135">
        <f t="shared" si="97"/>
        <v>-2.1863454872961929E-2</v>
      </c>
      <c r="AD193" s="53">
        <f t="shared" si="135"/>
        <v>0.28830791111111109</v>
      </c>
    </row>
    <row r="194" spans="1:30">
      <c r="A194" s="42" t="s">
        <v>377</v>
      </c>
      <c r="B194" s="2">
        <v>135</v>
      </c>
      <c r="C194" s="43">
        <v>99.58</v>
      </c>
      <c r="D194" s="44">
        <v>1.3541000000000001</v>
      </c>
      <c r="E194" s="45">
        <f t="shared" si="117"/>
        <v>0.22000000000000003</v>
      </c>
      <c r="F194" s="22">
        <f t="shared" si="118"/>
        <v>-7.0734192592592574E-2</v>
      </c>
      <c r="H194" s="5">
        <f t="shared" si="119"/>
        <v>-9.5491159999999979</v>
      </c>
      <c r="I194" s="2" t="s">
        <v>66</v>
      </c>
      <c r="J194" s="46" t="s">
        <v>378</v>
      </c>
      <c r="K194" s="47">
        <f t="shared" si="120"/>
        <v>43759</v>
      </c>
      <c r="L194" s="47" t="str">
        <f t="shared" ca="1" si="121"/>
        <v>2020-03-30</v>
      </c>
      <c r="M194" s="27">
        <f t="shared" ca="1" si="122"/>
        <v>21870</v>
      </c>
      <c r="N194" s="28">
        <f t="shared" ca="1" si="123"/>
        <v>-0.15937024874256969</v>
      </c>
      <c r="O194" s="48">
        <f t="shared" si="124"/>
        <v>134.84127800000002</v>
      </c>
      <c r="P194" s="48">
        <f t="shared" si="125"/>
        <v>0.15872199999998315</v>
      </c>
      <c r="Q194" s="49">
        <f t="shared" si="126"/>
        <v>0.9</v>
      </c>
      <c r="R194" s="50">
        <f t="shared" si="127"/>
        <v>17932.759999999998</v>
      </c>
      <c r="S194" s="51">
        <f t="shared" si="128"/>
        <v>24282.750315999998</v>
      </c>
      <c r="T194" s="51"/>
      <c r="U194" s="51"/>
      <c r="V194" s="52">
        <f t="shared" si="129"/>
        <v>4571.04</v>
      </c>
      <c r="W194" s="52">
        <f t="shared" si="130"/>
        <v>28853.790315999999</v>
      </c>
      <c r="X194" s="1">
        <f t="shared" si="131"/>
        <v>26505</v>
      </c>
      <c r="Y194" s="50">
        <f t="shared" si="132"/>
        <v>2348.7903159999987</v>
      </c>
      <c r="Z194" s="135">
        <f t="shared" si="133"/>
        <v>8.8616876664780131E-2</v>
      </c>
      <c r="AA194" s="135">
        <f t="shared" si="134"/>
        <v>0.1070846448156193</v>
      </c>
      <c r="AB194" s="135">
        <f>SUM($C$2:C194)*D194/SUM($B$2:B194)-1</f>
        <v>0.11088667862667423</v>
      </c>
      <c r="AC194" s="135">
        <f t="shared" ref="AC194:AC257" si="136">Z194-AB194</f>
        <v>-2.2269801961894098E-2</v>
      </c>
      <c r="AD194" s="53">
        <f t="shared" si="135"/>
        <v>0.29073419259259259</v>
      </c>
    </row>
    <row r="195" spans="1:30">
      <c r="A195" s="42" t="s">
        <v>379</v>
      </c>
      <c r="B195" s="2">
        <v>135</v>
      </c>
      <c r="C195" s="43">
        <v>99.21</v>
      </c>
      <c r="D195" s="44">
        <v>1.3591</v>
      </c>
      <c r="E195" s="45">
        <f t="shared" si="117"/>
        <v>0.22000000000000003</v>
      </c>
      <c r="F195" s="22">
        <f t="shared" si="118"/>
        <v>-7.4186977777777788E-2</v>
      </c>
      <c r="H195" s="5">
        <f t="shared" si="119"/>
        <v>-10.015242000000001</v>
      </c>
      <c r="I195" s="2" t="s">
        <v>66</v>
      </c>
      <c r="J195" s="46" t="s">
        <v>380</v>
      </c>
      <c r="K195" s="47">
        <f t="shared" si="120"/>
        <v>43760</v>
      </c>
      <c r="L195" s="47" t="str">
        <f t="shared" ca="1" si="121"/>
        <v>2020-03-30</v>
      </c>
      <c r="M195" s="27">
        <f t="shared" ca="1" si="122"/>
        <v>21735</v>
      </c>
      <c r="N195" s="28">
        <f t="shared" ca="1" si="123"/>
        <v>-0.16818786887508627</v>
      </c>
      <c r="O195" s="48">
        <f t="shared" si="124"/>
        <v>134.83631099999999</v>
      </c>
      <c r="P195" s="48">
        <f t="shared" si="125"/>
        <v>0.16368900000000508</v>
      </c>
      <c r="Q195" s="49">
        <f t="shared" si="126"/>
        <v>0.9</v>
      </c>
      <c r="R195" s="50">
        <f t="shared" si="127"/>
        <v>18031.969999999998</v>
      </c>
      <c r="S195" s="51">
        <f t="shared" si="128"/>
        <v>24507.250426999995</v>
      </c>
      <c r="T195" s="51"/>
      <c r="U195" s="51"/>
      <c r="V195" s="52">
        <f t="shared" si="129"/>
        <v>4571.04</v>
      </c>
      <c r="W195" s="52">
        <f t="shared" si="130"/>
        <v>29078.290426999996</v>
      </c>
      <c r="X195" s="1">
        <f t="shared" si="131"/>
        <v>26640</v>
      </c>
      <c r="Y195" s="50">
        <f t="shared" si="132"/>
        <v>2438.2904269999963</v>
      </c>
      <c r="Z195" s="135">
        <f t="shared" si="133"/>
        <v>9.1527418430930707E-2</v>
      </c>
      <c r="AA195" s="135">
        <f t="shared" si="134"/>
        <v>0.11048506259470292</v>
      </c>
      <c r="AB195" s="135">
        <f>SUM($C$2:C195)*D195/SUM($B$2:B195)-1</f>
        <v>0.11439975893393384</v>
      </c>
      <c r="AC195" s="135">
        <f t="shared" si="136"/>
        <v>-2.287234050300313E-2</v>
      </c>
      <c r="AD195" s="53">
        <f t="shared" si="135"/>
        <v>0.2941869777777778</v>
      </c>
    </row>
    <row r="196" spans="1:30">
      <c r="A196" s="42" t="s">
        <v>381</v>
      </c>
      <c r="B196" s="2">
        <v>135</v>
      </c>
      <c r="C196" s="43">
        <v>99.81</v>
      </c>
      <c r="D196" s="44">
        <v>1.351</v>
      </c>
      <c r="E196" s="45">
        <f t="shared" si="117"/>
        <v>0.22000000000000003</v>
      </c>
      <c r="F196" s="22">
        <f t="shared" si="118"/>
        <v>-6.8587866666666636E-2</v>
      </c>
      <c r="H196" s="5">
        <f t="shared" si="119"/>
        <v>-9.2593619999999959</v>
      </c>
      <c r="I196" s="2" t="s">
        <v>66</v>
      </c>
      <c r="J196" s="46" t="s">
        <v>382</v>
      </c>
      <c r="K196" s="47">
        <f t="shared" si="120"/>
        <v>43761</v>
      </c>
      <c r="L196" s="47" t="str">
        <f t="shared" ca="1" si="121"/>
        <v>2020-03-30</v>
      </c>
      <c r="M196" s="27">
        <f t="shared" ca="1" si="122"/>
        <v>21600</v>
      </c>
      <c r="N196" s="28">
        <f t="shared" ca="1" si="123"/>
        <v>-0.15646607083333325</v>
      </c>
      <c r="O196" s="48">
        <f t="shared" si="124"/>
        <v>134.84331</v>
      </c>
      <c r="P196" s="48">
        <f t="shared" si="125"/>
        <v>0.15668999999999755</v>
      </c>
      <c r="Q196" s="49">
        <f t="shared" si="126"/>
        <v>0.9</v>
      </c>
      <c r="R196" s="50">
        <f t="shared" si="127"/>
        <v>18131.78</v>
      </c>
      <c r="S196" s="51">
        <f t="shared" si="128"/>
        <v>24496.034779999998</v>
      </c>
      <c r="T196" s="51"/>
      <c r="U196" s="51"/>
      <c r="V196" s="52">
        <f t="shared" si="129"/>
        <v>4571.04</v>
      </c>
      <c r="W196" s="52">
        <f t="shared" si="130"/>
        <v>29067.074779999999</v>
      </c>
      <c r="X196" s="1">
        <f t="shared" si="131"/>
        <v>26775</v>
      </c>
      <c r="Y196" s="50">
        <f t="shared" si="132"/>
        <v>2292.074779999999</v>
      </c>
      <c r="Z196" s="135">
        <f t="shared" si="133"/>
        <v>8.5605033800186803E-2</v>
      </c>
      <c r="AA196" s="135">
        <f t="shared" si="134"/>
        <v>0.10322819803314354</v>
      </c>
      <c r="AB196" s="135">
        <f>SUM($C$2:C196)*D196/SUM($B$2:B196)-1</f>
        <v>0.10720895947712417</v>
      </c>
      <c r="AC196" s="135">
        <f t="shared" si="136"/>
        <v>-2.1603925676937363E-2</v>
      </c>
      <c r="AD196" s="53">
        <f t="shared" si="135"/>
        <v>0.28858786666666669</v>
      </c>
    </row>
    <row r="197" spans="1:30">
      <c r="A197" s="42" t="s">
        <v>383</v>
      </c>
      <c r="B197" s="2">
        <v>135</v>
      </c>
      <c r="C197" s="43">
        <v>99.82</v>
      </c>
      <c r="D197" s="44">
        <v>1.3508</v>
      </c>
      <c r="E197" s="45">
        <f t="shared" si="117"/>
        <v>0.22000000000000003</v>
      </c>
      <c r="F197" s="22">
        <f t="shared" si="118"/>
        <v>-6.8494548148148135E-2</v>
      </c>
      <c r="H197" s="5">
        <f t="shared" si="119"/>
        <v>-9.2467639999999989</v>
      </c>
      <c r="I197" s="2" t="s">
        <v>66</v>
      </c>
      <c r="J197" s="46" t="s">
        <v>384</v>
      </c>
      <c r="K197" s="47">
        <f t="shared" si="120"/>
        <v>43762</v>
      </c>
      <c r="L197" s="47" t="str">
        <f t="shared" ca="1" si="121"/>
        <v>2020-03-30</v>
      </c>
      <c r="M197" s="27">
        <f t="shared" ca="1" si="122"/>
        <v>21465</v>
      </c>
      <c r="N197" s="28">
        <f t="shared" ca="1" si="123"/>
        <v>-0.15723591241556018</v>
      </c>
      <c r="O197" s="48">
        <f t="shared" si="124"/>
        <v>134.83685599999998</v>
      </c>
      <c r="P197" s="48">
        <f t="shared" si="125"/>
        <v>0.16314400000001683</v>
      </c>
      <c r="Q197" s="49">
        <f t="shared" si="126"/>
        <v>0.9</v>
      </c>
      <c r="R197" s="50">
        <f t="shared" si="127"/>
        <v>18231.599999999999</v>
      </c>
      <c r="S197" s="51">
        <f t="shared" si="128"/>
        <v>24627.245279999999</v>
      </c>
      <c r="T197" s="51"/>
      <c r="U197" s="51"/>
      <c r="V197" s="52">
        <f t="shared" si="129"/>
        <v>4571.04</v>
      </c>
      <c r="W197" s="52">
        <f t="shared" si="130"/>
        <v>29198.28528</v>
      </c>
      <c r="X197" s="1">
        <f t="shared" si="131"/>
        <v>26910</v>
      </c>
      <c r="Y197" s="50">
        <f t="shared" si="132"/>
        <v>2288.2852800000001</v>
      </c>
      <c r="Z197" s="135">
        <f t="shared" si="133"/>
        <v>8.5034755852842814E-2</v>
      </c>
      <c r="AA197" s="135">
        <f t="shared" si="134"/>
        <v>0.10243472748955185</v>
      </c>
      <c r="AB197" s="135">
        <f>SUM($C$2:C197)*D197/SUM($B$2:B197)-1</f>
        <v>0.10650197205499801</v>
      </c>
      <c r="AC197" s="135">
        <f t="shared" si="136"/>
        <v>-2.1467216202155193E-2</v>
      </c>
      <c r="AD197" s="53">
        <f t="shared" si="135"/>
        <v>0.28849454814814818</v>
      </c>
    </row>
    <row r="198" spans="1:30">
      <c r="A198" s="42" t="s">
        <v>385</v>
      </c>
      <c r="B198" s="2">
        <v>135</v>
      </c>
      <c r="C198" s="43">
        <v>99.18</v>
      </c>
      <c r="D198" s="44">
        <v>1.3594999999999999</v>
      </c>
      <c r="E198" s="45">
        <f t="shared" si="117"/>
        <v>0.22000000000000003</v>
      </c>
      <c r="F198" s="22">
        <f t="shared" si="118"/>
        <v>-7.4466933333333277E-2</v>
      </c>
      <c r="H198" s="5">
        <f t="shared" si="119"/>
        <v>-10.053035999999992</v>
      </c>
      <c r="I198" s="2" t="s">
        <v>66</v>
      </c>
      <c r="J198" s="46" t="s">
        <v>386</v>
      </c>
      <c r="K198" s="47">
        <f t="shared" si="120"/>
        <v>43763</v>
      </c>
      <c r="L198" s="47" t="str">
        <f t="shared" ca="1" si="121"/>
        <v>2020-03-30</v>
      </c>
      <c r="M198" s="27">
        <f t="shared" ca="1" si="122"/>
        <v>21330</v>
      </c>
      <c r="N198" s="28">
        <f t="shared" ca="1" si="123"/>
        <v>-0.17202804219409268</v>
      </c>
      <c r="O198" s="48">
        <f t="shared" si="124"/>
        <v>134.83520999999999</v>
      </c>
      <c r="P198" s="48">
        <f t="shared" si="125"/>
        <v>0.16479000000001065</v>
      </c>
      <c r="Q198" s="49">
        <f t="shared" si="126"/>
        <v>0.9</v>
      </c>
      <c r="R198" s="50">
        <f t="shared" si="127"/>
        <v>18330.78</v>
      </c>
      <c r="S198" s="51">
        <f t="shared" si="128"/>
        <v>24920.695409999997</v>
      </c>
      <c r="T198" s="51"/>
      <c r="U198" s="51"/>
      <c r="V198" s="52">
        <f t="shared" si="129"/>
        <v>4571.04</v>
      </c>
      <c r="W198" s="52">
        <f t="shared" si="130"/>
        <v>29491.735409999998</v>
      </c>
      <c r="X198" s="1">
        <f t="shared" si="131"/>
        <v>27045</v>
      </c>
      <c r="Y198" s="50">
        <f t="shared" si="132"/>
        <v>2446.7354099999975</v>
      </c>
      <c r="Z198" s="135">
        <f t="shared" si="133"/>
        <v>9.0469048252911799E-2</v>
      </c>
      <c r="AA198" s="135">
        <f t="shared" si="134"/>
        <v>0.10886979464233271</v>
      </c>
      <c r="AB198" s="135">
        <f>SUM($C$2:C198)*D198/SUM($B$2:B198)-1</f>
        <v>0.11305524884451823</v>
      </c>
      <c r="AC198" s="135">
        <f t="shared" si="136"/>
        <v>-2.2586200591606431E-2</v>
      </c>
      <c r="AD198" s="53">
        <f t="shared" si="135"/>
        <v>0.29446693333333329</v>
      </c>
    </row>
    <row r="199" spans="1:30">
      <c r="A199" s="42" t="s">
        <v>387</v>
      </c>
      <c r="B199" s="2">
        <v>135</v>
      </c>
      <c r="C199" s="43">
        <v>98.48</v>
      </c>
      <c r="D199" s="44">
        <v>1.3692</v>
      </c>
      <c r="E199" s="45">
        <f t="shared" si="117"/>
        <v>0.22000000000000003</v>
      </c>
      <c r="F199" s="22">
        <f t="shared" si="118"/>
        <v>-8.099922962962959E-2</v>
      </c>
      <c r="H199" s="5">
        <f t="shared" si="119"/>
        <v>-10.934895999999995</v>
      </c>
      <c r="I199" s="2" t="s">
        <v>66</v>
      </c>
      <c r="J199" s="46" t="s">
        <v>388</v>
      </c>
      <c r="K199" s="47">
        <f t="shared" si="120"/>
        <v>43766</v>
      </c>
      <c r="L199" s="47" t="str">
        <f t="shared" ca="1" si="121"/>
        <v>2020-03-30</v>
      </c>
      <c r="M199" s="27">
        <f t="shared" ca="1" si="122"/>
        <v>20925</v>
      </c>
      <c r="N199" s="28">
        <f t="shared" ca="1" si="123"/>
        <v>-0.19074012138590193</v>
      </c>
      <c r="O199" s="48">
        <f t="shared" si="124"/>
        <v>134.83881600000001</v>
      </c>
      <c r="P199" s="48">
        <f t="shared" si="125"/>
        <v>0.16118399999999156</v>
      </c>
      <c r="Q199" s="49">
        <f t="shared" si="126"/>
        <v>0.9</v>
      </c>
      <c r="R199" s="50">
        <f t="shared" si="127"/>
        <v>18429.259999999998</v>
      </c>
      <c r="S199" s="51">
        <f t="shared" si="128"/>
        <v>25233.342791999996</v>
      </c>
      <c r="T199" s="51"/>
      <c r="U199" s="51"/>
      <c r="V199" s="52">
        <f t="shared" si="129"/>
        <v>4571.04</v>
      </c>
      <c r="W199" s="52">
        <f t="shared" si="130"/>
        <v>29804.382791999997</v>
      </c>
      <c r="X199" s="1">
        <f t="shared" si="131"/>
        <v>27180</v>
      </c>
      <c r="Y199" s="50">
        <f t="shared" si="132"/>
        <v>2624.3827919999967</v>
      </c>
      <c r="Z199" s="135">
        <f t="shared" si="133"/>
        <v>9.6555658278145495E-2</v>
      </c>
      <c r="AA199" s="135">
        <f t="shared" si="134"/>
        <v>0.11607711243683916</v>
      </c>
      <c r="AB199" s="135">
        <f>SUM($C$2:C199)*D199/SUM($B$2:B199)-1</f>
        <v>0.12038996335540819</v>
      </c>
      <c r="AC199" s="135">
        <f t="shared" si="136"/>
        <v>-2.3834305077262696E-2</v>
      </c>
      <c r="AD199" s="53">
        <f t="shared" si="135"/>
        <v>0.30099922962962961</v>
      </c>
    </row>
    <row r="200" spans="1:30">
      <c r="A200" s="42" t="s">
        <v>389</v>
      </c>
      <c r="B200" s="2">
        <v>135</v>
      </c>
      <c r="C200" s="43">
        <v>98.87</v>
      </c>
      <c r="D200" s="44">
        <v>1.3637999999999999</v>
      </c>
      <c r="E200" s="45">
        <f t="shared" si="117"/>
        <v>0.22000000000000003</v>
      </c>
      <c r="F200" s="22">
        <f t="shared" si="118"/>
        <v>-7.7359807407407388E-2</v>
      </c>
      <c r="H200" s="5">
        <f t="shared" si="119"/>
        <v>-10.443573999999998</v>
      </c>
      <c r="I200" s="2" t="s">
        <v>66</v>
      </c>
      <c r="J200" s="46" t="s">
        <v>390</v>
      </c>
      <c r="K200" s="47">
        <f t="shared" si="120"/>
        <v>43767</v>
      </c>
      <c r="L200" s="47" t="str">
        <f t="shared" ca="1" si="121"/>
        <v>2020-03-30</v>
      </c>
      <c r="M200" s="27">
        <f t="shared" ca="1" si="122"/>
        <v>20790</v>
      </c>
      <c r="N200" s="28">
        <f t="shared" ca="1" si="123"/>
        <v>-0.18335279028379023</v>
      </c>
      <c r="O200" s="48">
        <f t="shared" si="124"/>
        <v>134.83890600000001</v>
      </c>
      <c r="P200" s="48">
        <f t="shared" si="125"/>
        <v>0.16109399999999141</v>
      </c>
      <c r="Q200" s="49">
        <f t="shared" si="126"/>
        <v>0.9</v>
      </c>
      <c r="R200" s="50">
        <f t="shared" si="127"/>
        <v>18528.129999999997</v>
      </c>
      <c r="S200" s="51">
        <f t="shared" si="128"/>
        <v>25268.663693999995</v>
      </c>
      <c r="T200" s="51"/>
      <c r="U200" s="51"/>
      <c r="V200" s="52">
        <f t="shared" si="129"/>
        <v>4571.04</v>
      </c>
      <c r="W200" s="52">
        <f t="shared" si="130"/>
        <v>29839.703693999996</v>
      </c>
      <c r="X200" s="1">
        <f t="shared" si="131"/>
        <v>27315</v>
      </c>
      <c r="Y200" s="50">
        <f t="shared" si="132"/>
        <v>2524.7036939999962</v>
      </c>
      <c r="Z200" s="135">
        <f t="shared" si="133"/>
        <v>9.2429203514552194E-2</v>
      </c>
      <c r="AA200" s="135">
        <f t="shared" si="134"/>
        <v>0.11100545788859972</v>
      </c>
      <c r="AB200" s="135">
        <f>SUM($C$2:C200)*D200/SUM($B$2:B200)-1</f>
        <v>0.11539218056013167</v>
      </c>
      <c r="AC200" s="135">
        <f t="shared" si="136"/>
        <v>-2.296297704557948E-2</v>
      </c>
      <c r="AD200" s="53">
        <f t="shared" si="135"/>
        <v>0.29735980740740742</v>
      </c>
    </row>
    <row r="201" spans="1:30">
      <c r="A201" s="42" t="s">
        <v>391</v>
      </c>
      <c r="B201" s="2">
        <v>135</v>
      </c>
      <c r="C201" s="43">
        <v>99.32</v>
      </c>
      <c r="D201" s="44">
        <v>1.3575999999999999</v>
      </c>
      <c r="E201" s="45">
        <f t="shared" ref="E201:E232" si="137">10%*Q201+13%</f>
        <v>0.22000000000000003</v>
      </c>
      <c r="F201" s="22">
        <f t="shared" ref="F201:F232" si="138">IF(G201="",($F$1*C201-B201)/B201,H201/B201)</f>
        <v>-7.3160474074074111E-2</v>
      </c>
      <c r="H201" s="5">
        <f t="shared" ref="H201:H232" si="139">IF(G201="",$F$1*C201-B201,G201-B201)</f>
        <v>-9.8766640000000052</v>
      </c>
      <c r="I201" s="2" t="s">
        <v>66</v>
      </c>
      <c r="J201" s="46" t="s">
        <v>392</v>
      </c>
      <c r="K201" s="47">
        <f t="shared" ref="K201:K232" si="140">DATE(MID(J201,1,4),MID(J201,5,2),MID(J201,7,2))</f>
        <v>43768</v>
      </c>
      <c r="L201" s="47" t="str">
        <f t="shared" ref="L201:L232" ca="1" si="141">IF(LEN(J201) &gt; 15,DATE(MID(J201,12,4),MID(J201,16,2),MID(J201,18,2)),TEXT(TODAY(),"yyyy-mm-dd"))</f>
        <v>2020-03-30</v>
      </c>
      <c r="M201" s="27">
        <f t="shared" ref="M201:M232" ca="1" si="142">(L201-K201+1)*B201</f>
        <v>20655</v>
      </c>
      <c r="N201" s="28">
        <f t="shared" ref="N201:N232" ca="1" si="143">H201/M201*365</f>
        <v>-0.17453315710481732</v>
      </c>
      <c r="O201" s="48">
        <f t="shared" ref="O201:O232" si="144">D201*C201</f>
        <v>134.83683199999999</v>
      </c>
      <c r="P201" s="48">
        <f t="shared" ref="P201:P232" si="145">B201-O201</f>
        <v>0.16316800000001308</v>
      </c>
      <c r="Q201" s="49">
        <f t="shared" ref="Q201:Q232" si="146">B201/150</f>
        <v>0.9</v>
      </c>
      <c r="R201" s="50">
        <f t="shared" ref="R201:R232" si="147">R200+C201-T201</f>
        <v>18627.449999999997</v>
      </c>
      <c r="S201" s="51">
        <f t="shared" ref="S201:S232" si="148">R201*D201</f>
        <v>25288.626119999994</v>
      </c>
      <c r="T201" s="51"/>
      <c r="U201" s="51"/>
      <c r="V201" s="52">
        <f t="shared" ref="V201:V232" si="149">V200+U201</f>
        <v>4571.04</v>
      </c>
      <c r="W201" s="52">
        <f t="shared" ref="W201:W232" si="150">V201+S201</f>
        <v>29859.666119999994</v>
      </c>
      <c r="X201" s="1">
        <f t="shared" ref="X201:X232" si="151">X200+B201</f>
        <v>27450</v>
      </c>
      <c r="Y201" s="50">
        <f t="shared" ref="Y201:Y232" si="152">W201-X201</f>
        <v>2409.6661199999944</v>
      </c>
      <c r="Z201" s="135">
        <f t="shared" ref="Z201:Z232" si="153">W201/X201-1</f>
        <v>8.778382950819652E-2</v>
      </c>
      <c r="AA201" s="135">
        <f t="shared" ref="AA201:AA232" si="154">S201/(X201-V201)-1</f>
        <v>0.1053223625549411</v>
      </c>
      <c r="AB201" s="135">
        <f>SUM($C$2:C201)*D201/SUM($B$2:B201)-1</f>
        <v>0.1097729637887066</v>
      </c>
      <c r="AC201" s="135">
        <f t="shared" si="136"/>
        <v>-2.1989134280510081E-2</v>
      </c>
      <c r="AD201" s="53">
        <f t="shared" ref="AD201:AD232" si="155">IF(E201-F201&lt;0,"达成",E201-F201)</f>
        <v>0.29316047407407414</v>
      </c>
    </row>
    <row r="202" spans="1:30">
      <c r="A202" s="42" t="s">
        <v>393</v>
      </c>
      <c r="B202" s="2">
        <v>135</v>
      </c>
      <c r="C202" s="43">
        <v>99.43</v>
      </c>
      <c r="D202" s="44">
        <v>1.3561000000000001</v>
      </c>
      <c r="E202" s="45">
        <f t="shared" si="137"/>
        <v>0.22000000000000003</v>
      </c>
      <c r="F202" s="22">
        <f t="shared" si="138"/>
        <v>-7.2133970370370226E-2</v>
      </c>
      <c r="H202" s="5">
        <f t="shared" si="139"/>
        <v>-9.7380859999999814</v>
      </c>
      <c r="I202" s="2" t="s">
        <v>66</v>
      </c>
      <c r="J202" s="46" t="s">
        <v>394</v>
      </c>
      <c r="K202" s="47">
        <f t="shared" si="140"/>
        <v>43769</v>
      </c>
      <c r="L202" s="47" t="str">
        <f t="shared" ca="1" si="141"/>
        <v>2020-03-30</v>
      </c>
      <c r="M202" s="27">
        <f t="shared" ca="1" si="142"/>
        <v>20520</v>
      </c>
      <c r="N202" s="28">
        <f t="shared" ca="1" si="143"/>
        <v>-0.17321644200779696</v>
      </c>
      <c r="O202" s="48">
        <f t="shared" si="144"/>
        <v>134.83702300000002</v>
      </c>
      <c r="P202" s="48">
        <f t="shared" si="145"/>
        <v>0.16297699999998372</v>
      </c>
      <c r="Q202" s="49">
        <f t="shared" si="146"/>
        <v>0.9</v>
      </c>
      <c r="R202" s="50">
        <f t="shared" si="147"/>
        <v>18726.879999999997</v>
      </c>
      <c r="S202" s="51">
        <f t="shared" si="148"/>
        <v>25395.521967999997</v>
      </c>
      <c r="T202" s="51"/>
      <c r="U202" s="51"/>
      <c r="V202" s="52">
        <f t="shared" si="149"/>
        <v>4571.04</v>
      </c>
      <c r="W202" s="52">
        <f t="shared" si="150"/>
        <v>29966.561967999998</v>
      </c>
      <c r="X202" s="1">
        <f t="shared" si="151"/>
        <v>27585</v>
      </c>
      <c r="Y202" s="50">
        <f t="shared" si="152"/>
        <v>2381.5619679999982</v>
      </c>
      <c r="Z202" s="135">
        <f t="shared" si="153"/>
        <v>8.6335398513684991E-2</v>
      </c>
      <c r="AA202" s="135">
        <f t="shared" si="154"/>
        <v>0.10348336261990543</v>
      </c>
      <c r="AB202" s="135">
        <f>SUM($C$2:C202)*D202/SUM($B$2:B202)-1</f>
        <v>0.10800965339858615</v>
      </c>
      <c r="AC202" s="135">
        <f t="shared" si="136"/>
        <v>-2.1674254884901156E-2</v>
      </c>
      <c r="AD202" s="53">
        <f t="shared" si="155"/>
        <v>0.29213397037037026</v>
      </c>
    </row>
    <row r="203" spans="1:30">
      <c r="A203" s="42" t="s">
        <v>395</v>
      </c>
      <c r="B203" s="2">
        <v>135</v>
      </c>
      <c r="C203" s="43">
        <v>97.87</v>
      </c>
      <c r="D203" s="44">
        <v>1.3777999999999999</v>
      </c>
      <c r="E203" s="45">
        <f t="shared" si="137"/>
        <v>0.22000000000000003</v>
      </c>
      <c r="F203" s="22">
        <f t="shared" si="138"/>
        <v>-8.6691659259259229E-2</v>
      </c>
      <c r="H203" s="5">
        <f t="shared" si="139"/>
        <v>-11.703373999999997</v>
      </c>
      <c r="I203" s="2" t="s">
        <v>66</v>
      </c>
      <c r="J203" s="46" t="s">
        <v>396</v>
      </c>
      <c r="K203" s="47">
        <f t="shared" si="140"/>
        <v>43770</v>
      </c>
      <c r="L203" s="47" t="str">
        <f t="shared" ca="1" si="141"/>
        <v>2020-03-30</v>
      </c>
      <c r="M203" s="27">
        <f t="shared" ca="1" si="142"/>
        <v>20385</v>
      </c>
      <c r="N203" s="28">
        <f t="shared" ca="1" si="143"/>
        <v>-0.20955268628893789</v>
      </c>
      <c r="O203" s="48">
        <f t="shared" si="144"/>
        <v>134.84528599999999</v>
      </c>
      <c r="P203" s="48">
        <f t="shared" si="145"/>
        <v>0.15471400000001267</v>
      </c>
      <c r="Q203" s="49">
        <f t="shared" si="146"/>
        <v>0.9</v>
      </c>
      <c r="R203" s="50">
        <f t="shared" si="147"/>
        <v>18824.749999999996</v>
      </c>
      <c r="S203" s="51">
        <f t="shared" si="148"/>
        <v>25936.740549999995</v>
      </c>
      <c r="T203" s="51"/>
      <c r="U203" s="51"/>
      <c r="V203" s="52">
        <f t="shared" si="149"/>
        <v>4571.04</v>
      </c>
      <c r="W203" s="52">
        <f t="shared" si="150"/>
        <v>30507.780549999996</v>
      </c>
      <c r="X203" s="1">
        <f t="shared" si="151"/>
        <v>27720</v>
      </c>
      <c r="Y203" s="50">
        <f t="shared" si="152"/>
        <v>2787.7805499999959</v>
      </c>
      <c r="Z203" s="135">
        <f t="shared" si="153"/>
        <v>0.10056928391053366</v>
      </c>
      <c r="AA203" s="135">
        <f t="shared" si="154"/>
        <v>0.12042789611282734</v>
      </c>
      <c r="AB203" s="135">
        <f>SUM($C$2:C203)*D203/SUM($B$2:B203)-1</f>
        <v>0.12512181847041814</v>
      </c>
      <c r="AC203" s="135">
        <f t="shared" si="136"/>
        <v>-2.4552534559884487E-2</v>
      </c>
      <c r="AD203" s="53">
        <f t="shared" si="155"/>
        <v>0.30669165925925923</v>
      </c>
    </row>
    <row r="204" spans="1:30">
      <c r="A204" s="42" t="s">
        <v>397</v>
      </c>
      <c r="B204" s="2">
        <v>135</v>
      </c>
      <c r="C204" s="43">
        <v>97.29</v>
      </c>
      <c r="D204" s="44">
        <v>1.3859999999999999</v>
      </c>
      <c r="E204" s="45">
        <f t="shared" si="137"/>
        <v>0.22000000000000003</v>
      </c>
      <c r="F204" s="22">
        <f t="shared" si="138"/>
        <v>-9.2104133333333282E-2</v>
      </c>
      <c r="H204" s="5">
        <f t="shared" si="139"/>
        <v>-12.434057999999993</v>
      </c>
      <c r="I204" s="2" t="s">
        <v>66</v>
      </c>
      <c r="J204" s="46" t="s">
        <v>398</v>
      </c>
      <c r="K204" s="47">
        <f t="shared" si="140"/>
        <v>43773</v>
      </c>
      <c r="L204" s="47" t="str">
        <f t="shared" ca="1" si="141"/>
        <v>2020-03-30</v>
      </c>
      <c r="M204" s="27">
        <f t="shared" ca="1" si="142"/>
        <v>19980</v>
      </c>
      <c r="N204" s="28">
        <f t="shared" ca="1" si="143"/>
        <v>-0.22714870720720709</v>
      </c>
      <c r="O204" s="48">
        <f t="shared" si="144"/>
        <v>134.84394</v>
      </c>
      <c r="P204" s="48">
        <f t="shared" si="145"/>
        <v>0.15605999999999653</v>
      </c>
      <c r="Q204" s="49">
        <f t="shared" si="146"/>
        <v>0.9</v>
      </c>
      <c r="R204" s="50">
        <f t="shared" si="147"/>
        <v>18922.039999999997</v>
      </c>
      <c r="S204" s="51">
        <f t="shared" si="148"/>
        <v>26225.947439999993</v>
      </c>
      <c r="T204" s="51"/>
      <c r="U204" s="51"/>
      <c r="V204" s="52">
        <f t="shared" si="149"/>
        <v>4571.04</v>
      </c>
      <c r="W204" s="52">
        <f t="shared" si="150"/>
        <v>30796.987439999994</v>
      </c>
      <c r="X204" s="1">
        <f t="shared" si="151"/>
        <v>27855</v>
      </c>
      <c r="Y204" s="50">
        <f t="shared" si="152"/>
        <v>2941.9874399999935</v>
      </c>
      <c r="Z204" s="135">
        <f t="shared" si="153"/>
        <v>0.10561792999461472</v>
      </c>
      <c r="AA204" s="135">
        <f t="shared" si="154"/>
        <v>0.12635253797034496</v>
      </c>
      <c r="AB204" s="135">
        <f>SUM($C$2:C204)*D204/SUM($B$2:B204)-1</f>
        <v>0.13117353796445874</v>
      </c>
      <c r="AC204" s="135">
        <f t="shared" si="136"/>
        <v>-2.5555607969844019E-2</v>
      </c>
      <c r="AD204" s="53">
        <f t="shared" si="155"/>
        <v>0.31210413333333331</v>
      </c>
    </row>
    <row r="205" spans="1:30">
      <c r="A205" s="42" t="s">
        <v>399</v>
      </c>
      <c r="B205" s="2">
        <v>135</v>
      </c>
      <c r="C205" s="43">
        <v>96.72</v>
      </c>
      <c r="D205" s="44">
        <v>1.3940999999999999</v>
      </c>
      <c r="E205" s="45">
        <f t="shared" si="137"/>
        <v>0.22000000000000003</v>
      </c>
      <c r="F205" s="22">
        <f t="shared" si="138"/>
        <v>-9.7423288888888834E-2</v>
      </c>
      <c r="H205" s="5">
        <f t="shared" si="139"/>
        <v>-13.152143999999993</v>
      </c>
      <c r="I205" s="2" t="s">
        <v>66</v>
      </c>
      <c r="J205" s="46" t="s">
        <v>400</v>
      </c>
      <c r="K205" s="47">
        <f t="shared" si="140"/>
        <v>43774</v>
      </c>
      <c r="L205" s="47" t="str">
        <f t="shared" ca="1" si="141"/>
        <v>2020-03-30</v>
      </c>
      <c r="M205" s="27">
        <f t="shared" ca="1" si="142"/>
        <v>19845</v>
      </c>
      <c r="N205" s="28">
        <f t="shared" ca="1" si="143"/>
        <v>-0.24190136356764916</v>
      </c>
      <c r="O205" s="48">
        <f t="shared" si="144"/>
        <v>134.83735199999998</v>
      </c>
      <c r="P205" s="48">
        <f t="shared" si="145"/>
        <v>0.16264800000001856</v>
      </c>
      <c r="Q205" s="49">
        <f t="shared" si="146"/>
        <v>0.9</v>
      </c>
      <c r="R205" s="50">
        <f t="shared" si="147"/>
        <v>18687.739999999998</v>
      </c>
      <c r="S205" s="51">
        <f t="shared" si="148"/>
        <v>26052.578333999994</v>
      </c>
      <c r="T205" s="51">
        <v>331.02</v>
      </c>
      <c r="U205" s="51">
        <v>459.16</v>
      </c>
      <c r="V205" s="52">
        <f t="shared" si="149"/>
        <v>5030.2</v>
      </c>
      <c r="W205" s="52">
        <f t="shared" si="150"/>
        <v>31082.778333999995</v>
      </c>
      <c r="X205" s="1">
        <f t="shared" si="151"/>
        <v>27990</v>
      </c>
      <c r="Y205" s="50">
        <f t="shared" si="152"/>
        <v>3092.7783339999951</v>
      </c>
      <c r="Z205" s="135">
        <f t="shared" si="153"/>
        <v>0.1104958318685243</v>
      </c>
      <c r="AA205" s="135">
        <f t="shared" si="154"/>
        <v>0.13470406249183342</v>
      </c>
      <c r="AB205" s="135">
        <f>SUM($C$2:C205)*D205/SUM($B$2:B205)-1</f>
        <v>0.1371139270096462</v>
      </c>
      <c r="AC205" s="135">
        <f t="shared" si="136"/>
        <v>-2.66180951411219E-2</v>
      </c>
      <c r="AD205" s="53">
        <f t="shared" si="155"/>
        <v>0.31742328888888888</v>
      </c>
    </row>
    <row r="206" spans="1:30">
      <c r="A206" s="42" t="s">
        <v>401</v>
      </c>
      <c r="B206" s="2">
        <v>135</v>
      </c>
      <c r="C206" s="43">
        <v>97.12</v>
      </c>
      <c r="D206" s="44">
        <v>1.3884000000000001</v>
      </c>
      <c r="E206" s="45">
        <f t="shared" si="137"/>
        <v>0.22000000000000003</v>
      </c>
      <c r="F206" s="22">
        <f t="shared" si="138"/>
        <v>-9.3690548148148034E-2</v>
      </c>
      <c r="H206" s="5">
        <f t="shared" si="139"/>
        <v>-12.648223999999985</v>
      </c>
      <c r="I206" s="2" t="s">
        <v>66</v>
      </c>
      <c r="J206" s="46" t="s">
        <v>402</v>
      </c>
      <c r="K206" s="47">
        <f t="shared" si="140"/>
        <v>43775</v>
      </c>
      <c r="L206" s="47" t="str">
        <f t="shared" ca="1" si="141"/>
        <v>2020-03-30</v>
      </c>
      <c r="M206" s="27">
        <f t="shared" ca="1" si="142"/>
        <v>19710</v>
      </c>
      <c r="N206" s="28">
        <f t="shared" ca="1" si="143"/>
        <v>-0.23422637037037009</v>
      </c>
      <c r="O206" s="48">
        <f t="shared" si="144"/>
        <v>134.841408</v>
      </c>
      <c r="P206" s="48">
        <f t="shared" si="145"/>
        <v>0.15859199999999873</v>
      </c>
      <c r="Q206" s="49">
        <f t="shared" si="146"/>
        <v>0.9</v>
      </c>
      <c r="R206" s="50">
        <f t="shared" si="147"/>
        <v>18784.859999999997</v>
      </c>
      <c r="S206" s="51">
        <f t="shared" si="148"/>
        <v>26080.899623999998</v>
      </c>
      <c r="T206" s="51"/>
      <c r="U206" s="51"/>
      <c r="V206" s="52">
        <f t="shared" si="149"/>
        <v>5030.2</v>
      </c>
      <c r="W206" s="52">
        <f t="shared" si="150"/>
        <v>31111.099623999999</v>
      </c>
      <c r="X206" s="1">
        <f t="shared" si="151"/>
        <v>28125</v>
      </c>
      <c r="Y206" s="50">
        <f t="shared" si="152"/>
        <v>2986.0996239999986</v>
      </c>
      <c r="Z206" s="135">
        <f t="shared" si="153"/>
        <v>0.10617243107555541</v>
      </c>
      <c r="AA206" s="135">
        <f t="shared" si="154"/>
        <v>0.12929748791935847</v>
      </c>
      <c r="AB206" s="135">
        <f>SUM($C$2:C206)*D206/SUM($B$2:B206)-1</f>
        <v>0.13182318634666657</v>
      </c>
      <c r="AC206" s="135">
        <f t="shared" si="136"/>
        <v>-2.5650755271111159E-2</v>
      </c>
      <c r="AD206" s="53">
        <f t="shared" si="155"/>
        <v>0.31369054814814806</v>
      </c>
    </row>
    <row r="207" spans="1:30">
      <c r="A207" s="42" t="s">
        <v>403</v>
      </c>
      <c r="B207" s="2">
        <v>135</v>
      </c>
      <c r="C207" s="43">
        <v>96.96</v>
      </c>
      <c r="D207" s="44">
        <v>1.3907</v>
      </c>
      <c r="E207" s="45">
        <f t="shared" si="137"/>
        <v>0.22000000000000003</v>
      </c>
      <c r="F207" s="22">
        <f t="shared" si="138"/>
        <v>-9.5183644444444507E-2</v>
      </c>
      <c r="H207" s="5">
        <f t="shared" si="139"/>
        <v>-12.849792000000008</v>
      </c>
      <c r="I207" s="2" t="s">
        <v>66</v>
      </c>
      <c r="J207" s="46" t="s">
        <v>404</v>
      </c>
      <c r="K207" s="47">
        <f t="shared" si="140"/>
        <v>43776</v>
      </c>
      <c r="L207" s="47" t="str">
        <f t="shared" ca="1" si="141"/>
        <v>2020-03-30</v>
      </c>
      <c r="M207" s="27">
        <f t="shared" ca="1" si="142"/>
        <v>19575</v>
      </c>
      <c r="N207" s="28">
        <f t="shared" ca="1" si="143"/>
        <v>-0.23960020842911889</v>
      </c>
      <c r="O207" s="48">
        <f t="shared" si="144"/>
        <v>134.84227200000001</v>
      </c>
      <c r="P207" s="48">
        <f t="shared" si="145"/>
        <v>0.15772799999999165</v>
      </c>
      <c r="Q207" s="49">
        <f t="shared" si="146"/>
        <v>0.9</v>
      </c>
      <c r="R207" s="50">
        <f t="shared" si="147"/>
        <v>18881.819999999996</v>
      </c>
      <c r="S207" s="51">
        <f t="shared" si="148"/>
        <v>26258.947073999996</v>
      </c>
      <c r="T207" s="51"/>
      <c r="U207" s="51"/>
      <c r="V207" s="52">
        <f t="shared" si="149"/>
        <v>5030.2</v>
      </c>
      <c r="W207" s="52">
        <f t="shared" si="150"/>
        <v>31289.147073999997</v>
      </c>
      <c r="X207" s="1">
        <f t="shared" si="151"/>
        <v>28260</v>
      </c>
      <c r="Y207" s="50">
        <f t="shared" si="152"/>
        <v>3029.1470739999968</v>
      </c>
      <c r="Z207" s="135">
        <f t="shared" si="153"/>
        <v>0.10718850226468501</v>
      </c>
      <c r="AA207" s="135">
        <f t="shared" si="154"/>
        <v>0.13039918871449596</v>
      </c>
      <c r="AB207" s="135">
        <f>SUM($C$2:C207)*D207/SUM($B$2:B207)-1</f>
        <v>0.13305387880396302</v>
      </c>
      <c r="AC207" s="135">
        <f t="shared" si="136"/>
        <v>-2.5865376539278007E-2</v>
      </c>
      <c r="AD207" s="53">
        <f t="shared" si="155"/>
        <v>0.31518364444444452</v>
      </c>
    </row>
    <row r="208" spans="1:30">
      <c r="A208" s="42" t="s">
        <v>405</v>
      </c>
      <c r="B208" s="2">
        <v>135</v>
      </c>
      <c r="C208" s="43">
        <v>97.39</v>
      </c>
      <c r="D208" s="44">
        <v>1.3846000000000001</v>
      </c>
      <c r="E208" s="45">
        <f t="shared" si="137"/>
        <v>0.22000000000000003</v>
      </c>
      <c r="F208" s="22">
        <f t="shared" si="138"/>
        <v>-9.1170948148148107E-2</v>
      </c>
      <c r="H208" s="5">
        <f t="shared" si="139"/>
        <v>-12.308077999999995</v>
      </c>
      <c r="I208" s="2" t="s">
        <v>66</v>
      </c>
      <c r="J208" s="46" t="s">
        <v>406</v>
      </c>
      <c r="K208" s="47">
        <f t="shared" si="140"/>
        <v>43777</v>
      </c>
      <c r="L208" s="47" t="str">
        <f t="shared" ca="1" si="141"/>
        <v>2020-03-30</v>
      </c>
      <c r="M208" s="27">
        <f t="shared" ca="1" si="142"/>
        <v>19440</v>
      </c>
      <c r="N208" s="28">
        <f t="shared" ca="1" si="143"/>
        <v>-0.23109302829218095</v>
      </c>
      <c r="O208" s="48">
        <f t="shared" si="144"/>
        <v>134.846194</v>
      </c>
      <c r="P208" s="48">
        <f t="shared" si="145"/>
        <v>0.153806000000003</v>
      </c>
      <c r="Q208" s="49">
        <f t="shared" si="146"/>
        <v>0.9</v>
      </c>
      <c r="R208" s="50">
        <f t="shared" si="147"/>
        <v>18979.209999999995</v>
      </c>
      <c r="S208" s="51">
        <f t="shared" si="148"/>
        <v>26278.614165999996</v>
      </c>
      <c r="T208" s="51"/>
      <c r="U208" s="51"/>
      <c r="V208" s="52">
        <f t="shared" si="149"/>
        <v>5030.2</v>
      </c>
      <c r="W208" s="52">
        <f t="shared" si="150"/>
        <v>31308.814165999996</v>
      </c>
      <c r="X208" s="1">
        <f t="shared" si="151"/>
        <v>28395</v>
      </c>
      <c r="Y208" s="50">
        <f t="shared" si="152"/>
        <v>2913.8141659999965</v>
      </c>
      <c r="Z208" s="135">
        <f t="shared" si="153"/>
        <v>0.10261715675294925</v>
      </c>
      <c r="AA208" s="135">
        <f t="shared" si="154"/>
        <v>0.12470957020817619</v>
      </c>
      <c r="AB208" s="135">
        <f>SUM($C$2:C208)*D208/SUM($B$2:B208)-1</f>
        <v>0.12746961310089788</v>
      </c>
      <c r="AC208" s="135">
        <f t="shared" si="136"/>
        <v>-2.4852456347948637E-2</v>
      </c>
      <c r="AD208" s="53">
        <f t="shared" si="155"/>
        <v>0.31117094814814816</v>
      </c>
    </row>
    <row r="209" spans="1:30">
      <c r="A209" s="42" t="s">
        <v>407</v>
      </c>
      <c r="B209" s="2">
        <v>135</v>
      </c>
      <c r="C209" s="43">
        <v>99.02</v>
      </c>
      <c r="D209" s="44">
        <v>1.3616999999999999</v>
      </c>
      <c r="E209" s="45">
        <f t="shared" si="137"/>
        <v>0.22000000000000003</v>
      </c>
      <c r="F209" s="22">
        <f t="shared" si="138"/>
        <v>-7.5960029629629638E-2</v>
      </c>
      <c r="H209" s="5">
        <f t="shared" si="139"/>
        <v>-10.254604</v>
      </c>
      <c r="I209" s="2" t="s">
        <v>66</v>
      </c>
      <c r="J209" s="46" t="s">
        <v>408</v>
      </c>
      <c r="K209" s="47">
        <f t="shared" si="140"/>
        <v>43780</v>
      </c>
      <c r="L209" s="47" t="str">
        <f t="shared" ca="1" si="141"/>
        <v>2020-03-30</v>
      </c>
      <c r="M209" s="27">
        <f t="shared" ca="1" si="142"/>
        <v>19035</v>
      </c>
      <c r="N209" s="28">
        <f t="shared" ca="1" si="143"/>
        <v>-0.19663411925400578</v>
      </c>
      <c r="O209" s="48">
        <f t="shared" si="144"/>
        <v>134.835534</v>
      </c>
      <c r="P209" s="48">
        <f t="shared" si="145"/>
        <v>0.16446600000000444</v>
      </c>
      <c r="Q209" s="49">
        <f t="shared" si="146"/>
        <v>0.9</v>
      </c>
      <c r="R209" s="50">
        <f t="shared" si="147"/>
        <v>19078.229999999996</v>
      </c>
      <c r="S209" s="51">
        <f t="shared" si="148"/>
        <v>25978.825790999992</v>
      </c>
      <c r="T209" s="51"/>
      <c r="U209" s="51"/>
      <c r="V209" s="52">
        <f t="shared" si="149"/>
        <v>5030.2</v>
      </c>
      <c r="W209" s="52">
        <f t="shared" si="150"/>
        <v>31009.025790999993</v>
      </c>
      <c r="X209" s="1">
        <f t="shared" si="151"/>
        <v>28530</v>
      </c>
      <c r="Y209" s="50">
        <f t="shared" si="152"/>
        <v>2479.0257909999928</v>
      </c>
      <c r="Z209" s="135">
        <f t="shared" si="153"/>
        <v>8.6891895934104291E-2</v>
      </c>
      <c r="AA209" s="135">
        <f t="shared" si="154"/>
        <v>0.10549135699027201</v>
      </c>
      <c r="AB209" s="135">
        <f>SUM($C$2:C209)*D209/SUM($B$2:B209)-1</f>
        <v>0.1083016145110407</v>
      </c>
      <c r="AC209" s="135">
        <f t="shared" si="136"/>
        <v>-2.140971857693641E-2</v>
      </c>
      <c r="AD209" s="53">
        <f t="shared" si="155"/>
        <v>0.29596002962962964</v>
      </c>
    </row>
    <row r="210" spans="1:30">
      <c r="A210" s="42" t="s">
        <v>409</v>
      </c>
      <c r="B210" s="2">
        <v>135</v>
      </c>
      <c r="C210" s="43">
        <v>99.02</v>
      </c>
      <c r="D210" s="44">
        <v>1.3617999999999999</v>
      </c>
      <c r="E210" s="45">
        <f t="shared" si="137"/>
        <v>0.22000000000000003</v>
      </c>
      <c r="F210" s="22">
        <f t="shared" si="138"/>
        <v>-7.5960029629629638E-2</v>
      </c>
      <c r="H210" s="5">
        <f t="shared" si="139"/>
        <v>-10.254604</v>
      </c>
      <c r="I210" s="2" t="s">
        <v>66</v>
      </c>
      <c r="J210" s="46" t="s">
        <v>410</v>
      </c>
      <c r="K210" s="47">
        <f t="shared" si="140"/>
        <v>43781</v>
      </c>
      <c r="L210" s="47" t="str">
        <f t="shared" ca="1" si="141"/>
        <v>2020-03-30</v>
      </c>
      <c r="M210" s="27">
        <f t="shared" ca="1" si="142"/>
        <v>18900</v>
      </c>
      <c r="N210" s="28">
        <f t="shared" ca="1" si="143"/>
        <v>-0.19803864867724869</v>
      </c>
      <c r="O210" s="48">
        <f t="shared" si="144"/>
        <v>134.84543599999998</v>
      </c>
      <c r="P210" s="48">
        <f t="shared" si="145"/>
        <v>0.15456400000002191</v>
      </c>
      <c r="Q210" s="49">
        <f t="shared" si="146"/>
        <v>0.9</v>
      </c>
      <c r="R210" s="50">
        <f t="shared" si="147"/>
        <v>19177.249999999996</v>
      </c>
      <c r="S210" s="51">
        <f t="shared" si="148"/>
        <v>26115.579049999993</v>
      </c>
      <c r="T210" s="51"/>
      <c r="U210" s="51"/>
      <c r="V210" s="52">
        <f t="shared" si="149"/>
        <v>5030.2</v>
      </c>
      <c r="W210" s="52">
        <f t="shared" si="150"/>
        <v>31145.779049999994</v>
      </c>
      <c r="X210" s="1">
        <f t="shared" si="151"/>
        <v>28665</v>
      </c>
      <c r="Y210" s="50">
        <f t="shared" si="152"/>
        <v>2480.7790499999937</v>
      </c>
      <c r="Z210" s="135">
        <f t="shared" si="153"/>
        <v>8.6543835688121185E-2</v>
      </c>
      <c r="AA210" s="135">
        <f t="shared" si="154"/>
        <v>0.10496298043562846</v>
      </c>
      <c r="AB210" s="135">
        <f>SUM($C$2:C210)*D210/SUM($B$2:B210)-1</f>
        <v>0.10786717544043234</v>
      </c>
      <c r="AC210" s="135">
        <f t="shared" si="136"/>
        <v>-2.1323339752311155E-2</v>
      </c>
      <c r="AD210" s="53">
        <f t="shared" si="155"/>
        <v>0.29596002962962964</v>
      </c>
    </row>
    <row r="211" spans="1:30">
      <c r="A211" s="42" t="s">
        <v>411</v>
      </c>
      <c r="B211" s="2">
        <v>135</v>
      </c>
      <c r="C211" s="43">
        <v>99.14</v>
      </c>
      <c r="D211" s="44">
        <v>1.3601000000000001</v>
      </c>
      <c r="E211" s="45">
        <f t="shared" si="137"/>
        <v>0.22000000000000003</v>
      </c>
      <c r="F211" s="22">
        <f t="shared" si="138"/>
        <v>-7.4840207407407364E-2</v>
      </c>
      <c r="H211" s="5">
        <f t="shared" si="139"/>
        <v>-10.103427999999994</v>
      </c>
      <c r="I211" s="2" t="s">
        <v>66</v>
      </c>
      <c r="J211" s="46" t="s">
        <v>412</v>
      </c>
      <c r="K211" s="47">
        <f t="shared" si="140"/>
        <v>43782</v>
      </c>
      <c r="L211" s="47" t="str">
        <f t="shared" ca="1" si="141"/>
        <v>2020-03-30</v>
      </c>
      <c r="M211" s="27">
        <f t="shared" ca="1" si="142"/>
        <v>18765</v>
      </c>
      <c r="N211" s="28">
        <f t="shared" ca="1" si="143"/>
        <v>-0.19652284678923515</v>
      </c>
      <c r="O211" s="48">
        <f t="shared" si="144"/>
        <v>134.84031400000001</v>
      </c>
      <c r="P211" s="48">
        <f t="shared" si="145"/>
        <v>0.15968599999999356</v>
      </c>
      <c r="Q211" s="49">
        <f t="shared" si="146"/>
        <v>0.9</v>
      </c>
      <c r="R211" s="50">
        <f t="shared" si="147"/>
        <v>19276.389999999996</v>
      </c>
      <c r="S211" s="51">
        <f t="shared" si="148"/>
        <v>26217.818038999994</v>
      </c>
      <c r="T211" s="51"/>
      <c r="U211" s="51"/>
      <c r="V211" s="52">
        <f t="shared" si="149"/>
        <v>5030.2</v>
      </c>
      <c r="W211" s="52">
        <f t="shared" si="150"/>
        <v>31248.018038999995</v>
      </c>
      <c r="X211" s="1">
        <f t="shared" si="151"/>
        <v>28800</v>
      </c>
      <c r="Y211" s="50">
        <f t="shared" si="152"/>
        <v>2448.018038999995</v>
      </c>
      <c r="Z211" s="135">
        <f t="shared" si="153"/>
        <v>8.5000626354166497E-2</v>
      </c>
      <c r="AA211" s="135">
        <f t="shared" si="154"/>
        <v>0.10298858379119702</v>
      </c>
      <c r="AB211" s="135">
        <f>SUM($C$2:C211)*D211/SUM($B$2:B211)-1</f>
        <v>0.10597948270833313</v>
      </c>
      <c r="AC211" s="135">
        <f t="shared" si="136"/>
        <v>-2.0978856354166631E-2</v>
      </c>
      <c r="AD211" s="53">
        <f t="shared" si="155"/>
        <v>0.29484020740740741</v>
      </c>
    </row>
    <row r="212" spans="1:30">
      <c r="A212" s="42" t="s">
        <v>413</v>
      </c>
      <c r="B212" s="2">
        <v>135</v>
      </c>
      <c r="C212" s="43">
        <v>99.01</v>
      </c>
      <c r="D212" s="44">
        <v>1.3619000000000001</v>
      </c>
      <c r="E212" s="45">
        <f t="shared" si="137"/>
        <v>0.22000000000000003</v>
      </c>
      <c r="F212" s="22">
        <f t="shared" si="138"/>
        <v>-7.6053348148148125E-2</v>
      </c>
      <c r="H212" s="5">
        <f t="shared" si="139"/>
        <v>-10.267201999999997</v>
      </c>
      <c r="I212" s="2" t="s">
        <v>66</v>
      </c>
      <c r="J212" s="46" t="s">
        <v>414</v>
      </c>
      <c r="K212" s="47">
        <f t="shared" si="140"/>
        <v>43783</v>
      </c>
      <c r="L212" s="47" t="str">
        <f t="shared" ca="1" si="141"/>
        <v>2020-03-30</v>
      </c>
      <c r="M212" s="27">
        <f t="shared" ca="1" si="142"/>
        <v>18630</v>
      </c>
      <c r="N212" s="28">
        <f t="shared" ca="1" si="143"/>
        <v>-0.20115559473966718</v>
      </c>
      <c r="O212" s="48">
        <f t="shared" si="144"/>
        <v>134.84171900000001</v>
      </c>
      <c r="P212" s="48">
        <f t="shared" si="145"/>
        <v>0.15828099999998813</v>
      </c>
      <c r="Q212" s="49">
        <f t="shared" si="146"/>
        <v>0.9</v>
      </c>
      <c r="R212" s="50">
        <f t="shared" si="147"/>
        <v>19375.399999999994</v>
      </c>
      <c r="S212" s="51">
        <f t="shared" si="148"/>
        <v>26387.357259999993</v>
      </c>
      <c r="T212" s="51"/>
      <c r="U212" s="51"/>
      <c r="V212" s="52">
        <f t="shared" si="149"/>
        <v>5030.2</v>
      </c>
      <c r="W212" s="52">
        <f t="shared" si="150"/>
        <v>31417.557259999994</v>
      </c>
      <c r="X212" s="1">
        <f t="shared" si="151"/>
        <v>28935</v>
      </c>
      <c r="Y212" s="50">
        <f t="shared" si="152"/>
        <v>2482.5572599999941</v>
      </c>
      <c r="Z212" s="135">
        <f t="shared" si="153"/>
        <v>8.5797728011059116E-2</v>
      </c>
      <c r="AA212" s="135">
        <f t="shared" si="154"/>
        <v>0.10385183143134413</v>
      </c>
      <c r="AB212" s="135">
        <f>SUM($C$2:C212)*D212/SUM($B$2:B212)-1</f>
        <v>0.10693641116295138</v>
      </c>
      <c r="AC212" s="135">
        <f t="shared" si="136"/>
        <v>-2.1138683151892268E-2</v>
      </c>
      <c r="AD212" s="53">
        <f t="shared" si="155"/>
        <v>0.29605334814814815</v>
      </c>
    </row>
    <row r="213" spans="1:30">
      <c r="A213" s="42" t="s">
        <v>415</v>
      </c>
      <c r="B213" s="2">
        <v>135</v>
      </c>
      <c r="C213" s="43">
        <v>99.73</v>
      </c>
      <c r="D213" s="44">
        <v>1.3521000000000001</v>
      </c>
      <c r="E213" s="45">
        <f t="shared" si="137"/>
        <v>0.22000000000000003</v>
      </c>
      <c r="F213" s="22">
        <f t="shared" si="138"/>
        <v>-6.9334414814814713E-2</v>
      </c>
      <c r="H213" s="5">
        <f t="shared" si="139"/>
        <v>-9.3601459999999861</v>
      </c>
      <c r="I213" s="2" t="s">
        <v>66</v>
      </c>
      <c r="J213" s="46" t="s">
        <v>416</v>
      </c>
      <c r="K213" s="47">
        <f t="shared" si="140"/>
        <v>43784</v>
      </c>
      <c r="L213" s="47" t="str">
        <f t="shared" ca="1" si="141"/>
        <v>2020-03-30</v>
      </c>
      <c r="M213" s="27">
        <f t="shared" ca="1" si="142"/>
        <v>18495</v>
      </c>
      <c r="N213" s="28">
        <f t="shared" ca="1" si="143"/>
        <v>-0.18472307596647716</v>
      </c>
      <c r="O213" s="48">
        <f t="shared" si="144"/>
        <v>134.84493300000003</v>
      </c>
      <c r="P213" s="48">
        <f t="shared" si="145"/>
        <v>0.15506699999997409</v>
      </c>
      <c r="Q213" s="49">
        <f t="shared" si="146"/>
        <v>0.9</v>
      </c>
      <c r="R213" s="50">
        <f t="shared" si="147"/>
        <v>19475.129999999994</v>
      </c>
      <c r="S213" s="51">
        <f t="shared" si="148"/>
        <v>26332.323272999995</v>
      </c>
      <c r="T213" s="51"/>
      <c r="U213" s="51"/>
      <c r="V213" s="52">
        <f t="shared" si="149"/>
        <v>5030.2</v>
      </c>
      <c r="W213" s="52">
        <f t="shared" si="150"/>
        <v>31362.523272999995</v>
      </c>
      <c r="X213" s="1">
        <f t="shared" si="151"/>
        <v>29070</v>
      </c>
      <c r="Y213" s="50">
        <f t="shared" si="152"/>
        <v>2292.5232729999952</v>
      </c>
      <c r="Z213" s="135">
        <f t="shared" si="153"/>
        <v>7.8862169693842299E-2</v>
      </c>
      <c r="AA213" s="135">
        <f t="shared" si="154"/>
        <v>9.5363658308305288E-2</v>
      </c>
      <c r="AB213" s="135">
        <f>SUM($C$2:C213)*D213/SUM($B$2:B213)-1</f>
        <v>9.8506133333333246E-2</v>
      </c>
      <c r="AC213" s="135">
        <f t="shared" si="136"/>
        <v>-1.9643963639490947E-2</v>
      </c>
      <c r="AD213" s="53">
        <f t="shared" si="155"/>
        <v>0.28933441481481476</v>
      </c>
    </row>
    <row r="214" spans="1:30">
      <c r="A214" s="42" t="s">
        <v>417</v>
      </c>
      <c r="B214" s="2">
        <v>135</v>
      </c>
      <c r="C214" s="43">
        <v>98.97</v>
      </c>
      <c r="D214" s="44">
        <v>1.3625</v>
      </c>
      <c r="E214" s="45">
        <f t="shared" si="137"/>
        <v>0.22000000000000003</v>
      </c>
      <c r="F214" s="22">
        <f t="shared" si="138"/>
        <v>-7.6426622222222226E-2</v>
      </c>
      <c r="H214" s="5">
        <f t="shared" si="139"/>
        <v>-10.317594</v>
      </c>
      <c r="I214" s="2" t="s">
        <v>66</v>
      </c>
      <c r="J214" s="46" t="s">
        <v>418</v>
      </c>
      <c r="K214" s="47">
        <f t="shared" si="140"/>
        <v>43787</v>
      </c>
      <c r="L214" s="47" t="str">
        <f t="shared" ca="1" si="141"/>
        <v>2020-03-30</v>
      </c>
      <c r="M214" s="27">
        <f t="shared" ca="1" si="142"/>
        <v>18090</v>
      </c>
      <c r="N214" s="28">
        <f t="shared" ca="1" si="143"/>
        <v>-0.20817699336650081</v>
      </c>
      <c r="O214" s="48">
        <f t="shared" si="144"/>
        <v>134.84662499999999</v>
      </c>
      <c r="P214" s="48">
        <f t="shared" si="145"/>
        <v>0.15337500000001114</v>
      </c>
      <c r="Q214" s="49">
        <f t="shared" si="146"/>
        <v>0.9</v>
      </c>
      <c r="R214" s="50">
        <f t="shared" si="147"/>
        <v>19574.099999999995</v>
      </c>
      <c r="S214" s="51">
        <f t="shared" si="148"/>
        <v>26669.711249999993</v>
      </c>
      <c r="T214" s="51"/>
      <c r="U214" s="51"/>
      <c r="V214" s="52">
        <f t="shared" si="149"/>
        <v>5030.2</v>
      </c>
      <c r="W214" s="52">
        <f t="shared" si="150"/>
        <v>31699.911249999994</v>
      </c>
      <c r="X214" s="1">
        <f t="shared" si="151"/>
        <v>29205</v>
      </c>
      <c r="Y214" s="50">
        <f t="shared" si="152"/>
        <v>2494.9112499999937</v>
      </c>
      <c r="Z214" s="135">
        <f t="shared" si="153"/>
        <v>8.5427538092792021E-2</v>
      </c>
      <c r="AA214" s="135">
        <f t="shared" si="154"/>
        <v>0.10320297375779708</v>
      </c>
      <c r="AB214" s="135">
        <f>SUM($C$2:C214)*D214/SUM($B$2:B214)-1</f>
        <v>0.10645590224276646</v>
      </c>
      <c r="AC214" s="135">
        <f t="shared" si="136"/>
        <v>-2.1028364149974443E-2</v>
      </c>
      <c r="AD214" s="53">
        <f t="shared" si="155"/>
        <v>0.29642662222222227</v>
      </c>
    </row>
    <row r="215" spans="1:30">
      <c r="A215" s="42" t="s">
        <v>419</v>
      </c>
      <c r="B215" s="2">
        <v>135</v>
      </c>
      <c r="C215" s="43">
        <v>98.02</v>
      </c>
      <c r="D215" s="44">
        <v>1.3755999999999999</v>
      </c>
      <c r="E215" s="45">
        <f t="shared" si="137"/>
        <v>0.22000000000000003</v>
      </c>
      <c r="F215" s="22">
        <f t="shared" si="138"/>
        <v>-8.529188148148148E-2</v>
      </c>
      <c r="H215" s="5">
        <f t="shared" si="139"/>
        <v>-11.514403999999999</v>
      </c>
      <c r="I215" s="2" t="s">
        <v>66</v>
      </c>
      <c r="J215" s="46" t="s">
        <v>420</v>
      </c>
      <c r="K215" s="47">
        <f t="shared" si="140"/>
        <v>43788</v>
      </c>
      <c r="L215" s="47" t="str">
        <f t="shared" ca="1" si="141"/>
        <v>2020-03-30</v>
      </c>
      <c r="M215" s="27">
        <f t="shared" ca="1" si="142"/>
        <v>17955</v>
      </c>
      <c r="N215" s="28">
        <f t="shared" ca="1" si="143"/>
        <v>-0.23407170481759954</v>
      </c>
      <c r="O215" s="48">
        <f t="shared" si="144"/>
        <v>134.83631199999999</v>
      </c>
      <c r="P215" s="48">
        <f t="shared" si="145"/>
        <v>0.16368800000000761</v>
      </c>
      <c r="Q215" s="49">
        <f t="shared" si="146"/>
        <v>0.9</v>
      </c>
      <c r="R215" s="50">
        <f t="shared" si="147"/>
        <v>19672.119999999995</v>
      </c>
      <c r="S215" s="51">
        <f t="shared" si="148"/>
        <v>27060.968271999991</v>
      </c>
      <c r="T215" s="51"/>
      <c r="U215" s="51"/>
      <c r="V215" s="52">
        <f t="shared" si="149"/>
        <v>5030.2</v>
      </c>
      <c r="W215" s="52">
        <f t="shared" si="150"/>
        <v>32091.168271999992</v>
      </c>
      <c r="X215" s="1">
        <f t="shared" si="151"/>
        <v>29340</v>
      </c>
      <c r="Y215" s="50">
        <f t="shared" si="152"/>
        <v>2751.1682719999917</v>
      </c>
      <c r="Z215" s="135">
        <f t="shared" si="153"/>
        <v>9.3768516428084148E-2</v>
      </c>
      <c r="AA215" s="135">
        <f t="shared" si="154"/>
        <v>0.11317116027281138</v>
      </c>
      <c r="AB215" s="135">
        <f>SUM($C$2:C215)*D215/SUM($B$2:B215)-1</f>
        <v>0.11654976482617574</v>
      </c>
      <c r="AC215" s="135">
        <f t="shared" si="136"/>
        <v>-2.2781248398091591E-2</v>
      </c>
      <c r="AD215" s="53">
        <f t="shared" si="155"/>
        <v>0.30529188148148151</v>
      </c>
    </row>
    <row r="216" spans="1:30">
      <c r="A216" s="42" t="s">
        <v>421</v>
      </c>
      <c r="B216" s="2">
        <v>135</v>
      </c>
      <c r="C216" s="43">
        <v>98.94</v>
      </c>
      <c r="D216" s="44">
        <v>1.3628</v>
      </c>
      <c r="E216" s="45">
        <f t="shared" si="137"/>
        <v>0.22000000000000003</v>
      </c>
      <c r="F216" s="22">
        <f t="shared" si="138"/>
        <v>-7.6706577777777812E-2</v>
      </c>
      <c r="H216" s="5">
        <f t="shared" si="139"/>
        <v>-10.355388000000005</v>
      </c>
      <c r="I216" s="2" t="s">
        <v>66</v>
      </c>
      <c r="J216" s="46" t="s">
        <v>422</v>
      </c>
      <c r="K216" s="47">
        <f t="shared" si="140"/>
        <v>43789</v>
      </c>
      <c r="L216" s="47" t="str">
        <f t="shared" ca="1" si="141"/>
        <v>2020-03-30</v>
      </c>
      <c r="M216" s="27">
        <f t="shared" ca="1" si="142"/>
        <v>17820</v>
      </c>
      <c r="N216" s="28">
        <f t="shared" ca="1" si="143"/>
        <v>-0.21210530976430989</v>
      </c>
      <c r="O216" s="48">
        <f t="shared" si="144"/>
        <v>134.835432</v>
      </c>
      <c r="P216" s="48">
        <f t="shared" si="145"/>
        <v>0.16456800000000271</v>
      </c>
      <c r="Q216" s="49">
        <f t="shared" si="146"/>
        <v>0.9</v>
      </c>
      <c r="R216" s="50">
        <f t="shared" si="147"/>
        <v>19771.059999999994</v>
      </c>
      <c r="S216" s="51">
        <f t="shared" si="148"/>
        <v>26944.000567999992</v>
      </c>
      <c r="T216" s="51"/>
      <c r="U216" s="51"/>
      <c r="V216" s="52">
        <f t="shared" si="149"/>
        <v>5030.2</v>
      </c>
      <c r="W216" s="52">
        <f t="shared" si="150"/>
        <v>31974.200567999993</v>
      </c>
      <c r="X216" s="1">
        <f t="shared" si="151"/>
        <v>29475</v>
      </c>
      <c r="Y216" s="50">
        <f t="shared" si="152"/>
        <v>2499.2005679999929</v>
      </c>
      <c r="Z216" s="135">
        <f t="shared" si="153"/>
        <v>8.4790519694656341E-2</v>
      </c>
      <c r="AA216" s="135">
        <f t="shared" si="154"/>
        <v>0.10223853613038325</v>
      </c>
      <c r="AB216" s="135">
        <f>SUM($C$2:C216)*D216/SUM($B$2:B216)-1</f>
        <v>0.10566842178117031</v>
      </c>
      <c r="AC216" s="135">
        <f t="shared" si="136"/>
        <v>-2.0877902086513966E-2</v>
      </c>
      <c r="AD216" s="53">
        <f t="shared" si="155"/>
        <v>0.29670657777777787</v>
      </c>
    </row>
    <row r="217" spans="1:30">
      <c r="A217" s="42" t="s">
        <v>423</v>
      </c>
      <c r="B217" s="2">
        <v>135</v>
      </c>
      <c r="C217" s="43">
        <v>99.38</v>
      </c>
      <c r="D217" s="44">
        <v>1.3568</v>
      </c>
      <c r="E217" s="45">
        <f t="shared" si="137"/>
        <v>0.22000000000000003</v>
      </c>
      <c r="F217" s="22">
        <f t="shared" si="138"/>
        <v>-7.2600562962963036E-2</v>
      </c>
      <c r="H217" s="5">
        <f t="shared" si="139"/>
        <v>-9.801076000000009</v>
      </c>
      <c r="I217" s="2" t="s">
        <v>66</v>
      </c>
      <c r="J217" s="46" t="s">
        <v>424</v>
      </c>
      <c r="K217" s="47">
        <f t="shared" si="140"/>
        <v>43790</v>
      </c>
      <c r="L217" s="47" t="str">
        <f t="shared" ca="1" si="141"/>
        <v>2020-03-30</v>
      </c>
      <c r="M217" s="27">
        <f t="shared" ca="1" si="142"/>
        <v>17685</v>
      </c>
      <c r="N217" s="28">
        <f t="shared" ca="1" si="143"/>
        <v>-0.20228401130901913</v>
      </c>
      <c r="O217" s="48">
        <f t="shared" si="144"/>
        <v>134.838784</v>
      </c>
      <c r="P217" s="48">
        <f t="shared" si="145"/>
        <v>0.16121599999999603</v>
      </c>
      <c r="Q217" s="49">
        <f t="shared" si="146"/>
        <v>0.9</v>
      </c>
      <c r="R217" s="50">
        <f t="shared" si="147"/>
        <v>19870.439999999995</v>
      </c>
      <c r="S217" s="51">
        <f t="shared" si="148"/>
        <v>26960.212991999993</v>
      </c>
      <c r="T217" s="51"/>
      <c r="U217" s="51"/>
      <c r="V217" s="52">
        <f t="shared" si="149"/>
        <v>5030.2</v>
      </c>
      <c r="W217" s="52">
        <f t="shared" si="150"/>
        <v>31990.412991999994</v>
      </c>
      <c r="X217" s="1">
        <f t="shared" si="151"/>
        <v>29610</v>
      </c>
      <c r="Y217" s="50">
        <f t="shared" si="152"/>
        <v>2380.4129919999941</v>
      </c>
      <c r="Z217" s="135">
        <f t="shared" si="153"/>
        <v>8.0392198311381113E-2</v>
      </c>
      <c r="AA217" s="135">
        <f t="shared" si="154"/>
        <v>9.6844278309831333E-2</v>
      </c>
      <c r="AB217" s="135">
        <f>SUM($C$2:C217)*D217/SUM($B$2:B217)-1</f>
        <v>0.10033547369132023</v>
      </c>
      <c r="AC217" s="135">
        <f t="shared" si="136"/>
        <v>-1.9943275379939118E-2</v>
      </c>
      <c r="AD217" s="53">
        <f t="shared" si="155"/>
        <v>0.29260056296296305</v>
      </c>
    </row>
    <row r="218" spans="1:30">
      <c r="A218" s="42" t="s">
        <v>425</v>
      </c>
      <c r="B218" s="2">
        <v>135</v>
      </c>
      <c r="C218" s="43">
        <v>100.36</v>
      </c>
      <c r="D218" s="44">
        <v>1.3435999999999999</v>
      </c>
      <c r="E218" s="45">
        <f t="shared" si="137"/>
        <v>0.22000000000000003</v>
      </c>
      <c r="F218" s="22">
        <f t="shared" si="138"/>
        <v>-6.3455348148148183E-2</v>
      </c>
      <c r="H218" s="5">
        <f t="shared" si="139"/>
        <v>-8.5664720000000045</v>
      </c>
      <c r="I218" s="2" t="s">
        <v>66</v>
      </c>
      <c r="J218" s="46" t="s">
        <v>426</v>
      </c>
      <c r="K218" s="47">
        <f t="shared" si="140"/>
        <v>43791</v>
      </c>
      <c r="L218" s="47" t="str">
        <f t="shared" ca="1" si="141"/>
        <v>2020-03-30</v>
      </c>
      <c r="M218" s="27">
        <f t="shared" ca="1" si="142"/>
        <v>17550</v>
      </c>
      <c r="N218" s="28">
        <f t="shared" ca="1" si="143"/>
        <v>-0.17816309287749296</v>
      </c>
      <c r="O218" s="48">
        <f t="shared" si="144"/>
        <v>134.84369599999999</v>
      </c>
      <c r="P218" s="48">
        <f t="shared" si="145"/>
        <v>0.15630400000000577</v>
      </c>
      <c r="Q218" s="49">
        <f t="shared" si="146"/>
        <v>0.9</v>
      </c>
      <c r="R218" s="50">
        <f t="shared" si="147"/>
        <v>19970.799999999996</v>
      </c>
      <c r="S218" s="51">
        <f t="shared" si="148"/>
        <v>26832.766879999992</v>
      </c>
      <c r="T218" s="51"/>
      <c r="U218" s="51"/>
      <c r="V218" s="52">
        <f t="shared" si="149"/>
        <v>5030.2</v>
      </c>
      <c r="W218" s="52">
        <f t="shared" si="150"/>
        <v>31862.966879999993</v>
      </c>
      <c r="X218" s="1">
        <f t="shared" si="151"/>
        <v>29745</v>
      </c>
      <c r="Y218" s="50">
        <f t="shared" si="152"/>
        <v>2117.9668799999927</v>
      </c>
      <c r="Z218" s="135">
        <f t="shared" si="153"/>
        <v>7.1204131114472879E-2</v>
      </c>
      <c r="AA218" s="135">
        <f t="shared" si="154"/>
        <v>8.5696298574133412E-2</v>
      </c>
      <c r="AB218" s="135">
        <f>SUM($C$2:C218)*D218/SUM($B$2:B218)-1</f>
        <v>8.9218508925869688E-2</v>
      </c>
      <c r="AC218" s="135">
        <f t="shared" si="136"/>
        <v>-1.8014377811396809E-2</v>
      </c>
      <c r="AD218" s="53">
        <f t="shared" si="155"/>
        <v>0.28345534814814821</v>
      </c>
    </row>
    <row r="219" spans="1:30">
      <c r="A219" s="42" t="s">
        <v>427</v>
      </c>
      <c r="B219" s="2">
        <v>135</v>
      </c>
      <c r="C219" s="43">
        <v>99.67</v>
      </c>
      <c r="D219" s="44">
        <v>1.3529</v>
      </c>
      <c r="E219" s="45">
        <f t="shared" si="137"/>
        <v>0.22000000000000003</v>
      </c>
      <c r="F219" s="22">
        <f t="shared" si="138"/>
        <v>-6.9894325925925899E-2</v>
      </c>
      <c r="H219" s="5">
        <f t="shared" si="139"/>
        <v>-9.4357339999999965</v>
      </c>
      <c r="I219" s="2" t="s">
        <v>66</v>
      </c>
      <c r="J219" s="46" t="s">
        <v>428</v>
      </c>
      <c r="K219" s="47">
        <f t="shared" si="140"/>
        <v>43794</v>
      </c>
      <c r="L219" s="47" t="str">
        <f t="shared" ca="1" si="141"/>
        <v>2020-03-30</v>
      </c>
      <c r="M219" s="27">
        <f t="shared" ca="1" si="142"/>
        <v>17145</v>
      </c>
      <c r="N219" s="28">
        <f t="shared" ca="1" si="143"/>
        <v>-0.20087739340915711</v>
      </c>
      <c r="O219" s="48">
        <f t="shared" si="144"/>
        <v>134.84354300000001</v>
      </c>
      <c r="P219" s="48">
        <f t="shared" si="145"/>
        <v>0.15645699999998897</v>
      </c>
      <c r="Q219" s="49">
        <f t="shared" si="146"/>
        <v>0.9</v>
      </c>
      <c r="R219" s="50">
        <f t="shared" si="147"/>
        <v>20070.469999999994</v>
      </c>
      <c r="S219" s="51">
        <f t="shared" si="148"/>
        <v>27153.33886299999</v>
      </c>
      <c r="T219" s="51"/>
      <c r="U219" s="51"/>
      <c r="V219" s="52">
        <f t="shared" si="149"/>
        <v>5030.2</v>
      </c>
      <c r="W219" s="52">
        <f t="shared" si="150"/>
        <v>32183.538862999991</v>
      </c>
      <c r="X219" s="1">
        <f t="shared" si="151"/>
        <v>29880</v>
      </c>
      <c r="Y219" s="50">
        <f t="shared" si="152"/>
        <v>2303.5388629999907</v>
      </c>
      <c r="Z219" s="135">
        <f t="shared" si="153"/>
        <v>7.7093000769745235E-2</v>
      </c>
      <c r="AA219" s="135">
        <f t="shared" si="154"/>
        <v>9.2698487030076437E-2</v>
      </c>
      <c r="AB219" s="135">
        <f>SUM($C$2:C219)*D219/SUM($B$2:B219)-1</f>
        <v>9.631536111111072E-2</v>
      </c>
      <c r="AC219" s="135">
        <f t="shared" si="136"/>
        <v>-1.9222360341365485E-2</v>
      </c>
      <c r="AD219" s="53">
        <f t="shared" si="155"/>
        <v>0.2898943259259259</v>
      </c>
    </row>
    <row r="220" spans="1:30">
      <c r="A220" s="42" t="s">
        <v>429</v>
      </c>
      <c r="B220" s="2">
        <v>135</v>
      </c>
      <c r="C220" s="43">
        <v>99.34</v>
      </c>
      <c r="D220" s="44">
        <v>1.3573</v>
      </c>
      <c r="E220" s="45">
        <f t="shared" si="137"/>
        <v>0.22000000000000003</v>
      </c>
      <c r="F220" s="22">
        <f t="shared" si="138"/>
        <v>-7.2973837037037012E-2</v>
      </c>
      <c r="H220" s="5">
        <f t="shared" si="139"/>
        <v>-9.851467999999997</v>
      </c>
      <c r="I220" s="2" t="s">
        <v>66</v>
      </c>
      <c r="J220" s="46" t="s">
        <v>430</v>
      </c>
      <c r="K220" s="47">
        <f t="shared" si="140"/>
        <v>43795</v>
      </c>
      <c r="L220" s="47" t="str">
        <f t="shared" ca="1" si="141"/>
        <v>2020-03-30</v>
      </c>
      <c r="M220" s="27">
        <f t="shared" ca="1" si="142"/>
        <v>17010</v>
      </c>
      <c r="N220" s="28">
        <f t="shared" ca="1" si="143"/>
        <v>-0.21139246443268658</v>
      </c>
      <c r="O220" s="48">
        <f t="shared" si="144"/>
        <v>134.834182</v>
      </c>
      <c r="P220" s="48">
        <f t="shared" si="145"/>
        <v>0.16581800000000158</v>
      </c>
      <c r="Q220" s="49">
        <f t="shared" si="146"/>
        <v>0.9</v>
      </c>
      <c r="R220" s="50">
        <f t="shared" si="147"/>
        <v>20169.809999999994</v>
      </c>
      <c r="S220" s="51">
        <f t="shared" si="148"/>
        <v>27376.483112999991</v>
      </c>
      <c r="T220" s="51"/>
      <c r="U220" s="51"/>
      <c r="V220" s="52">
        <f t="shared" si="149"/>
        <v>5030.2</v>
      </c>
      <c r="W220" s="52">
        <f t="shared" si="150"/>
        <v>32406.683112999992</v>
      </c>
      <c r="X220" s="1">
        <f t="shared" si="151"/>
        <v>30015</v>
      </c>
      <c r="Y220" s="50">
        <f t="shared" si="152"/>
        <v>2391.6831129999919</v>
      </c>
      <c r="Z220" s="135">
        <f t="shared" si="153"/>
        <v>7.9682928968848543E-2</v>
      </c>
      <c r="AA220" s="135">
        <f t="shared" si="154"/>
        <v>9.5725525639588582E-2</v>
      </c>
      <c r="AB220" s="135">
        <f>SUM($C$2:C220)*D220/SUM($B$2:B220)-1</f>
        <v>9.9426114009661504E-2</v>
      </c>
      <c r="AC220" s="135">
        <f t="shared" si="136"/>
        <v>-1.9743185040812961E-2</v>
      </c>
      <c r="AD220" s="53">
        <f t="shared" si="155"/>
        <v>0.29297383703703705</v>
      </c>
    </row>
    <row r="221" spans="1:30">
      <c r="A221" s="42" t="s">
        <v>431</v>
      </c>
      <c r="B221" s="2">
        <v>135</v>
      </c>
      <c r="C221" s="43">
        <v>99.73</v>
      </c>
      <c r="D221" s="44">
        <v>1.3520000000000001</v>
      </c>
      <c r="E221" s="45">
        <f t="shared" si="137"/>
        <v>0.22000000000000003</v>
      </c>
      <c r="F221" s="22">
        <f t="shared" si="138"/>
        <v>-6.9334414814814713E-2</v>
      </c>
      <c r="H221" s="5">
        <f t="shared" si="139"/>
        <v>-9.3601459999999861</v>
      </c>
      <c r="I221" s="2" t="s">
        <v>66</v>
      </c>
      <c r="J221" s="46" t="s">
        <v>432</v>
      </c>
      <c r="K221" s="47">
        <f t="shared" si="140"/>
        <v>43796</v>
      </c>
      <c r="L221" s="47" t="str">
        <f t="shared" ca="1" si="141"/>
        <v>2020-03-30</v>
      </c>
      <c r="M221" s="27">
        <f t="shared" ca="1" si="142"/>
        <v>16875</v>
      </c>
      <c r="N221" s="28">
        <f t="shared" ca="1" si="143"/>
        <v>-0.20245649125925896</v>
      </c>
      <c r="O221" s="48">
        <f t="shared" si="144"/>
        <v>134.83496000000002</v>
      </c>
      <c r="P221" s="48">
        <f t="shared" si="145"/>
        <v>0.16503999999997632</v>
      </c>
      <c r="Q221" s="49">
        <f t="shared" si="146"/>
        <v>0.9</v>
      </c>
      <c r="R221" s="50">
        <f t="shared" si="147"/>
        <v>20269.539999999994</v>
      </c>
      <c r="S221" s="51">
        <f t="shared" si="148"/>
        <v>27404.418079999992</v>
      </c>
      <c r="T221" s="51"/>
      <c r="U221" s="51"/>
      <c r="V221" s="52">
        <f t="shared" si="149"/>
        <v>5030.2</v>
      </c>
      <c r="W221" s="52">
        <f t="shared" si="150"/>
        <v>32434.618079999993</v>
      </c>
      <c r="X221" s="1">
        <f t="shared" si="151"/>
        <v>30150</v>
      </c>
      <c r="Y221" s="50">
        <f t="shared" si="152"/>
        <v>2284.6180799999929</v>
      </c>
      <c r="Z221" s="135">
        <f t="shared" si="153"/>
        <v>7.5775060696517071E-2</v>
      </c>
      <c r="AA221" s="135">
        <f t="shared" si="154"/>
        <v>9.0948896089936726E-2</v>
      </c>
      <c r="AB221" s="135">
        <f>SUM($C$2:C221)*D221/SUM($B$2:B221)-1</f>
        <v>9.4701619900497525E-2</v>
      </c>
      <c r="AC221" s="135">
        <f t="shared" si="136"/>
        <v>-1.8926559203980453E-2</v>
      </c>
      <c r="AD221" s="53">
        <f t="shared" si="155"/>
        <v>0.28933441481481476</v>
      </c>
    </row>
    <row r="222" spans="1:30">
      <c r="A222" s="42" t="s">
        <v>433</v>
      </c>
      <c r="B222" s="2">
        <v>135</v>
      </c>
      <c r="C222" s="43">
        <v>100.05</v>
      </c>
      <c r="D222" s="44">
        <v>1.3476999999999999</v>
      </c>
      <c r="E222" s="45">
        <f t="shared" si="137"/>
        <v>0.22000000000000003</v>
      </c>
      <c r="F222" s="22">
        <f t="shared" si="138"/>
        <v>-6.6348222222222197E-2</v>
      </c>
      <c r="H222" s="5">
        <f t="shared" si="139"/>
        <v>-8.9570099999999968</v>
      </c>
      <c r="I222" s="2" t="s">
        <v>66</v>
      </c>
      <c r="J222" s="46" t="s">
        <v>434</v>
      </c>
      <c r="K222" s="47">
        <f t="shared" si="140"/>
        <v>43797</v>
      </c>
      <c r="L222" s="47" t="str">
        <f t="shared" ca="1" si="141"/>
        <v>2020-03-30</v>
      </c>
      <c r="M222" s="27">
        <f t="shared" ca="1" si="142"/>
        <v>16740</v>
      </c>
      <c r="N222" s="28">
        <f t="shared" ca="1" si="143"/>
        <v>-0.19529920250896049</v>
      </c>
      <c r="O222" s="48">
        <f t="shared" si="144"/>
        <v>134.83738499999998</v>
      </c>
      <c r="P222" s="48">
        <f t="shared" si="145"/>
        <v>0.16261500000001661</v>
      </c>
      <c r="Q222" s="49">
        <f t="shared" si="146"/>
        <v>0.9</v>
      </c>
      <c r="R222" s="50">
        <f t="shared" si="147"/>
        <v>20369.589999999993</v>
      </c>
      <c r="S222" s="51">
        <f t="shared" si="148"/>
        <v>27452.096442999988</v>
      </c>
      <c r="T222" s="51"/>
      <c r="U222" s="51"/>
      <c r="V222" s="52">
        <f t="shared" si="149"/>
        <v>5030.2</v>
      </c>
      <c r="W222" s="52">
        <f t="shared" si="150"/>
        <v>32482.296442999988</v>
      </c>
      <c r="X222" s="1">
        <f t="shared" si="151"/>
        <v>30285</v>
      </c>
      <c r="Y222" s="50">
        <f t="shared" si="152"/>
        <v>2197.2964429999884</v>
      </c>
      <c r="Z222" s="135">
        <f t="shared" si="153"/>
        <v>7.2553952220570928E-2</v>
      </c>
      <c r="AA222" s="135">
        <f t="shared" si="154"/>
        <v>8.7005101723236278E-2</v>
      </c>
      <c r="AB222" s="135">
        <f>SUM($C$2:C222)*D222/SUM($B$2:B222)-1</f>
        <v>9.0807954234769506E-2</v>
      </c>
      <c r="AC222" s="135">
        <f t="shared" si="136"/>
        <v>-1.8254002014198578E-2</v>
      </c>
      <c r="AD222" s="53">
        <f t="shared" si="155"/>
        <v>0.28634822222222223</v>
      </c>
    </row>
    <row r="223" spans="1:30">
      <c r="A223" s="42" t="s">
        <v>435</v>
      </c>
      <c r="B223" s="2">
        <v>135</v>
      </c>
      <c r="C223" s="43">
        <v>100.89</v>
      </c>
      <c r="D223" s="44">
        <v>1.3365</v>
      </c>
      <c r="E223" s="45">
        <f t="shared" si="137"/>
        <v>0.22000000000000003</v>
      </c>
      <c r="F223" s="22">
        <f t="shared" si="138"/>
        <v>-5.8509466666666614E-2</v>
      </c>
      <c r="H223" s="5">
        <f t="shared" si="139"/>
        <v>-7.898777999999993</v>
      </c>
      <c r="I223" s="2" t="s">
        <v>66</v>
      </c>
      <c r="J223" s="46" t="s">
        <v>436</v>
      </c>
      <c r="K223" s="47">
        <f t="shared" si="140"/>
        <v>43798</v>
      </c>
      <c r="L223" s="47" t="str">
        <f t="shared" ca="1" si="141"/>
        <v>2020-03-30</v>
      </c>
      <c r="M223" s="27">
        <f t="shared" ca="1" si="142"/>
        <v>16605</v>
      </c>
      <c r="N223" s="28">
        <f t="shared" ca="1" si="143"/>
        <v>-0.173625653116531</v>
      </c>
      <c r="O223" s="48">
        <f t="shared" si="144"/>
        <v>134.839485</v>
      </c>
      <c r="P223" s="48">
        <f t="shared" si="145"/>
        <v>0.16051500000000374</v>
      </c>
      <c r="Q223" s="49">
        <f t="shared" si="146"/>
        <v>0.9</v>
      </c>
      <c r="R223" s="50">
        <f t="shared" si="147"/>
        <v>20470.479999999992</v>
      </c>
      <c r="S223" s="51">
        <f t="shared" si="148"/>
        <v>27358.796519999989</v>
      </c>
      <c r="T223" s="51"/>
      <c r="U223" s="51"/>
      <c r="V223" s="52">
        <f t="shared" si="149"/>
        <v>5030.2</v>
      </c>
      <c r="W223" s="52">
        <f t="shared" si="150"/>
        <v>32388.99651999999</v>
      </c>
      <c r="X223" s="1">
        <f t="shared" si="151"/>
        <v>30420</v>
      </c>
      <c r="Y223" s="50">
        <f t="shared" si="152"/>
        <v>1968.9965199999897</v>
      </c>
      <c r="Z223" s="135">
        <f t="shared" si="153"/>
        <v>6.4727038790269198E-2</v>
      </c>
      <c r="AA223" s="135">
        <f t="shared" si="154"/>
        <v>7.7550690434741165E-2</v>
      </c>
      <c r="AB223" s="135">
        <f>SUM($C$2:C223)*D223/SUM($B$2:B223)-1</f>
        <v>8.1374803254437689E-2</v>
      </c>
      <c r="AC223" s="135">
        <f t="shared" si="136"/>
        <v>-1.6647764464168491E-2</v>
      </c>
      <c r="AD223" s="53">
        <f t="shared" si="155"/>
        <v>0.27850946666666665</v>
      </c>
    </row>
    <row r="224" spans="1:30">
      <c r="A224" s="42" t="s">
        <v>437</v>
      </c>
      <c r="B224" s="2">
        <v>135</v>
      </c>
      <c r="C224" s="43">
        <v>100.74</v>
      </c>
      <c r="D224" s="44">
        <v>1.3385</v>
      </c>
      <c r="E224" s="45">
        <f t="shared" si="137"/>
        <v>0.22000000000000003</v>
      </c>
      <c r="F224" s="22">
        <f t="shared" si="138"/>
        <v>-5.9909244444444482E-2</v>
      </c>
      <c r="H224" s="5">
        <f t="shared" si="139"/>
        <v>-8.0877480000000048</v>
      </c>
      <c r="I224" s="2" t="s">
        <v>66</v>
      </c>
      <c r="J224" s="46" t="s">
        <v>438</v>
      </c>
      <c r="K224" s="47">
        <f t="shared" si="140"/>
        <v>43801</v>
      </c>
      <c r="L224" s="47" t="str">
        <f t="shared" ca="1" si="141"/>
        <v>2020-03-30</v>
      </c>
      <c r="M224" s="27">
        <f t="shared" ca="1" si="142"/>
        <v>16200</v>
      </c>
      <c r="N224" s="28">
        <f t="shared" ca="1" si="143"/>
        <v>-0.18222395185185197</v>
      </c>
      <c r="O224" s="48">
        <f t="shared" si="144"/>
        <v>134.84048999999999</v>
      </c>
      <c r="P224" s="48">
        <f t="shared" si="145"/>
        <v>0.15951000000001159</v>
      </c>
      <c r="Q224" s="49">
        <f t="shared" si="146"/>
        <v>0.9</v>
      </c>
      <c r="R224" s="50">
        <f t="shared" si="147"/>
        <v>20571.219999999994</v>
      </c>
      <c r="S224" s="51">
        <f t="shared" si="148"/>
        <v>27534.577969999991</v>
      </c>
      <c r="T224" s="51"/>
      <c r="U224" s="51"/>
      <c r="V224" s="52">
        <f t="shared" si="149"/>
        <v>5030.2</v>
      </c>
      <c r="W224" s="52">
        <f t="shared" si="150"/>
        <v>32564.777969999992</v>
      </c>
      <c r="X224" s="1">
        <f t="shared" si="151"/>
        <v>30555</v>
      </c>
      <c r="Y224" s="50">
        <f t="shared" si="152"/>
        <v>2009.7779699999919</v>
      </c>
      <c r="Z224" s="135">
        <f t="shared" si="153"/>
        <v>6.5775747668139095E-2</v>
      </c>
      <c r="AA224" s="135">
        <f t="shared" si="154"/>
        <v>7.87382455494261E-2</v>
      </c>
      <c r="AB224" s="135">
        <f>SUM($C$2:C224)*D224/SUM($B$2:B224)-1</f>
        <v>8.2621116838487829E-2</v>
      </c>
      <c r="AC224" s="135">
        <f t="shared" si="136"/>
        <v>-1.6845369170348734E-2</v>
      </c>
      <c r="AD224" s="53">
        <f t="shared" si="155"/>
        <v>0.27990924444444454</v>
      </c>
    </row>
    <row r="225" spans="1:30">
      <c r="A225" s="42" t="s">
        <v>439</v>
      </c>
      <c r="B225" s="2">
        <v>135</v>
      </c>
      <c r="C225" s="43">
        <v>100.37</v>
      </c>
      <c r="D225" s="44">
        <v>1.3433999999999999</v>
      </c>
      <c r="E225" s="45">
        <f t="shared" si="137"/>
        <v>0.22000000000000003</v>
      </c>
      <c r="F225" s="22">
        <f t="shared" si="138"/>
        <v>-6.3362029629629585E-2</v>
      </c>
      <c r="H225" s="5">
        <f t="shared" si="139"/>
        <v>-8.5538739999999933</v>
      </c>
      <c r="I225" s="2" t="s">
        <v>66</v>
      </c>
      <c r="J225" s="46" t="s">
        <v>440</v>
      </c>
      <c r="K225" s="47">
        <f t="shared" si="140"/>
        <v>43802</v>
      </c>
      <c r="L225" s="47" t="str">
        <f t="shared" ca="1" si="141"/>
        <v>2020-03-30</v>
      </c>
      <c r="M225" s="27">
        <f t="shared" ca="1" si="142"/>
        <v>16065</v>
      </c>
      <c r="N225" s="28">
        <f t="shared" ca="1" si="143"/>
        <v>-0.19434572113289744</v>
      </c>
      <c r="O225" s="48">
        <f t="shared" si="144"/>
        <v>134.83705799999998</v>
      </c>
      <c r="P225" s="48">
        <f t="shared" si="145"/>
        <v>0.16294200000001524</v>
      </c>
      <c r="Q225" s="49">
        <f t="shared" si="146"/>
        <v>0.9</v>
      </c>
      <c r="R225" s="50">
        <f t="shared" si="147"/>
        <v>20671.589999999993</v>
      </c>
      <c r="S225" s="51">
        <f t="shared" si="148"/>
        <v>27770.214005999987</v>
      </c>
      <c r="T225" s="51"/>
      <c r="U225" s="51"/>
      <c r="V225" s="52">
        <f t="shared" si="149"/>
        <v>5030.2</v>
      </c>
      <c r="W225" s="52">
        <f t="shared" si="150"/>
        <v>32800.414005999985</v>
      </c>
      <c r="X225" s="1">
        <f t="shared" si="151"/>
        <v>30690</v>
      </c>
      <c r="Y225" s="50">
        <f t="shared" si="152"/>
        <v>2110.4140059999845</v>
      </c>
      <c r="Z225" s="135">
        <f t="shared" si="153"/>
        <v>6.8765526425545342E-2</v>
      </c>
      <c r="AA225" s="135">
        <f t="shared" si="154"/>
        <v>8.2245925767152839E-2</v>
      </c>
      <c r="AB225" s="135">
        <f>SUM($C$2:C225)*D225/SUM($B$2:B225)-1</f>
        <v>8.6198212707721877E-2</v>
      </c>
      <c r="AC225" s="135">
        <f t="shared" si="136"/>
        <v>-1.7432686282176535E-2</v>
      </c>
      <c r="AD225" s="53">
        <f t="shared" si="155"/>
        <v>0.28336202962962964</v>
      </c>
    </row>
    <row r="226" spans="1:30">
      <c r="A226" s="42" t="s">
        <v>441</v>
      </c>
      <c r="B226" s="2">
        <v>135</v>
      </c>
      <c r="C226" s="43">
        <v>100.41</v>
      </c>
      <c r="D226" s="44">
        <v>1.3429</v>
      </c>
      <c r="E226" s="45">
        <f t="shared" si="137"/>
        <v>0.22000000000000003</v>
      </c>
      <c r="F226" s="22">
        <f t="shared" si="138"/>
        <v>-6.2988755555555595E-2</v>
      </c>
      <c r="H226" s="5">
        <f t="shared" si="139"/>
        <v>-8.5034820000000053</v>
      </c>
      <c r="I226" s="2" t="s">
        <v>66</v>
      </c>
      <c r="J226" s="46" t="s">
        <v>442</v>
      </c>
      <c r="K226" s="47">
        <f t="shared" si="140"/>
        <v>43803</v>
      </c>
      <c r="L226" s="47" t="str">
        <f t="shared" ca="1" si="141"/>
        <v>2020-03-30</v>
      </c>
      <c r="M226" s="27">
        <f t="shared" ca="1" si="142"/>
        <v>15930</v>
      </c>
      <c r="N226" s="28">
        <f t="shared" ca="1" si="143"/>
        <v>-0.19483809981167621</v>
      </c>
      <c r="O226" s="48">
        <f t="shared" si="144"/>
        <v>134.84058899999999</v>
      </c>
      <c r="P226" s="48">
        <f t="shared" si="145"/>
        <v>0.15941100000000574</v>
      </c>
      <c r="Q226" s="49">
        <f t="shared" si="146"/>
        <v>0.9</v>
      </c>
      <c r="R226" s="50">
        <f t="shared" si="147"/>
        <v>20771.999999999993</v>
      </c>
      <c r="S226" s="51">
        <f t="shared" si="148"/>
        <v>27894.718799999991</v>
      </c>
      <c r="T226" s="51"/>
      <c r="U226" s="51"/>
      <c r="V226" s="52">
        <f t="shared" si="149"/>
        <v>5030.2</v>
      </c>
      <c r="W226" s="52">
        <f t="shared" si="150"/>
        <v>32924.918799999992</v>
      </c>
      <c r="X226" s="1">
        <f t="shared" si="151"/>
        <v>30825</v>
      </c>
      <c r="Y226" s="50">
        <f t="shared" si="152"/>
        <v>2099.9187999999922</v>
      </c>
      <c r="Z226" s="135">
        <f t="shared" si="153"/>
        <v>6.8123886455798699E-2</v>
      </c>
      <c r="AA226" s="135">
        <f t="shared" si="154"/>
        <v>8.1408609487183092E-2</v>
      </c>
      <c r="AB226" s="135">
        <f>SUM($C$2:C226)*D226/SUM($B$2:B226)-1</f>
        <v>8.5413029261962592E-2</v>
      </c>
      <c r="AC226" s="135">
        <f t="shared" si="136"/>
        <v>-1.7289142806163893E-2</v>
      </c>
      <c r="AD226" s="53">
        <f t="shared" si="155"/>
        <v>0.28298875555555564</v>
      </c>
    </row>
    <row r="227" spans="1:30">
      <c r="A227" s="42" t="s">
        <v>443</v>
      </c>
      <c r="B227" s="2">
        <v>135</v>
      </c>
      <c r="C227" s="43">
        <v>99.68</v>
      </c>
      <c r="D227" s="44">
        <v>1.3527</v>
      </c>
      <c r="E227" s="45">
        <f t="shared" si="137"/>
        <v>0.22000000000000003</v>
      </c>
      <c r="F227" s="22">
        <f t="shared" si="138"/>
        <v>-6.9801007407407301E-2</v>
      </c>
      <c r="H227" s="5">
        <f t="shared" si="139"/>
        <v>-9.4231359999999853</v>
      </c>
      <c r="I227" s="2" t="s">
        <v>66</v>
      </c>
      <c r="J227" s="46" t="s">
        <v>444</v>
      </c>
      <c r="K227" s="47">
        <f t="shared" si="140"/>
        <v>43804</v>
      </c>
      <c r="L227" s="47" t="str">
        <f t="shared" ca="1" si="141"/>
        <v>2020-03-30</v>
      </c>
      <c r="M227" s="27">
        <f t="shared" ca="1" si="142"/>
        <v>15795</v>
      </c>
      <c r="N227" s="28">
        <f t="shared" ca="1" si="143"/>
        <v>-0.21775527951883475</v>
      </c>
      <c r="O227" s="48">
        <f t="shared" si="144"/>
        <v>134.83713600000002</v>
      </c>
      <c r="P227" s="48">
        <f t="shared" si="145"/>
        <v>0.1628639999999848</v>
      </c>
      <c r="Q227" s="49">
        <f t="shared" si="146"/>
        <v>0.9</v>
      </c>
      <c r="R227" s="50">
        <f t="shared" si="147"/>
        <v>20871.679999999993</v>
      </c>
      <c r="S227" s="51">
        <f t="shared" si="148"/>
        <v>28233.121535999991</v>
      </c>
      <c r="T227" s="51"/>
      <c r="U227" s="51"/>
      <c r="V227" s="52">
        <f t="shared" si="149"/>
        <v>5030.2</v>
      </c>
      <c r="W227" s="52">
        <f t="shared" si="150"/>
        <v>33263.321535999989</v>
      </c>
      <c r="X227" s="1">
        <f t="shared" si="151"/>
        <v>30960</v>
      </c>
      <c r="Y227" s="50">
        <f t="shared" si="152"/>
        <v>2303.3215359999886</v>
      </c>
      <c r="Z227" s="135">
        <f t="shared" si="153"/>
        <v>7.4396690439276103E-2</v>
      </c>
      <c r="AA227" s="135">
        <f t="shared" si="154"/>
        <v>8.8829128493084886E-2</v>
      </c>
      <c r="AB227" s="135">
        <f>SUM($C$2:C227)*D227/SUM($B$2:B227)-1</f>
        <v>9.2921742151162556E-2</v>
      </c>
      <c r="AC227" s="135">
        <f t="shared" si="136"/>
        <v>-1.8525051711886453E-2</v>
      </c>
      <c r="AD227" s="53">
        <f t="shared" si="155"/>
        <v>0.28980100740740733</v>
      </c>
    </row>
    <row r="228" spans="1:30">
      <c r="A228" s="42" t="s">
        <v>445</v>
      </c>
      <c r="B228" s="2">
        <v>135</v>
      </c>
      <c r="C228" s="43">
        <v>99.13</v>
      </c>
      <c r="D228" s="44">
        <v>1.3603000000000001</v>
      </c>
      <c r="E228" s="45">
        <f t="shared" si="137"/>
        <v>0.22000000000000003</v>
      </c>
      <c r="F228" s="22">
        <f t="shared" si="138"/>
        <v>-7.4933525925925962E-2</v>
      </c>
      <c r="H228" s="5">
        <f t="shared" si="139"/>
        <v>-10.116026000000005</v>
      </c>
      <c r="I228" s="2" t="s">
        <v>66</v>
      </c>
      <c r="J228" s="46" t="s">
        <v>446</v>
      </c>
      <c r="K228" s="47">
        <f t="shared" si="140"/>
        <v>43805</v>
      </c>
      <c r="L228" s="47" t="str">
        <f t="shared" ca="1" si="141"/>
        <v>2020-03-30</v>
      </c>
      <c r="M228" s="27">
        <f t="shared" ca="1" si="142"/>
        <v>15660</v>
      </c>
      <c r="N228" s="28">
        <f t="shared" ca="1" si="143"/>
        <v>-0.2357822151979567</v>
      </c>
      <c r="O228" s="48">
        <f t="shared" si="144"/>
        <v>134.84653900000001</v>
      </c>
      <c r="P228" s="48">
        <f t="shared" si="145"/>
        <v>0.15346099999999296</v>
      </c>
      <c r="Q228" s="49">
        <f t="shared" si="146"/>
        <v>0.9</v>
      </c>
      <c r="R228" s="50">
        <f t="shared" si="147"/>
        <v>20970.809999999994</v>
      </c>
      <c r="S228" s="51">
        <f t="shared" si="148"/>
        <v>28526.592842999995</v>
      </c>
      <c r="T228" s="51"/>
      <c r="U228" s="51"/>
      <c r="V228" s="52">
        <f t="shared" si="149"/>
        <v>5030.2</v>
      </c>
      <c r="W228" s="52">
        <f t="shared" si="150"/>
        <v>33556.792842999996</v>
      </c>
      <c r="X228" s="1">
        <f t="shared" si="151"/>
        <v>31095</v>
      </c>
      <c r="Y228" s="50">
        <f t="shared" si="152"/>
        <v>2461.7928429999956</v>
      </c>
      <c r="Z228" s="135">
        <f t="shared" si="153"/>
        <v>7.9170054446052296E-2</v>
      </c>
      <c r="AA228" s="135">
        <f t="shared" si="154"/>
        <v>9.4448944285012493E-2</v>
      </c>
      <c r="AB228" s="135">
        <f>SUM($C$2:C228)*D228/SUM($B$2:B228)-1</f>
        <v>9.8627188679851763E-2</v>
      </c>
      <c r="AC228" s="135">
        <f t="shared" si="136"/>
        <v>-1.9457134233799467E-2</v>
      </c>
      <c r="AD228" s="53">
        <f t="shared" si="155"/>
        <v>0.29493352592592598</v>
      </c>
    </row>
    <row r="229" spans="1:30">
      <c r="A229" s="42" t="s">
        <v>447</v>
      </c>
      <c r="B229" s="2">
        <v>135</v>
      </c>
      <c r="C229" s="43">
        <v>99.29</v>
      </c>
      <c r="D229" s="44">
        <v>1.3581000000000001</v>
      </c>
      <c r="E229" s="45">
        <f t="shared" si="137"/>
        <v>0.22000000000000003</v>
      </c>
      <c r="F229" s="22">
        <f t="shared" si="138"/>
        <v>-7.3440429629629503E-2</v>
      </c>
      <c r="H229" s="5">
        <f t="shared" si="139"/>
        <v>-9.914457999999982</v>
      </c>
      <c r="I229" s="2" t="s">
        <v>66</v>
      </c>
      <c r="J229" s="46" t="s">
        <v>448</v>
      </c>
      <c r="K229" s="47">
        <f t="shared" si="140"/>
        <v>43808</v>
      </c>
      <c r="L229" s="47" t="str">
        <f t="shared" ca="1" si="141"/>
        <v>2020-03-30</v>
      </c>
      <c r="M229" s="27">
        <f t="shared" ca="1" si="142"/>
        <v>15255</v>
      </c>
      <c r="N229" s="28">
        <f t="shared" ca="1" si="143"/>
        <v>-0.23721908685676785</v>
      </c>
      <c r="O229" s="48">
        <f t="shared" si="144"/>
        <v>134.84574900000001</v>
      </c>
      <c r="P229" s="48">
        <f t="shared" si="145"/>
        <v>0.15425099999998793</v>
      </c>
      <c r="Q229" s="49">
        <f t="shared" si="146"/>
        <v>0.9</v>
      </c>
      <c r="R229" s="50">
        <f t="shared" si="147"/>
        <v>21070.099999999995</v>
      </c>
      <c r="S229" s="51">
        <f t="shared" si="148"/>
        <v>28615.302809999994</v>
      </c>
      <c r="T229" s="51"/>
      <c r="U229" s="51"/>
      <c r="V229" s="52">
        <f t="shared" si="149"/>
        <v>5030.2</v>
      </c>
      <c r="W229" s="52">
        <f t="shared" si="150"/>
        <v>33645.502809999991</v>
      </c>
      <c r="X229" s="1">
        <f t="shared" si="151"/>
        <v>31230</v>
      </c>
      <c r="Y229" s="50">
        <f t="shared" si="152"/>
        <v>2415.5028099999909</v>
      </c>
      <c r="Z229" s="135">
        <f t="shared" si="153"/>
        <v>7.7345591098302524E-2</v>
      </c>
      <c r="AA229" s="135">
        <f t="shared" si="154"/>
        <v>9.2195467522652619E-2</v>
      </c>
      <c r="AB229" s="135">
        <f>SUM($C$2:C229)*D229/SUM($B$2:B229)-1</f>
        <v>9.6426788760807014E-2</v>
      </c>
      <c r="AC229" s="135">
        <f t="shared" si="136"/>
        <v>-1.908119766250449E-2</v>
      </c>
      <c r="AD229" s="53">
        <f t="shared" si="155"/>
        <v>0.29344042962962952</v>
      </c>
    </row>
    <row r="230" spans="1:30">
      <c r="A230" s="42" t="s">
        <v>449</v>
      </c>
      <c r="B230" s="2">
        <v>135</v>
      </c>
      <c r="C230" s="43">
        <v>99.16</v>
      </c>
      <c r="D230" s="44">
        <v>1.3597999999999999</v>
      </c>
      <c r="E230" s="45">
        <f t="shared" si="137"/>
        <v>0.22000000000000003</v>
      </c>
      <c r="F230" s="22">
        <f t="shared" si="138"/>
        <v>-7.4653570370370376E-2</v>
      </c>
      <c r="H230" s="5">
        <f t="shared" si="139"/>
        <v>-10.078232</v>
      </c>
      <c r="I230" s="2" t="s">
        <v>66</v>
      </c>
      <c r="J230" s="46" t="s">
        <v>450</v>
      </c>
      <c r="K230" s="47">
        <f t="shared" si="140"/>
        <v>43809</v>
      </c>
      <c r="L230" s="47" t="str">
        <f t="shared" ca="1" si="141"/>
        <v>2020-03-30</v>
      </c>
      <c r="M230" s="27">
        <f t="shared" ca="1" si="142"/>
        <v>15120</v>
      </c>
      <c r="N230" s="28">
        <f t="shared" ca="1" si="143"/>
        <v>-0.24329065343915343</v>
      </c>
      <c r="O230" s="48">
        <f t="shared" si="144"/>
        <v>134.83776799999998</v>
      </c>
      <c r="P230" s="48">
        <f t="shared" si="145"/>
        <v>0.16223200000001725</v>
      </c>
      <c r="Q230" s="49">
        <f t="shared" si="146"/>
        <v>0.9</v>
      </c>
      <c r="R230" s="50">
        <f t="shared" si="147"/>
        <v>21169.259999999995</v>
      </c>
      <c r="S230" s="51">
        <f t="shared" si="148"/>
        <v>28785.95974799999</v>
      </c>
      <c r="T230" s="51"/>
      <c r="U230" s="51"/>
      <c r="V230" s="52">
        <f t="shared" si="149"/>
        <v>5030.2</v>
      </c>
      <c r="W230" s="52">
        <f t="shared" si="150"/>
        <v>33816.159747999991</v>
      </c>
      <c r="X230" s="1">
        <f t="shared" si="151"/>
        <v>31365</v>
      </c>
      <c r="Y230" s="50">
        <f t="shared" si="152"/>
        <v>2451.1597479999909</v>
      </c>
      <c r="Z230" s="135">
        <f t="shared" si="153"/>
        <v>7.8149521696157853E-2</v>
      </c>
      <c r="AA230" s="135">
        <f t="shared" si="154"/>
        <v>9.3076831720764641E-2</v>
      </c>
      <c r="AB230" s="135">
        <f>SUM($C$2:C230)*D230/SUM($B$2:B230)-1</f>
        <v>9.7373123609118206E-2</v>
      </c>
      <c r="AC230" s="135">
        <f t="shared" si="136"/>
        <v>-1.9223601912960353E-2</v>
      </c>
      <c r="AD230" s="53">
        <f t="shared" si="155"/>
        <v>0.29465357037037043</v>
      </c>
    </row>
    <row r="231" spans="1:30">
      <c r="A231" s="42" t="s">
        <v>451</v>
      </c>
      <c r="B231" s="2">
        <v>135</v>
      </c>
      <c r="C231" s="43">
        <v>99.1</v>
      </c>
      <c r="D231" s="44">
        <v>1.3607</v>
      </c>
      <c r="E231" s="45">
        <f t="shared" si="137"/>
        <v>0.22000000000000003</v>
      </c>
      <c r="F231" s="22">
        <f t="shared" si="138"/>
        <v>-7.5213481481481562E-2</v>
      </c>
      <c r="H231" s="5">
        <f t="shared" si="139"/>
        <v>-10.15382000000001</v>
      </c>
      <c r="I231" s="2" t="s">
        <v>66</v>
      </c>
      <c r="J231" s="46" t="s">
        <v>452</v>
      </c>
      <c r="K231" s="47">
        <f t="shared" si="140"/>
        <v>43810</v>
      </c>
      <c r="L231" s="47" t="str">
        <f t="shared" ca="1" si="141"/>
        <v>2020-03-30</v>
      </c>
      <c r="M231" s="27">
        <f t="shared" ca="1" si="142"/>
        <v>14985</v>
      </c>
      <c r="N231" s="28">
        <f t="shared" ca="1" si="143"/>
        <v>-0.24732361027694386</v>
      </c>
      <c r="O231" s="48">
        <f t="shared" si="144"/>
        <v>134.84537</v>
      </c>
      <c r="P231" s="48">
        <f t="shared" si="145"/>
        <v>0.15462999999999738</v>
      </c>
      <c r="Q231" s="49">
        <f t="shared" si="146"/>
        <v>0.9</v>
      </c>
      <c r="R231" s="50">
        <f t="shared" si="147"/>
        <v>21268.359999999993</v>
      </c>
      <c r="S231" s="51">
        <f t="shared" si="148"/>
        <v>28939.857451999993</v>
      </c>
      <c r="T231" s="51"/>
      <c r="U231" s="51"/>
      <c r="V231" s="52">
        <f t="shared" si="149"/>
        <v>5030.2</v>
      </c>
      <c r="W231" s="52">
        <f t="shared" si="150"/>
        <v>33970.057451999994</v>
      </c>
      <c r="X231" s="1">
        <f t="shared" si="151"/>
        <v>31500</v>
      </c>
      <c r="Y231" s="50">
        <f t="shared" si="152"/>
        <v>2470.0574519999936</v>
      </c>
      <c r="Z231" s="135">
        <f t="shared" si="153"/>
        <v>7.8414522285713995E-2</v>
      </c>
      <c r="AA231" s="135">
        <f t="shared" si="154"/>
        <v>9.3316060264905465E-2</v>
      </c>
      <c r="AB231" s="135">
        <f>SUM($C$2:C231)*D231/SUM($B$2:B231)-1</f>
        <v>9.7674098190476011E-2</v>
      </c>
      <c r="AC231" s="135">
        <f t="shared" si="136"/>
        <v>-1.9259575904762016E-2</v>
      </c>
      <c r="AD231" s="53">
        <f t="shared" si="155"/>
        <v>0.29521348148148158</v>
      </c>
    </row>
    <row r="232" spans="1:30">
      <c r="A232" s="42" t="s">
        <v>453</v>
      </c>
      <c r="B232" s="2">
        <v>135</v>
      </c>
      <c r="C232" s="43">
        <v>99.37</v>
      </c>
      <c r="D232" s="44">
        <v>1.357</v>
      </c>
      <c r="E232" s="45">
        <f t="shared" si="137"/>
        <v>0.22000000000000003</v>
      </c>
      <c r="F232" s="22">
        <f t="shared" si="138"/>
        <v>-7.2693881481481426E-2</v>
      </c>
      <c r="H232" s="5">
        <f t="shared" si="139"/>
        <v>-9.8136739999999918</v>
      </c>
      <c r="I232" s="2" t="s">
        <v>66</v>
      </c>
      <c r="J232" s="46" t="s">
        <v>454</v>
      </c>
      <c r="K232" s="47">
        <f t="shared" si="140"/>
        <v>43811</v>
      </c>
      <c r="L232" s="47" t="str">
        <f t="shared" ca="1" si="141"/>
        <v>2020-03-30</v>
      </c>
      <c r="M232" s="27">
        <f t="shared" ca="1" si="142"/>
        <v>14850</v>
      </c>
      <c r="N232" s="28">
        <f t="shared" ca="1" si="143"/>
        <v>-0.24121151582491562</v>
      </c>
      <c r="O232" s="48">
        <f t="shared" si="144"/>
        <v>134.84509</v>
      </c>
      <c r="P232" s="48">
        <f t="shared" si="145"/>
        <v>0.15491000000000099</v>
      </c>
      <c r="Q232" s="49">
        <f t="shared" si="146"/>
        <v>0.9</v>
      </c>
      <c r="R232" s="50">
        <f t="shared" si="147"/>
        <v>21367.729999999992</v>
      </c>
      <c r="S232" s="51">
        <f t="shared" si="148"/>
        <v>28996.00960999999</v>
      </c>
      <c r="T232" s="51"/>
      <c r="U232" s="51"/>
      <c r="V232" s="52">
        <f t="shared" si="149"/>
        <v>5030.2</v>
      </c>
      <c r="W232" s="52">
        <f t="shared" si="150"/>
        <v>34026.209609999991</v>
      </c>
      <c r="X232" s="1">
        <f t="shared" si="151"/>
        <v>31635</v>
      </c>
      <c r="Y232" s="50">
        <f t="shared" si="152"/>
        <v>2391.2096099999908</v>
      </c>
      <c r="Z232" s="135">
        <f t="shared" si="153"/>
        <v>7.5587469890943337E-2</v>
      </c>
      <c r="AA232" s="135">
        <f t="shared" si="154"/>
        <v>8.9878879375149934E-2</v>
      </c>
      <c r="AB232" s="135">
        <f>SUM($C$2:C232)*D232/SUM($B$2:B232)-1</f>
        <v>9.4280338865180724E-2</v>
      </c>
      <c r="AC232" s="135">
        <f t="shared" si="136"/>
        <v>-1.8692868974237387E-2</v>
      </c>
      <c r="AD232" s="53">
        <f t="shared" si="155"/>
        <v>0.29269388148148145</v>
      </c>
    </row>
    <row r="233" spans="1:30">
      <c r="A233" s="42" t="s">
        <v>455</v>
      </c>
      <c r="B233" s="2">
        <v>135</v>
      </c>
      <c r="C233" s="43">
        <v>97.58</v>
      </c>
      <c r="D233" s="44">
        <v>1.3818999999999999</v>
      </c>
      <c r="E233" s="45">
        <f t="shared" ref="E233:E264" si="156">10%*Q233+13%</f>
        <v>0.22000000000000003</v>
      </c>
      <c r="F233" s="22">
        <f t="shared" ref="F233:F264" si="157">IF(G233="",($F$1*C233-B233)/B233,H233/B233)</f>
        <v>-8.9397896296296256E-2</v>
      </c>
      <c r="H233" s="5">
        <f t="shared" ref="H233:H264" si="158">IF(G233="",$F$1*C233-B233,G233-B233)</f>
        <v>-12.068715999999995</v>
      </c>
      <c r="I233" s="2" t="s">
        <v>66</v>
      </c>
      <c r="J233" s="46" t="s">
        <v>456</v>
      </c>
      <c r="K233" s="47">
        <f t="shared" ref="K233:K264" si="159">DATE(MID(J233,1,4),MID(J233,5,2),MID(J233,7,2))</f>
        <v>43812</v>
      </c>
      <c r="L233" s="47" t="str">
        <f t="shared" ref="L233:L264" ca="1" si="160">IF(LEN(J233) &gt; 15,DATE(MID(J233,12,4),MID(J233,16,2),MID(J233,18,2)),TEXT(TODAY(),"yyyy-mm-dd"))</f>
        <v>2020-03-30</v>
      </c>
      <c r="M233" s="27">
        <f t="shared" ref="M233:M264" ca="1" si="161">(L233-K233+1)*B233</f>
        <v>14715</v>
      </c>
      <c r="N233" s="28">
        <f t="shared" ref="N233:N264" ca="1" si="162">H233/M233*365</f>
        <v>-0.29935992796466177</v>
      </c>
      <c r="O233" s="48">
        <f t="shared" ref="O233:O264" si="163">D233*C233</f>
        <v>134.84580199999999</v>
      </c>
      <c r="P233" s="48">
        <f t="shared" ref="P233:P264" si="164">B233-O233</f>
        <v>0.15419800000000805</v>
      </c>
      <c r="Q233" s="49">
        <f t="shared" ref="Q233:Q264" si="165">B233/150</f>
        <v>0.9</v>
      </c>
      <c r="R233" s="50">
        <f t="shared" ref="R233:R264" si="166">R232+C233-T233</f>
        <v>21465.309999999994</v>
      </c>
      <c r="S233" s="51">
        <f t="shared" ref="S233:S264" si="167">R233*D233</f>
        <v>29662.911888999988</v>
      </c>
      <c r="T233" s="51"/>
      <c r="U233" s="51"/>
      <c r="V233" s="52">
        <f t="shared" ref="V233:V264" si="168">V232+U233</f>
        <v>5030.2</v>
      </c>
      <c r="W233" s="52">
        <f t="shared" ref="W233:W264" si="169">V233+S233</f>
        <v>34693.111888999985</v>
      </c>
      <c r="X233" s="1">
        <f t="shared" ref="X233:X264" si="170">X232+B233</f>
        <v>31770</v>
      </c>
      <c r="Y233" s="50">
        <f t="shared" ref="Y233:Y264" si="171">W233-X233</f>
        <v>2923.1118889999852</v>
      </c>
      <c r="Z233" s="135">
        <f t="shared" ref="Z233:Z264" si="172">W233/X233-1</f>
        <v>9.2008558042177668E-2</v>
      </c>
      <c r="AA233" s="135">
        <f t="shared" ref="AA233:AA264" si="173">S233/(X233-V233)-1</f>
        <v>0.10931689425500513</v>
      </c>
      <c r="AB233" s="135">
        <f>SUM($C$2:C233)*D233/SUM($B$2:B233)-1</f>
        <v>0.1138688160528798</v>
      </c>
      <c r="AC233" s="135">
        <f t="shared" si="136"/>
        <v>-2.1860258010702127E-2</v>
      </c>
      <c r="AD233" s="53">
        <f t="shared" ref="AD233:AD264" si="174">IF(E233-F233&lt;0,"达成",E233-F233)</f>
        <v>0.30939789629629627</v>
      </c>
    </row>
    <row r="234" spans="1:30">
      <c r="A234" s="42" t="s">
        <v>457</v>
      </c>
      <c r="B234" s="2">
        <v>135</v>
      </c>
      <c r="C234" s="43">
        <v>97.14</v>
      </c>
      <c r="D234" s="44">
        <v>1.3880999999999999</v>
      </c>
      <c r="E234" s="45">
        <f t="shared" si="156"/>
        <v>0.22000000000000003</v>
      </c>
      <c r="F234" s="22">
        <f t="shared" si="157"/>
        <v>-9.3503911111111046E-2</v>
      </c>
      <c r="H234" s="5">
        <f t="shared" si="158"/>
        <v>-12.623027999999991</v>
      </c>
      <c r="I234" s="2" t="s">
        <v>66</v>
      </c>
      <c r="J234" s="46" t="s">
        <v>458</v>
      </c>
      <c r="K234" s="47">
        <f t="shared" si="159"/>
        <v>43815</v>
      </c>
      <c r="L234" s="47" t="str">
        <f t="shared" ca="1" si="160"/>
        <v>2020-03-30</v>
      </c>
      <c r="M234" s="27">
        <f t="shared" ca="1" si="161"/>
        <v>14310</v>
      </c>
      <c r="N234" s="28">
        <f t="shared" ca="1" si="162"/>
        <v>-0.32197101467505218</v>
      </c>
      <c r="O234" s="48">
        <f t="shared" si="163"/>
        <v>134.840034</v>
      </c>
      <c r="P234" s="48">
        <f t="shared" si="164"/>
        <v>0.15996599999999717</v>
      </c>
      <c r="Q234" s="49">
        <f t="shared" si="165"/>
        <v>0.9</v>
      </c>
      <c r="R234" s="50">
        <f t="shared" si="166"/>
        <v>21562.449999999993</v>
      </c>
      <c r="S234" s="51">
        <f t="shared" si="167"/>
        <v>29930.836844999987</v>
      </c>
      <c r="T234" s="51"/>
      <c r="U234" s="51"/>
      <c r="V234" s="52">
        <f t="shared" si="168"/>
        <v>5030.2</v>
      </c>
      <c r="W234" s="52">
        <f t="shared" si="169"/>
        <v>34961.036844999988</v>
      </c>
      <c r="X234" s="1">
        <f t="shared" si="170"/>
        <v>31905</v>
      </c>
      <c r="Y234" s="50">
        <f t="shared" si="171"/>
        <v>3056.0368449999878</v>
      </c>
      <c r="Z234" s="135">
        <f t="shared" si="172"/>
        <v>9.5785514652875436E-2</v>
      </c>
      <c r="AA234" s="135">
        <f t="shared" si="173"/>
        <v>0.1137138451262889</v>
      </c>
      <c r="AB234" s="135">
        <f>SUM($C$2:C234)*D234/SUM($B$2:B234)-1</f>
        <v>0.11835829957686839</v>
      </c>
      <c r="AC234" s="135">
        <f t="shared" si="136"/>
        <v>-2.257278492399295E-2</v>
      </c>
      <c r="AD234" s="53">
        <f t="shared" si="174"/>
        <v>0.31350391111111109</v>
      </c>
    </row>
    <row r="235" spans="1:30">
      <c r="A235" s="42" t="s">
        <v>459</v>
      </c>
      <c r="B235" s="2">
        <v>135</v>
      </c>
      <c r="C235" s="43">
        <v>95.9</v>
      </c>
      <c r="D235" s="44">
        <v>1.4060999999999999</v>
      </c>
      <c r="E235" s="45">
        <f t="shared" si="156"/>
        <v>0.22000000000000003</v>
      </c>
      <c r="F235" s="22">
        <f t="shared" si="157"/>
        <v>-0.10507540740740733</v>
      </c>
      <c r="H235" s="5">
        <f t="shared" si="158"/>
        <v>-14.185179999999988</v>
      </c>
      <c r="I235" s="2" t="s">
        <v>66</v>
      </c>
      <c r="J235" s="46" t="s">
        <v>460</v>
      </c>
      <c r="K235" s="47">
        <f t="shared" si="159"/>
        <v>43816</v>
      </c>
      <c r="L235" s="47" t="str">
        <f t="shared" ca="1" si="160"/>
        <v>2020-03-30</v>
      </c>
      <c r="M235" s="27">
        <f t="shared" ca="1" si="161"/>
        <v>14175</v>
      </c>
      <c r="N235" s="28">
        <f t="shared" ca="1" si="162"/>
        <v>-0.36526213051146356</v>
      </c>
      <c r="O235" s="48">
        <f t="shared" si="163"/>
        <v>134.84499</v>
      </c>
      <c r="P235" s="48">
        <f t="shared" si="164"/>
        <v>0.15501000000000431</v>
      </c>
      <c r="Q235" s="49">
        <f t="shared" si="165"/>
        <v>0.9</v>
      </c>
      <c r="R235" s="50">
        <f t="shared" si="166"/>
        <v>20917.169999999995</v>
      </c>
      <c r="S235" s="51">
        <f t="shared" si="167"/>
        <v>29411.632736999989</v>
      </c>
      <c r="T235" s="51">
        <v>741.18</v>
      </c>
      <c r="U235" s="51">
        <v>1036.96</v>
      </c>
      <c r="V235" s="52">
        <f t="shared" si="168"/>
        <v>6067.16</v>
      </c>
      <c r="W235" s="52">
        <f t="shared" si="169"/>
        <v>35478.792736999989</v>
      </c>
      <c r="X235" s="1">
        <f t="shared" si="170"/>
        <v>32040</v>
      </c>
      <c r="Y235" s="50">
        <f t="shared" si="171"/>
        <v>3438.7927369999888</v>
      </c>
      <c r="Z235" s="135">
        <f t="shared" si="172"/>
        <v>0.10732811289013688</v>
      </c>
      <c r="AA235" s="135">
        <f t="shared" si="173"/>
        <v>0.13239956573867118</v>
      </c>
      <c r="AB235" s="135">
        <f>SUM($C$2:C235)*D235/SUM($B$2:B235)-1</f>
        <v>0.1322958170411983</v>
      </c>
      <c r="AC235" s="135">
        <f t="shared" si="136"/>
        <v>-2.4967704151061421E-2</v>
      </c>
      <c r="AD235" s="53">
        <f t="shared" si="174"/>
        <v>0.32507540740740737</v>
      </c>
    </row>
    <row r="236" spans="1:30">
      <c r="A236" s="42" t="s">
        <v>461</v>
      </c>
      <c r="B236" s="2">
        <v>135</v>
      </c>
      <c r="C236" s="43">
        <v>96.1</v>
      </c>
      <c r="D236" s="44">
        <v>1.4031</v>
      </c>
      <c r="E236" s="45">
        <f t="shared" si="156"/>
        <v>0.22000000000000003</v>
      </c>
      <c r="F236" s="22">
        <f t="shared" si="157"/>
        <v>-0.10320903703703709</v>
      </c>
      <c r="H236" s="5">
        <f t="shared" si="158"/>
        <v>-13.933220000000006</v>
      </c>
      <c r="I236" s="2" t="s">
        <v>66</v>
      </c>
      <c r="J236" s="46" t="s">
        <v>462</v>
      </c>
      <c r="K236" s="47">
        <f t="shared" si="159"/>
        <v>43817</v>
      </c>
      <c r="L236" s="47" t="str">
        <f t="shared" ca="1" si="160"/>
        <v>2020-03-30</v>
      </c>
      <c r="M236" s="27">
        <f t="shared" ca="1" si="161"/>
        <v>14040</v>
      </c>
      <c r="N236" s="28">
        <f t="shared" ca="1" si="162"/>
        <v>-0.36222402421652439</v>
      </c>
      <c r="O236" s="48">
        <f t="shared" si="163"/>
        <v>134.83790999999999</v>
      </c>
      <c r="P236" s="48">
        <f t="shared" si="164"/>
        <v>0.16209000000000628</v>
      </c>
      <c r="Q236" s="49">
        <f t="shared" si="165"/>
        <v>0.9</v>
      </c>
      <c r="R236" s="50">
        <f t="shared" si="166"/>
        <v>21013.269999999993</v>
      </c>
      <c r="S236" s="51">
        <f t="shared" si="167"/>
        <v>29483.719136999989</v>
      </c>
      <c r="T236" s="51"/>
      <c r="U236" s="51"/>
      <c r="V236" s="52">
        <f t="shared" si="168"/>
        <v>6067.16</v>
      </c>
      <c r="W236" s="52">
        <f t="shared" si="169"/>
        <v>35550.879136999989</v>
      </c>
      <c r="X236" s="1">
        <f t="shared" si="170"/>
        <v>32175</v>
      </c>
      <c r="Y236" s="50">
        <f t="shared" si="171"/>
        <v>3375.879136999989</v>
      </c>
      <c r="Z236" s="135">
        <f t="shared" si="172"/>
        <v>0.10492242850038824</v>
      </c>
      <c r="AA236" s="135">
        <f t="shared" si="173"/>
        <v>0.12930518713918837</v>
      </c>
      <c r="AB236" s="135">
        <f>SUM($C$2:C236)*D236/SUM($B$2:B236)-1</f>
        <v>0.12933000615384582</v>
      </c>
      <c r="AC236" s="135">
        <f t="shared" si="136"/>
        <v>-2.4407577653457579E-2</v>
      </c>
      <c r="AD236" s="53">
        <f t="shared" si="174"/>
        <v>0.32320903703703713</v>
      </c>
    </row>
    <row r="237" spans="1:30">
      <c r="A237" s="42" t="s">
        <v>463</v>
      </c>
      <c r="B237" s="2">
        <v>135</v>
      </c>
      <c r="C237" s="43">
        <v>96.25</v>
      </c>
      <c r="D237" s="44">
        <v>1.401</v>
      </c>
      <c r="E237" s="45">
        <f t="shared" si="156"/>
        <v>0.22000000000000003</v>
      </c>
      <c r="F237" s="22">
        <f t="shared" si="157"/>
        <v>-0.10180925925925921</v>
      </c>
      <c r="H237" s="5">
        <f t="shared" si="158"/>
        <v>-13.744249999999994</v>
      </c>
      <c r="I237" s="2" t="s">
        <v>66</v>
      </c>
      <c r="J237" s="46" t="s">
        <v>464</v>
      </c>
      <c r="K237" s="47">
        <f t="shared" si="159"/>
        <v>43818</v>
      </c>
      <c r="L237" s="47" t="str">
        <f t="shared" ca="1" si="160"/>
        <v>2020-03-30</v>
      </c>
      <c r="M237" s="27">
        <f t="shared" ca="1" si="161"/>
        <v>13905</v>
      </c>
      <c r="N237" s="28">
        <f t="shared" ca="1" si="162"/>
        <v>-0.36078038475368557</v>
      </c>
      <c r="O237" s="48">
        <f t="shared" si="163"/>
        <v>134.84625</v>
      </c>
      <c r="P237" s="48">
        <f t="shared" si="164"/>
        <v>0.15375000000000227</v>
      </c>
      <c r="Q237" s="49">
        <f t="shared" si="165"/>
        <v>0.9</v>
      </c>
      <c r="R237" s="50">
        <f t="shared" si="166"/>
        <v>21109.519999999993</v>
      </c>
      <c r="S237" s="51">
        <f t="shared" si="167"/>
        <v>29574.437519999992</v>
      </c>
      <c r="T237" s="51"/>
      <c r="U237" s="51"/>
      <c r="V237" s="52">
        <f t="shared" si="168"/>
        <v>6067.16</v>
      </c>
      <c r="W237" s="52">
        <f t="shared" si="169"/>
        <v>35641.597519999996</v>
      </c>
      <c r="X237" s="1">
        <f t="shared" si="170"/>
        <v>32310</v>
      </c>
      <c r="Y237" s="50">
        <f t="shared" si="171"/>
        <v>3331.5975199999957</v>
      </c>
      <c r="Z237" s="135">
        <f t="shared" si="172"/>
        <v>0.10311351036830696</v>
      </c>
      <c r="AA237" s="135">
        <f t="shared" si="173"/>
        <v>0.12695262860269674</v>
      </c>
      <c r="AB237" s="135">
        <f>SUM($C$2:C237)*D237/SUM($B$2:B237)-1</f>
        <v>0.12710168152274814</v>
      </c>
      <c r="AC237" s="135">
        <f t="shared" si="136"/>
        <v>-2.3988171154441185E-2</v>
      </c>
      <c r="AD237" s="53">
        <f t="shared" si="174"/>
        <v>0.32180925925925924</v>
      </c>
    </row>
    <row r="238" spans="1:30">
      <c r="A238" s="42" t="s">
        <v>465</v>
      </c>
      <c r="B238" s="2">
        <v>135</v>
      </c>
      <c r="C238" s="43">
        <v>96.46</v>
      </c>
      <c r="D238" s="44">
        <v>1.3978999999999999</v>
      </c>
      <c r="E238" s="45">
        <f t="shared" si="156"/>
        <v>0.22000000000000003</v>
      </c>
      <c r="F238" s="22">
        <f t="shared" si="157"/>
        <v>-9.9849570370370372E-2</v>
      </c>
      <c r="H238" s="5">
        <f t="shared" si="158"/>
        <v>-13.479692</v>
      </c>
      <c r="I238" s="2" t="s">
        <v>66</v>
      </c>
      <c r="J238" s="46" t="s">
        <v>466</v>
      </c>
      <c r="K238" s="47">
        <f t="shared" si="159"/>
        <v>43819</v>
      </c>
      <c r="L238" s="47" t="str">
        <f t="shared" ca="1" si="160"/>
        <v>2020-03-30</v>
      </c>
      <c r="M238" s="27">
        <f t="shared" ca="1" si="161"/>
        <v>13770</v>
      </c>
      <c r="N238" s="28">
        <f t="shared" ca="1" si="162"/>
        <v>-0.3573048351488744</v>
      </c>
      <c r="O238" s="48">
        <f t="shared" si="163"/>
        <v>134.84143399999999</v>
      </c>
      <c r="P238" s="48">
        <f t="shared" si="164"/>
        <v>0.15856600000000753</v>
      </c>
      <c r="Q238" s="49">
        <f t="shared" si="165"/>
        <v>0.9</v>
      </c>
      <c r="R238" s="50">
        <f t="shared" si="166"/>
        <v>21205.979999999992</v>
      </c>
      <c r="S238" s="51">
        <f t="shared" si="167"/>
        <v>29643.839441999986</v>
      </c>
      <c r="T238" s="51"/>
      <c r="U238" s="51"/>
      <c r="V238" s="52">
        <f t="shared" si="168"/>
        <v>6067.16</v>
      </c>
      <c r="W238" s="52">
        <f t="shared" si="169"/>
        <v>35710.999441999986</v>
      </c>
      <c r="X238" s="1">
        <f t="shared" si="170"/>
        <v>32445</v>
      </c>
      <c r="Y238" s="50">
        <f t="shared" si="171"/>
        <v>3265.9994419999857</v>
      </c>
      <c r="Z238" s="135">
        <f t="shared" si="172"/>
        <v>0.1006626426876247</v>
      </c>
      <c r="AA238" s="135">
        <f t="shared" si="173"/>
        <v>0.12381603050135959</v>
      </c>
      <c r="AB238" s="135">
        <f>SUM($C$2:C238)*D238/SUM($B$2:B238)-1</f>
        <v>0.12408437173678499</v>
      </c>
      <c r="AC238" s="135">
        <f t="shared" si="136"/>
        <v>-2.3421729049160289E-2</v>
      </c>
      <c r="AD238" s="53">
        <f t="shared" si="174"/>
        <v>0.31984957037037043</v>
      </c>
    </row>
    <row r="239" spans="1:30">
      <c r="A239" s="42" t="s">
        <v>467</v>
      </c>
      <c r="B239" s="2">
        <v>135</v>
      </c>
      <c r="C239" s="43">
        <v>97.61</v>
      </c>
      <c r="D239" s="44">
        <v>1.3814</v>
      </c>
      <c r="E239" s="45">
        <f t="shared" si="156"/>
        <v>0.22000000000000003</v>
      </c>
      <c r="F239" s="22">
        <f t="shared" si="157"/>
        <v>-8.9117940740740767E-2</v>
      </c>
      <c r="H239" s="5">
        <f t="shared" si="158"/>
        <v>-12.030922000000004</v>
      </c>
      <c r="I239" s="2" t="s">
        <v>66</v>
      </c>
      <c r="J239" s="46" t="s">
        <v>468</v>
      </c>
      <c r="K239" s="47">
        <f t="shared" si="159"/>
        <v>43822</v>
      </c>
      <c r="L239" s="47" t="str">
        <f t="shared" ca="1" si="160"/>
        <v>2020-03-30</v>
      </c>
      <c r="M239" s="27">
        <f t="shared" ca="1" si="161"/>
        <v>13365</v>
      </c>
      <c r="N239" s="28">
        <f t="shared" ca="1" si="162"/>
        <v>-0.32856614515525634</v>
      </c>
      <c r="O239" s="48">
        <f t="shared" si="163"/>
        <v>134.83845399999998</v>
      </c>
      <c r="P239" s="48">
        <f t="shared" si="164"/>
        <v>0.16154600000001551</v>
      </c>
      <c r="Q239" s="49">
        <f t="shared" si="165"/>
        <v>0.9</v>
      </c>
      <c r="R239" s="50">
        <f t="shared" si="166"/>
        <v>21303.589999999993</v>
      </c>
      <c r="S239" s="51">
        <f t="shared" si="167"/>
        <v>29428.779225999988</v>
      </c>
      <c r="T239" s="51"/>
      <c r="U239" s="51"/>
      <c r="V239" s="52">
        <f t="shared" si="168"/>
        <v>6067.16</v>
      </c>
      <c r="W239" s="52">
        <f t="shared" si="169"/>
        <v>35495.939225999988</v>
      </c>
      <c r="X239" s="1">
        <f t="shared" si="170"/>
        <v>32580</v>
      </c>
      <c r="Y239" s="50">
        <f t="shared" si="171"/>
        <v>2915.9392259999877</v>
      </c>
      <c r="Z239" s="135">
        <f t="shared" si="172"/>
        <v>8.9500897053406581E-2</v>
      </c>
      <c r="AA239" s="135">
        <f t="shared" si="173"/>
        <v>0.1099821530247227</v>
      </c>
      <c r="AB239" s="135">
        <f>SUM($C$2:C239)*D239/SUM($B$2:B239)-1</f>
        <v>0.11035219030079779</v>
      </c>
      <c r="AC239" s="135">
        <f t="shared" si="136"/>
        <v>-2.0851293247391212E-2</v>
      </c>
      <c r="AD239" s="53">
        <f t="shared" si="174"/>
        <v>0.30911794074074078</v>
      </c>
    </row>
    <row r="240" spans="1:30">
      <c r="A240" s="42" t="s">
        <v>469</v>
      </c>
      <c r="B240" s="2">
        <v>135</v>
      </c>
      <c r="C240" s="43">
        <v>97.02</v>
      </c>
      <c r="D240" s="44">
        <v>1.3897999999999999</v>
      </c>
      <c r="E240" s="45">
        <f t="shared" si="156"/>
        <v>0.22000000000000003</v>
      </c>
      <c r="F240" s="22">
        <f t="shared" si="157"/>
        <v>-9.4623733333333321E-2</v>
      </c>
      <c r="H240" s="5">
        <f t="shared" si="158"/>
        <v>-12.774203999999997</v>
      </c>
      <c r="I240" s="2" t="s">
        <v>66</v>
      </c>
      <c r="J240" s="46" t="s">
        <v>470</v>
      </c>
      <c r="K240" s="47">
        <f t="shared" si="159"/>
        <v>43823</v>
      </c>
      <c r="L240" s="47" t="str">
        <f t="shared" ca="1" si="160"/>
        <v>2020-03-30</v>
      </c>
      <c r="M240" s="27">
        <f t="shared" ca="1" si="161"/>
        <v>13230</v>
      </c>
      <c r="N240" s="28">
        <f t="shared" ca="1" si="162"/>
        <v>-0.35242512925170061</v>
      </c>
      <c r="O240" s="48">
        <f t="shared" si="163"/>
        <v>134.83839599999999</v>
      </c>
      <c r="P240" s="48">
        <f t="shared" si="164"/>
        <v>0.16160400000001118</v>
      </c>
      <c r="Q240" s="49">
        <f t="shared" si="165"/>
        <v>0.9</v>
      </c>
      <c r="R240" s="50">
        <f t="shared" si="166"/>
        <v>21400.609999999993</v>
      </c>
      <c r="S240" s="51">
        <f t="shared" si="167"/>
        <v>29742.56777799999</v>
      </c>
      <c r="T240" s="51"/>
      <c r="U240" s="51"/>
      <c r="V240" s="52">
        <f t="shared" si="168"/>
        <v>6067.16</v>
      </c>
      <c r="W240" s="52">
        <f t="shared" si="169"/>
        <v>35809.727777999986</v>
      </c>
      <c r="X240" s="1">
        <f t="shared" si="170"/>
        <v>32715</v>
      </c>
      <c r="Y240" s="50">
        <f t="shared" si="171"/>
        <v>3094.7277779999858</v>
      </c>
      <c r="Z240" s="135">
        <f t="shared" si="172"/>
        <v>9.4596600275102638E-2</v>
      </c>
      <c r="AA240" s="135">
        <f t="shared" si="173"/>
        <v>0.11613428247842927</v>
      </c>
      <c r="AB240" s="135">
        <f>SUM($C$2:C240)*D240/SUM($B$2:B240)-1</f>
        <v>0.11661583114779139</v>
      </c>
      <c r="AC240" s="135">
        <f t="shared" si="136"/>
        <v>-2.2019230872688755E-2</v>
      </c>
      <c r="AD240" s="53">
        <f t="shared" si="174"/>
        <v>0.31462373333333338</v>
      </c>
    </row>
    <row r="241" spans="1:30">
      <c r="A241" s="42" t="s">
        <v>471</v>
      </c>
      <c r="B241" s="2">
        <v>135</v>
      </c>
      <c r="C241" s="43">
        <v>97.06</v>
      </c>
      <c r="D241" s="44">
        <v>1.3893</v>
      </c>
      <c r="E241" s="45">
        <f t="shared" si="156"/>
        <v>0.22000000000000003</v>
      </c>
      <c r="F241" s="22">
        <f t="shared" si="157"/>
        <v>-9.425045925925922E-2</v>
      </c>
      <c r="H241" s="5">
        <f t="shared" si="158"/>
        <v>-12.723811999999995</v>
      </c>
      <c r="I241" s="2" t="s">
        <v>66</v>
      </c>
      <c r="J241" s="46" t="s">
        <v>472</v>
      </c>
      <c r="K241" s="47">
        <f t="shared" si="159"/>
        <v>43824</v>
      </c>
      <c r="L241" s="47" t="str">
        <f t="shared" ca="1" si="160"/>
        <v>2020-03-30</v>
      </c>
      <c r="M241" s="27">
        <f t="shared" ca="1" si="161"/>
        <v>13095</v>
      </c>
      <c r="N241" s="28">
        <f t="shared" ca="1" si="162"/>
        <v>-0.35465378999618163</v>
      </c>
      <c r="O241" s="48">
        <f t="shared" si="163"/>
        <v>134.84545800000001</v>
      </c>
      <c r="P241" s="48">
        <f t="shared" si="164"/>
        <v>0.15454199999999219</v>
      </c>
      <c r="Q241" s="49">
        <f t="shared" si="165"/>
        <v>0.9</v>
      </c>
      <c r="R241" s="50">
        <f t="shared" si="166"/>
        <v>21497.669999999995</v>
      </c>
      <c r="S241" s="51">
        <f t="shared" si="167"/>
        <v>29866.712930999991</v>
      </c>
      <c r="T241" s="51"/>
      <c r="U241" s="51"/>
      <c r="V241" s="52">
        <f t="shared" si="168"/>
        <v>6067.16</v>
      </c>
      <c r="W241" s="52">
        <f t="shared" si="169"/>
        <v>35933.872930999991</v>
      </c>
      <c r="X241" s="1">
        <f t="shared" si="170"/>
        <v>32850</v>
      </c>
      <c r="Y241" s="50">
        <f t="shared" si="171"/>
        <v>3083.8729309999908</v>
      </c>
      <c r="Z241" s="135">
        <f t="shared" si="172"/>
        <v>9.3877410380517112E-2</v>
      </c>
      <c r="AA241" s="135">
        <f t="shared" si="173"/>
        <v>0.11514361176783305</v>
      </c>
      <c r="AB241" s="135">
        <f>SUM($C$2:C241)*D241/SUM($B$2:B241)-1</f>
        <v>0.1157318162557075</v>
      </c>
      <c r="AC241" s="135">
        <f t="shared" si="136"/>
        <v>-2.1854405875190386E-2</v>
      </c>
      <c r="AD241" s="53">
        <f t="shared" si="174"/>
        <v>0.31425045925925926</v>
      </c>
    </row>
    <row r="242" spans="1:30">
      <c r="A242" s="42" t="s">
        <v>473</v>
      </c>
      <c r="B242" s="2">
        <v>135</v>
      </c>
      <c r="C242" s="43">
        <v>96.26</v>
      </c>
      <c r="D242" s="44">
        <v>1.4008</v>
      </c>
      <c r="E242" s="45">
        <f t="shared" si="156"/>
        <v>0.22000000000000003</v>
      </c>
      <c r="F242" s="22">
        <f t="shared" si="157"/>
        <v>-0.10171594074074072</v>
      </c>
      <c r="H242" s="5">
        <f t="shared" si="158"/>
        <v>-13.731651999999997</v>
      </c>
      <c r="I242" s="2" t="s">
        <v>66</v>
      </c>
      <c r="J242" s="46" t="s">
        <v>474</v>
      </c>
      <c r="K242" s="47">
        <f t="shared" si="159"/>
        <v>43825</v>
      </c>
      <c r="L242" s="47" t="str">
        <f t="shared" ca="1" si="160"/>
        <v>2020-03-30</v>
      </c>
      <c r="M242" s="27">
        <f t="shared" ca="1" si="161"/>
        <v>12960</v>
      </c>
      <c r="N242" s="28">
        <f t="shared" ca="1" si="162"/>
        <v>-0.38673248302469126</v>
      </c>
      <c r="O242" s="48">
        <f t="shared" si="163"/>
        <v>134.84100800000002</v>
      </c>
      <c r="P242" s="48">
        <f t="shared" si="164"/>
        <v>0.15899199999998359</v>
      </c>
      <c r="Q242" s="49">
        <f t="shared" si="165"/>
        <v>0.9</v>
      </c>
      <c r="R242" s="50">
        <f t="shared" si="166"/>
        <v>21593.929999999993</v>
      </c>
      <c r="S242" s="51">
        <f t="shared" si="167"/>
        <v>30248.777143999992</v>
      </c>
      <c r="T242" s="51"/>
      <c r="U242" s="51"/>
      <c r="V242" s="52">
        <f t="shared" si="168"/>
        <v>6067.16</v>
      </c>
      <c r="W242" s="52">
        <f t="shared" si="169"/>
        <v>36315.937143999996</v>
      </c>
      <c r="X242" s="1">
        <f t="shared" si="170"/>
        <v>32985</v>
      </c>
      <c r="Y242" s="50">
        <f t="shared" si="171"/>
        <v>3330.9371439999959</v>
      </c>
      <c r="Z242" s="135">
        <f t="shared" si="172"/>
        <v>0.10098339075337259</v>
      </c>
      <c r="AA242" s="135">
        <f t="shared" si="173"/>
        <v>0.1237445925824654</v>
      </c>
      <c r="AB242" s="135">
        <f>SUM($C$2:C242)*D242/SUM($B$2:B242)-1</f>
        <v>0.12445105932999834</v>
      </c>
      <c r="AC242" s="135">
        <f t="shared" si="136"/>
        <v>-2.3467668576625744E-2</v>
      </c>
      <c r="AD242" s="53">
        <f t="shared" si="174"/>
        <v>0.32171594074074072</v>
      </c>
    </row>
    <row r="243" spans="1:30">
      <c r="A243" s="42" t="s">
        <v>475</v>
      </c>
      <c r="B243" s="2">
        <v>135</v>
      </c>
      <c r="C243" s="43">
        <v>96.34</v>
      </c>
      <c r="D243" s="44">
        <v>1.3996</v>
      </c>
      <c r="E243" s="45">
        <f t="shared" si="156"/>
        <v>0.22000000000000003</v>
      </c>
      <c r="F243" s="22">
        <f t="shared" si="157"/>
        <v>-0.10096939259259254</v>
      </c>
      <c r="H243" s="5">
        <f t="shared" si="158"/>
        <v>-13.630867999999992</v>
      </c>
      <c r="I243" s="2" t="s">
        <v>66</v>
      </c>
      <c r="J243" s="46" t="s">
        <v>476</v>
      </c>
      <c r="K243" s="47">
        <f t="shared" si="159"/>
        <v>43826</v>
      </c>
      <c r="L243" s="47" t="str">
        <f t="shared" ca="1" si="160"/>
        <v>2020-03-30</v>
      </c>
      <c r="M243" s="27">
        <f t="shared" ca="1" si="161"/>
        <v>12825</v>
      </c>
      <c r="N243" s="28">
        <f t="shared" ca="1" si="162"/>
        <v>-0.38793503469785551</v>
      </c>
      <c r="O243" s="48">
        <f t="shared" si="163"/>
        <v>134.83746400000001</v>
      </c>
      <c r="P243" s="48">
        <f t="shared" si="164"/>
        <v>0.16253599999998869</v>
      </c>
      <c r="Q243" s="49">
        <f t="shared" si="165"/>
        <v>0.9</v>
      </c>
      <c r="R243" s="50">
        <f t="shared" si="166"/>
        <v>21690.269999999993</v>
      </c>
      <c r="S243" s="51">
        <f t="shared" si="167"/>
        <v>30357.70189199999</v>
      </c>
      <c r="T243" s="51"/>
      <c r="U243" s="51"/>
      <c r="V243" s="52">
        <f t="shared" si="168"/>
        <v>6067.16</v>
      </c>
      <c r="W243" s="52">
        <f t="shared" si="169"/>
        <v>36424.861891999986</v>
      </c>
      <c r="X243" s="1">
        <f t="shared" si="170"/>
        <v>33120</v>
      </c>
      <c r="Y243" s="50">
        <f t="shared" si="171"/>
        <v>3304.8618919999863</v>
      </c>
      <c r="Z243" s="135">
        <f t="shared" si="172"/>
        <v>9.9784477415458595E-2</v>
      </c>
      <c r="AA243" s="135">
        <f t="shared" si="173"/>
        <v>0.12216321436122746</v>
      </c>
      <c r="AB243" s="135">
        <f>SUM($C$2:C243)*D243/SUM($B$2:B243)-1</f>
        <v>0.12297954009661805</v>
      </c>
      <c r="AC243" s="135">
        <f t="shared" si="136"/>
        <v>-2.3195062681159451E-2</v>
      </c>
      <c r="AD243" s="53">
        <f t="shared" si="174"/>
        <v>0.32096939259259255</v>
      </c>
    </row>
    <row r="244" spans="1:30">
      <c r="A244" s="42" t="s">
        <v>477</v>
      </c>
      <c r="B244" s="2">
        <v>135</v>
      </c>
      <c r="C244" s="43">
        <v>95</v>
      </c>
      <c r="D244" s="44">
        <v>1.4193</v>
      </c>
      <c r="E244" s="45">
        <f t="shared" si="156"/>
        <v>0.22000000000000003</v>
      </c>
      <c r="F244" s="22">
        <f t="shared" si="157"/>
        <v>-0.11347407407407409</v>
      </c>
      <c r="H244" s="5">
        <f t="shared" si="158"/>
        <v>-15.319000000000003</v>
      </c>
      <c r="I244" s="2" t="s">
        <v>66</v>
      </c>
      <c r="J244" s="46" t="s">
        <v>478</v>
      </c>
      <c r="K244" s="47">
        <f t="shared" si="159"/>
        <v>43829</v>
      </c>
      <c r="L244" s="47" t="str">
        <f t="shared" ca="1" si="160"/>
        <v>2020-03-30</v>
      </c>
      <c r="M244" s="27">
        <f t="shared" ca="1" si="161"/>
        <v>12420</v>
      </c>
      <c r="N244" s="28">
        <f t="shared" ca="1" si="162"/>
        <v>-0.4501960547504027</v>
      </c>
      <c r="O244" s="48">
        <f t="shared" si="163"/>
        <v>134.83349999999999</v>
      </c>
      <c r="P244" s="48">
        <f t="shared" si="164"/>
        <v>0.16650000000001342</v>
      </c>
      <c r="Q244" s="49">
        <f t="shared" si="165"/>
        <v>0.9</v>
      </c>
      <c r="R244" s="50">
        <f t="shared" si="166"/>
        <v>21785.269999999993</v>
      </c>
      <c r="S244" s="51">
        <f t="shared" si="167"/>
        <v>30919.833710999992</v>
      </c>
      <c r="T244" s="51"/>
      <c r="U244" s="51"/>
      <c r="V244" s="52">
        <f t="shared" si="168"/>
        <v>6067.16</v>
      </c>
      <c r="W244" s="52">
        <f t="shared" si="169"/>
        <v>36986.993710999988</v>
      </c>
      <c r="X244" s="1">
        <f t="shared" si="170"/>
        <v>33255</v>
      </c>
      <c r="Y244" s="50">
        <f t="shared" si="171"/>
        <v>3731.9937109999883</v>
      </c>
      <c r="Z244" s="135">
        <f t="shared" si="172"/>
        <v>0.11222353664110618</v>
      </c>
      <c r="AA244" s="135">
        <f t="shared" si="173"/>
        <v>0.13726701757109039</v>
      </c>
      <c r="AB244" s="135">
        <f>SUM($C$2:C244)*D244/SUM($B$2:B244)-1</f>
        <v>0.13821756860622436</v>
      </c>
      <c r="AC244" s="135">
        <f t="shared" si="136"/>
        <v>-2.5994031965118181E-2</v>
      </c>
      <c r="AD244" s="53">
        <f t="shared" si="174"/>
        <v>0.33347407407407414</v>
      </c>
    </row>
    <row r="245" spans="1:30">
      <c r="A245" s="42" t="s">
        <v>479</v>
      </c>
      <c r="B245" s="2">
        <v>135</v>
      </c>
      <c r="C245" s="43">
        <v>94.68</v>
      </c>
      <c r="D245" s="44">
        <v>1.4240999999999999</v>
      </c>
      <c r="E245" s="45">
        <f t="shared" si="156"/>
        <v>0.22000000000000003</v>
      </c>
      <c r="F245" s="22">
        <f t="shared" si="157"/>
        <v>-0.1164602666666666</v>
      </c>
      <c r="H245" s="5">
        <f t="shared" si="158"/>
        <v>-15.722135999999992</v>
      </c>
      <c r="I245" s="2" t="s">
        <v>66</v>
      </c>
      <c r="J245" s="46" t="s">
        <v>480</v>
      </c>
      <c r="K245" s="47">
        <f t="shared" si="159"/>
        <v>43830</v>
      </c>
      <c r="L245" s="47" t="str">
        <f t="shared" ca="1" si="160"/>
        <v>2020-03-30</v>
      </c>
      <c r="M245" s="27">
        <f t="shared" ca="1" si="161"/>
        <v>12285</v>
      </c>
      <c r="N245" s="28">
        <f t="shared" ca="1" si="162"/>
        <v>-0.46712084981684959</v>
      </c>
      <c r="O245" s="48">
        <f t="shared" si="163"/>
        <v>134.833788</v>
      </c>
      <c r="P245" s="48">
        <f t="shared" si="164"/>
        <v>0.16621200000000158</v>
      </c>
      <c r="Q245" s="49">
        <f t="shared" si="165"/>
        <v>0.9</v>
      </c>
      <c r="R245" s="50">
        <f t="shared" si="166"/>
        <v>21879.949999999993</v>
      </c>
      <c r="S245" s="51">
        <f t="shared" si="167"/>
        <v>31159.23679499999</v>
      </c>
      <c r="T245" s="51"/>
      <c r="U245" s="51"/>
      <c r="V245" s="52">
        <f t="shared" si="168"/>
        <v>6067.16</v>
      </c>
      <c r="W245" s="52">
        <f t="shared" si="169"/>
        <v>37226.396794999993</v>
      </c>
      <c r="X245" s="1">
        <f t="shared" si="170"/>
        <v>33390</v>
      </c>
      <c r="Y245" s="50">
        <f t="shared" si="171"/>
        <v>3836.3967949999933</v>
      </c>
      <c r="Z245" s="135">
        <f t="shared" si="172"/>
        <v>0.11489657966457001</v>
      </c>
      <c r="AA245" s="135">
        <f t="shared" si="173"/>
        <v>0.14040988400180909</v>
      </c>
      <c r="AB245" s="135">
        <f>SUM($C$2:C245)*D245/SUM($B$2:B245)-1</f>
        <v>0.14148758957771745</v>
      </c>
      <c r="AC245" s="135">
        <f t="shared" si="136"/>
        <v>-2.6591009913147445E-2</v>
      </c>
      <c r="AD245" s="53">
        <f t="shared" si="174"/>
        <v>0.33646026666666662</v>
      </c>
    </row>
    <row r="246" spans="1:30">
      <c r="A246" s="42" t="s">
        <v>481</v>
      </c>
      <c r="B246" s="2">
        <v>135</v>
      </c>
      <c r="C246" s="43">
        <v>93.48</v>
      </c>
      <c r="D246" s="44">
        <v>1.4424999999999999</v>
      </c>
      <c r="E246" s="45">
        <f t="shared" si="156"/>
        <v>0.22000000000000003</v>
      </c>
      <c r="F246" s="22">
        <f t="shared" si="157"/>
        <v>-0.12765848888888878</v>
      </c>
      <c r="H246" s="5">
        <f t="shared" si="158"/>
        <v>-17.233895999999987</v>
      </c>
      <c r="I246" s="2" t="s">
        <v>66</v>
      </c>
      <c r="J246" s="46" t="s">
        <v>482</v>
      </c>
      <c r="K246" s="47">
        <f t="shared" si="159"/>
        <v>43832</v>
      </c>
      <c r="L246" s="47" t="str">
        <f t="shared" ca="1" si="160"/>
        <v>2020-03-30</v>
      </c>
      <c r="M246" s="27">
        <f t="shared" ca="1" si="161"/>
        <v>12015</v>
      </c>
      <c r="N246" s="28">
        <f t="shared" ca="1" si="162"/>
        <v>-0.52354324094881355</v>
      </c>
      <c r="O246" s="48">
        <f t="shared" si="163"/>
        <v>134.8449</v>
      </c>
      <c r="P246" s="48">
        <f t="shared" si="164"/>
        <v>0.15510000000000446</v>
      </c>
      <c r="Q246" s="49">
        <f t="shared" si="165"/>
        <v>0.9</v>
      </c>
      <c r="R246" s="50">
        <f t="shared" si="166"/>
        <v>21741.919999999995</v>
      </c>
      <c r="S246" s="51">
        <f t="shared" si="167"/>
        <v>31362.719599999989</v>
      </c>
      <c r="T246" s="51">
        <v>231.51</v>
      </c>
      <c r="U246" s="51">
        <v>332.28</v>
      </c>
      <c r="V246" s="52">
        <f t="shared" si="168"/>
        <v>6399.44</v>
      </c>
      <c r="W246" s="52">
        <f t="shared" si="169"/>
        <v>37762.159599999992</v>
      </c>
      <c r="X246" s="1">
        <f t="shared" si="170"/>
        <v>33525</v>
      </c>
      <c r="Y246" s="50">
        <f t="shared" si="171"/>
        <v>4237.1595999999918</v>
      </c>
      <c r="Z246" s="135">
        <f t="shared" si="172"/>
        <v>0.12638805667412356</v>
      </c>
      <c r="AA246" s="135">
        <f t="shared" si="173"/>
        <v>0.15620542396175363</v>
      </c>
      <c r="AB246" s="135">
        <f>SUM($C$2:C246)*D246/SUM($B$2:B246)-1</f>
        <v>0.15560234750186397</v>
      </c>
      <c r="AC246" s="135">
        <f t="shared" si="136"/>
        <v>-2.9214290827740408E-2</v>
      </c>
      <c r="AD246" s="53">
        <f t="shared" si="174"/>
        <v>0.34765848888888884</v>
      </c>
    </row>
    <row r="247" spans="1:30">
      <c r="A247" s="42" t="s">
        <v>483</v>
      </c>
      <c r="B247" s="2">
        <v>135</v>
      </c>
      <c r="C247" s="43">
        <v>93.63</v>
      </c>
      <c r="D247" s="44">
        <v>1.4401999999999999</v>
      </c>
      <c r="E247" s="45">
        <f t="shared" si="156"/>
        <v>0.22000000000000003</v>
      </c>
      <c r="F247" s="22">
        <f t="shared" si="157"/>
        <v>-0.12625871111111114</v>
      </c>
      <c r="H247" s="5">
        <f t="shared" si="158"/>
        <v>-17.044926000000004</v>
      </c>
      <c r="I247" s="2" t="s">
        <v>66</v>
      </c>
      <c r="J247" s="46" t="s">
        <v>484</v>
      </c>
      <c r="K247" s="47">
        <f t="shared" si="159"/>
        <v>43833</v>
      </c>
      <c r="L247" s="47" t="str">
        <f t="shared" ca="1" si="160"/>
        <v>2020-03-30</v>
      </c>
      <c r="M247" s="27">
        <f t="shared" ca="1" si="161"/>
        <v>11880</v>
      </c>
      <c r="N247" s="28">
        <f t="shared" ca="1" si="162"/>
        <v>-0.52368669949494961</v>
      </c>
      <c r="O247" s="48">
        <f t="shared" si="163"/>
        <v>134.84592599999999</v>
      </c>
      <c r="P247" s="48">
        <f t="shared" si="164"/>
        <v>0.15407400000000848</v>
      </c>
      <c r="Q247" s="49">
        <f t="shared" si="165"/>
        <v>0.9</v>
      </c>
      <c r="R247" s="50">
        <f t="shared" si="166"/>
        <v>21835.549999999996</v>
      </c>
      <c r="S247" s="51">
        <f t="shared" si="167"/>
        <v>31447.559109999991</v>
      </c>
      <c r="T247" s="51"/>
      <c r="U247" s="51"/>
      <c r="V247" s="52">
        <f t="shared" si="168"/>
        <v>6399.44</v>
      </c>
      <c r="W247" s="52">
        <f t="shared" si="169"/>
        <v>37846.99910999999</v>
      </c>
      <c r="X247" s="1">
        <f t="shared" si="170"/>
        <v>33660</v>
      </c>
      <c r="Y247" s="50">
        <f t="shared" si="171"/>
        <v>4186.9991099999897</v>
      </c>
      <c r="Z247" s="135">
        <f t="shared" si="172"/>
        <v>0.12439094206773582</v>
      </c>
      <c r="AA247" s="135">
        <f t="shared" si="173"/>
        <v>0.15359182313202635</v>
      </c>
      <c r="AB247" s="135">
        <f>SUM($C$2:C247)*D247/SUM($B$2:B247)-1</f>
        <v>0.15313853161021962</v>
      </c>
      <c r="AC247" s="135">
        <f t="shared" si="136"/>
        <v>-2.8747589542483798E-2</v>
      </c>
      <c r="AD247" s="53">
        <f t="shared" si="174"/>
        <v>0.34625871111111117</v>
      </c>
    </row>
    <row r="248" spans="1:30">
      <c r="A248" s="42" t="s">
        <v>485</v>
      </c>
      <c r="B248" s="2">
        <v>135</v>
      </c>
      <c r="C248" s="43">
        <v>93.96</v>
      </c>
      <c r="D248" s="44">
        <v>1.4351</v>
      </c>
      <c r="E248" s="45">
        <f t="shared" si="156"/>
        <v>0.22000000000000003</v>
      </c>
      <c r="F248" s="22">
        <f t="shared" si="157"/>
        <v>-0.12317920000000003</v>
      </c>
      <c r="H248" s="5">
        <f t="shared" si="158"/>
        <v>-16.629192000000003</v>
      </c>
      <c r="I248" s="2" t="s">
        <v>66</v>
      </c>
      <c r="J248" s="46" t="s">
        <v>486</v>
      </c>
      <c r="K248" s="47">
        <f t="shared" si="159"/>
        <v>43836</v>
      </c>
      <c r="L248" s="47" t="str">
        <f t="shared" ca="1" si="160"/>
        <v>2020-03-30</v>
      </c>
      <c r="M248" s="27">
        <f t="shared" ca="1" si="161"/>
        <v>11475</v>
      </c>
      <c r="N248" s="28">
        <f t="shared" ca="1" si="162"/>
        <v>-0.52894597647058839</v>
      </c>
      <c r="O248" s="48">
        <f t="shared" si="163"/>
        <v>134.84199599999999</v>
      </c>
      <c r="P248" s="48">
        <f t="shared" si="164"/>
        <v>0.15800400000000536</v>
      </c>
      <c r="Q248" s="49">
        <f t="shared" si="165"/>
        <v>0.9</v>
      </c>
      <c r="R248" s="50">
        <f t="shared" si="166"/>
        <v>21929.509999999995</v>
      </c>
      <c r="S248" s="51">
        <f t="shared" si="167"/>
        <v>31471.039800999992</v>
      </c>
      <c r="T248" s="51"/>
      <c r="U248" s="51"/>
      <c r="V248" s="52">
        <f t="shared" si="168"/>
        <v>6399.44</v>
      </c>
      <c r="W248" s="52">
        <f t="shared" si="169"/>
        <v>37870.479800999994</v>
      </c>
      <c r="X248" s="1">
        <f t="shared" si="170"/>
        <v>33795</v>
      </c>
      <c r="Y248" s="50">
        <f t="shared" si="171"/>
        <v>4075.479800999994</v>
      </c>
      <c r="Z248" s="135">
        <f t="shared" si="172"/>
        <v>0.12059416484687069</v>
      </c>
      <c r="AA248" s="135">
        <f t="shared" si="173"/>
        <v>0.14876424504554708</v>
      </c>
      <c r="AB248" s="135">
        <f>SUM($C$2:C248)*D248/SUM($B$2:B248)-1</f>
        <v>0.14845496472851005</v>
      </c>
      <c r="AC248" s="135">
        <f t="shared" si="136"/>
        <v>-2.7860799881639364E-2</v>
      </c>
      <c r="AD248" s="53">
        <f t="shared" si="174"/>
        <v>0.34317920000000007</v>
      </c>
    </row>
    <row r="249" spans="1:30">
      <c r="A249" s="42" t="s">
        <v>487</v>
      </c>
      <c r="B249" s="2">
        <v>135</v>
      </c>
      <c r="C249" s="43">
        <v>93.3</v>
      </c>
      <c r="D249" s="44">
        <v>1.4452</v>
      </c>
      <c r="E249" s="45">
        <f t="shared" si="156"/>
        <v>0.22000000000000003</v>
      </c>
      <c r="F249" s="22">
        <f t="shared" si="157"/>
        <v>-0.12933822222222224</v>
      </c>
      <c r="H249" s="5">
        <f t="shared" si="158"/>
        <v>-17.460660000000004</v>
      </c>
      <c r="I249" s="2" t="s">
        <v>66</v>
      </c>
      <c r="J249" s="46" t="s">
        <v>488</v>
      </c>
      <c r="K249" s="47">
        <f t="shared" si="159"/>
        <v>43837</v>
      </c>
      <c r="L249" s="47" t="str">
        <f t="shared" ca="1" si="160"/>
        <v>2020-03-30</v>
      </c>
      <c r="M249" s="27">
        <f t="shared" ca="1" si="161"/>
        <v>11340</v>
      </c>
      <c r="N249" s="28">
        <f t="shared" ca="1" si="162"/>
        <v>-0.56200537037037046</v>
      </c>
      <c r="O249" s="48">
        <f t="shared" si="163"/>
        <v>134.83716000000001</v>
      </c>
      <c r="P249" s="48">
        <f t="shared" si="164"/>
        <v>0.16283999999998855</v>
      </c>
      <c r="Q249" s="49">
        <f t="shared" si="165"/>
        <v>0.9</v>
      </c>
      <c r="R249" s="50">
        <f t="shared" si="166"/>
        <v>22022.809999999994</v>
      </c>
      <c r="S249" s="51">
        <f t="shared" si="167"/>
        <v>31827.365011999991</v>
      </c>
      <c r="T249" s="51"/>
      <c r="U249" s="51"/>
      <c r="V249" s="52">
        <f t="shared" si="168"/>
        <v>6399.44</v>
      </c>
      <c r="W249" s="52">
        <f t="shared" si="169"/>
        <v>38226.80501199999</v>
      </c>
      <c r="X249" s="1">
        <f t="shared" si="170"/>
        <v>33930</v>
      </c>
      <c r="Y249" s="50">
        <f t="shared" si="171"/>
        <v>4296.8050119999898</v>
      </c>
      <c r="Z249" s="135">
        <f t="shared" si="172"/>
        <v>0.12663734193928655</v>
      </c>
      <c r="AA249" s="135">
        <f t="shared" si="173"/>
        <v>0.15607401418641653</v>
      </c>
      <c r="AB249" s="135">
        <f>SUM($C$2:C249)*D249/SUM($B$2:B249)-1</f>
        <v>0.15590997571470666</v>
      </c>
      <c r="AC249" s="135">
        <f t="shared" si="136"/>
        <v>-2.9272633775420109E-2</v>
      </c>
      <c r="AD249" s="53">
        <f t="shared" si="174"/>
        <v>0.34933822222222227</v>
      </c>
    </row>
    <row r="250" spans="1:30">
      <c r="A250" s="42" t="s">
        <v>489</v>
      </c>
      <c r="B250" s="2">
        <v>135</v>
      </c>
      <c r="C250" s="43">
        <v>94.32</v>
      </c>
      <c r="D250" s="44">
        <v>1.4296</v>
      </c>
      <c r="E250" s="45">
        <f t="shared" si="156"/>
        <v>0.22000000000000003</v>
      </c>
      <c r="F250" s="22">
        <f t="shared" si="157"/>
        <v>-0.11981973333333341</v>
      </c>
      <c r="H250" s="5">
        <f t="shared" si="158"/>
        <v>-16.175664000000012</v>
      </c>
      <c r="I250" s="2" t="s">
        <v>66</v>
      </c>
      <c r="J250" s="46" t="s">
        <v>490</v>
      </c>
      <c r="K250" s="47">
        <f t="shared" si="159"/>
        <v>43838</v>
      </c>
      <c r="L250" s="47" t="str">
        <f t="shared" ca="1" si="160"/>
        <v>2020-03-30</v>
      </c>
      <c r="M250" s="27">
        <f t="shared" ca="1" si="161"/>
        <v>11205</v>
      </c>
      <c r="N250" s="28">
        <f t="shared" ca="1" si="162"/>
        <v>-0.52691810441767106</v>
      </c>
      <c r="O250" s="48">
        <f t="shared" si="163"/>
        <v>134.83987199999999</v>
      </c>
      <c r="P250" s="48">
        <f t="shared" si="164"/>
        <v>0.16012800000001448</v>
      </c>
      <c r="Q250" s="49">
        <f t="shared" si="165"/>
        <v>0.9</v>
      </c>
      <c r="R250" s="50">
        <f t="shared" si="166"/>
        <v>22117.129999999994</v>
      </c>
      <c r="S250" s="51">
        <f t="shared" si="167"/>
        <v>31618.649047999992</v>
      </c>
      <c r="T250" s="51"/>
      <c r="U250" s="51"/>
      <c r="V250" s="52">
        <f t="shared" si="168"/>
        <v>6399.44</v>
      </c>
      <c r="W250" s="52">
        <f t="shared" si="169"/>
        <v>38018.089047999994</v>
      </c>
      <c r="X250" s="1">
        <f t="shared" si="170"/>
        <v>34065</v>
      </c>
      <c r="Y250" s="50">
        <f t="shared" si="171"/>
        <v>3953.0890479999944</v>
      </c>
      <c r="Z250" s="135">
        <f t="shared" si="172"/>
        <v>0.11604547330104187</v>
      </c>
      <c r="AA250" s="135">
        <f t="shared" si="173"/>
        <v>0.1428884522127869</v>
      </c>
      <c r="AB250" s="135">
        <f>SUM($C$2:C250)*D250/SUM($B$2:B250)-1</f>
        <v>0.14285954851020066</v>
      </c>
      <c r="AC250" s="135">
        <f t="shared" si="136"/>
        <v>-2.6814075209158794E-2</v>
      </c>
      <c r="AD250" s="53">
        <f t="shared" si="174"/>
        <v>0.33981973333333343</v>
      </c>
    </row>
    <row r="251" spans="1:30">
      <c r="A251" s="42" t="s">
        <v>491</v>
      </c>
      <c r="B251" s="2">
        <v>135</v>
      </c>
      <c r="C251" s="43">
        <v>93.21</v>
      </c>
      <c r="D251" s="44">
        <v>1.4466000000000001</v>
      </c>
      <c r="E251" s="45">
        <f t="shared" si="156"/>
        <v>0.22000000000000003</v>
      </c>
      <c r="F251" s="22">
        <f t="shared" si="157"/>
        <v>-0.13017808888888893</v>
      </c>
      <c r="H251" s="5">
        <f t="shared" si="158"/>
        <v>-17.574042000000006</v>
      </c>
      <c r="I251" s="2" t="s">
        <v>66</v>
      </c>
      <c r="J251" s="46" t="s">
        <v>492</v>
      </c>
      <c r="K251" s="47">
        <f t="shared" si="159"/>
        <v>43839</v>
      </c>
      <c r="L251" s="47" t="str">
        <f t="shared" ca="1" si="160"/>
        <v>2020-03-30</v>
      </c>
      <c r="M251" s="27">
        <f t="shared" ca="1" si="161"/>
        <v>11070</v>
      </c>
      <c r="N251" s="28">
        <f t="shared" ca="1" si="162"/>
        <v>-0.57945124932249337</v>
      </c>
      <c r="O251" s="48">
        <f t="shared" si="163"/>
        <v>134.83758599999999</v>
      </c>
      <c r="P251" s="48">
        <f t="shared" si="164"/>
        <v>0.16241400000001249</v>
      </c>
      <c r="Q251" s="49">
        <f t="shared" si="165"/>
        <v>0.9</v>
      </c>
      <c r="R251" s="50">
        <f t="shared" si="166"/>
        <v>22210.339999999993</v>
      </c>
      <c r="S251" s="51">
        <f t="shared" si="167"/>
        <v>32129.477843999994</v>
      </c>
      <c r="T251" s="51"/>
      <c r="U251" s="51"/>
      <c r="V251" s="52">
        <f t="shared" si="168"/>
        <v>6399.44</v>
      </c>
      <c r="W251" s="52">
        <f t="shared" si="169"/>
        <v>38528.917843999996</v>
      </c>
      <c r="X251" s="1">
        <f t="shared" si="170"/>
        <v>34200</v>
      </c>
      <c r="Y251" s="50">
        <f t="shared" si="171"/>
        <v>4328.917843999996</v>
      </c>
      <c r="Z251" s="135">
        <f t="shared" si="172"/>
        <v>0.12657654514619865</v>
      </c>
      <c r="AA251" s="135">
        <f t="shared" si="173"/>
        <v>0.155713332537186</v>
      </c>
      <c r="AB251" s="135">
        <f>SUM($C$2:C251)*D251/SUM($B$2:B251)-1</f>
        <v>0.15582747824561394</v>
      </c>
      <c r="AC251" s="135">
        <f t="shared" si="136"/>
        <v>-2.9250933099415288E-2</v>
      </c>
      <c r="AD251" s="53">
        <f t="shared" si="174"/>
        <v>0.35017808888888896</v>
      </c>
    </row>
    <row r="252" spans="1:30">
      <c r="A252" s="42" t="s">
        <v>493</v>
      </c>
      <c r="B252" s="2">
        <v>135</v>
      </c>
      <c r="C252" s="43">
        <v>93.22</v>
      </c>
      <c r="D252" s="44">
        <v>1.4464999999999999</v>
      </c>
      <c r="E252" s="45">
        <f t="shared" si="156"/>
        <v>0.22000000000000003</v>
      </c>
      <c r="F252" s="22">
        <f t="shared" si="157"/>
        <v>-0.13008477037037033</v>
      </c>
      <c r="H252" s="5">
        <f t="shared" si="158"/>
        <v>-17.561443999999995</v>
      </c>
      <c r="I252" s="2" t="s">
        <v>66</v>
      </c>
      <c r="J252" s="46" t="s">
        <v>494</v>
      </c>
      <c r="K252" s="47">
        <f t="shared" si="159"/>
        <v>43840</v>
      </c>
      <c r="L252" s="47" t="str">
        <f t="shared" ca="1" si="160"/>
        <v>2020-03-30</v>
      </c>
      <c r="M252" s="27">
        <f t="shared" ca="1" si="161"/>
        <v>10935</v>
      </c>
      <c r="N252" s="28">
        <f t="shared" ca="1" si="162"/>
        <v>-0.58618445907636008</v>
      </c>
      <c r="O252" s="48">
        <f t="shared" si="163"/>
        <v>134.84272999999999</v>
      </c>
      <c r="P252" s="48">
        <f t="shared" si="164"/>
        <v>0.15727000000001112</v>
      </c>
      <c r="Q252" s="49">
        <f t="shared" si="165"/>
        <v>0.9</v>
      </c>
      <c r="R252" s="50">
        <f t="shared" si="166"/>
        <v>22303.559999999994</v>
      </c>
      <c r="S252" s="51">
        <f t="shared" si="167"/>
        <v>32262.099539999988</v>
      </c>
      <c r="T252" s="51"/>
      <c r="U252" s="51"/>
      <c r="V252" s="52">
        <f t="shared" si="168"/>
        <v>6399.44</v>
      </c>
      <c r="W252" s="52">
        <f t="shared" si="169"/>
        <v>38661.539539999991</v>
      </c>
      <c r="X252" s="1">
        <f t="shared" si="170"/>
        <v>34335</v>
      </c>
      <c r="Y252" s="50">
        <f t="shared" si="171"/>
        <v>4326.5395399999907</v>
      </c>
      <c r="Z252" s="135">
        <f t="shared" si="172"/>
        <v>0.12600959778651499</v>
      </c>
      <c r="AA252" s="135">
        <f t="shared" si="173"/>
        <v>0.1548757046574325</v>
      </c>
      <c r="AB252" s="135">
        <f>SUM($C$2:C252)*D252/SUM($B$2:B252)-1</f>
        <v>0.15513062239697084</v>
      </c>
      <c r="AC252" s="135">
        <f t="shared" si="136"/>
        <v>-2.9121024610455848E-2</v>
      </c>
      <c r="AD252" s="53">
        <f t="shared" si="174"/>
        <v>0.35008477037037034</v>
      </c>
    </row>
    <row r="253" spans="1:30">
      <c r="A253" s="42" t="s">
        <v>495</v>
      </c>
      <c r="B253" s="2">
        <v>135</v>
      </c>
      <c r="C253" s="43">
        <v>92.37</v>
      </c>
      <c r="D253" s="44">
        <v>1.4598</v>
      </c>
      <c r="E253" s="45">
        <f t="shared" si="156"/>
        <v>0.22000000000000003</v>
      </c>
      <c r="F253" s="22">
        <f t="shared" si="157"/>
        <v>-0.1380168444444444</v>
      </c>
      <c r="H253" s="5">
        <f t="shared" si="158"/>
        <v>-18.632273999999995</v>
      </c>
      <c r="I253" s="2" t="s">
        <v>66</v>
      </c>
      <c r="J253" s="46" t="s">
        <v>496</v>
      </c>
      <c r="K253" s="47">
        <f t="shared" si="159"/>
        <v>43843</v>
      </c>
      <c r="L253" s="47" t="str">
        <f t="shared" ca="1" si="160"/>
        <v>2020-03-30</v>
      </c>
      <c r="M253" s="27">
        <f t="shared" ca="1" si="161"/>
        <v>10530</v>
      </c>
      <c r="N253" s="28">
        <f t="shared" ca="1" si="162"/>
        <v>-0.64584805413105395</v>
      </c>
      <c r="O253" s="48">
        <f t="shared" si="163"/>
        <v>134.84172599999999</v>
      </c>
      <c r="P253" s="48">
        <f t="shared" si="164"/>
        <v>0.1582740000000058</v>
      </c>
      <c r="Q253" s="49">
        <f t="shared" si="165"/>
        <v>0.9</v>
      </c>
      <c r="R253" s="50">
        <f t="shared" si="166"/>
        <v>21943.239999999994</v>
      </c>
      <c r="S253" s="51">
        <f t="shared" si="167"/>
        <v>32032.741751999991</v>
      </c>
      <c r="T253" s="51">
        <v>452.69</v>
      </c>
      <c r="U253" s="51">
        <v>657.54</v>
      </c>
      <c r="V253" s="52">
        <f t="shared" si="168"/>
        <v>7056.98</v>
      </c>
      <c r="W253" s="52">
        <f t="shared" si="169"/>
        <v>39089.72175199999</v>
      </c>
      <c r="X253" s="1">
        <f t="shared" si="170"/>
        <v>34470</v>
      </c>
      <c r="Y253" s="50">
        <f t="shared" si="171"/>
        <v>4619.7217519999904</v>
      </c>
      <c r="Z253" s="135">
        <f t="shared" si="172"/>
        <v>0.1340215187699445</v>
      </c>
      <c r="AA253" s="135">
        <f t="shared" si="173"/>
        <v>0.16852290451763396</v>
      </c>
      <c r="AB253" s="135">
        <f>SUM($C$2:C253)*D253/SUM($B$2:B253)-1</f>
        <v>0.16509784595300236</v>
      </c>
      <c r="AC253" s="135">
        <f t="shared" si="136"/>
        <v>-3.1076327183057861E-2</v>
      </c>
      <c r="AD253" s="53">
        <f t="shared" si="174"/>
        <v>0.35801684444444443</v>
      </c>
    </row>
    <row r="254" spans="1:30">
      <c r="A254" s="42" t="s">
        <v>497</v>
      </c>
      <c r="B254" s="2">
        <v>135</v>
      </c>
      <c r="C254" s="43">
        <v>92.65</v>
      </c>
      <c r="D254" s="44">
        <v>1.4553</v>
      </c>
      <c r="E254" s="45">
        <f t="shared" si="156"/>
        <v>0.22000000000000003</v>
      </c>
      <c r="F254" s="22">
        <f t="shared" si="157"/>
        <v>-0.13540392592592587</v>
      </c>
      <c r="H254" s="5">
        <f t="shared" si="158"/>
        <v>-18.279529999999994</v>
      </c>
      <c r="I254" s="2" t="s">
        <v>66</v>
      </c>
      <c r="J254" s="46" t="s">
        <v>498</v>
      </c>
      <c r="K254" s="47">
        <f t="shared" si="159"/>
        <v>43844</v>
      </c>
      <c r="L254" s="47" t="str">
        <f t="shared" ca="1" si="160"/>
        <v>2020-03-30</v>
      </c>
      <c r="M254" s="27">
        <f t="shared" ca="1" si="161"/>
        <v>10395</v>
      </c>
      <c r="N254" s="28">
        <f t="shared" ca="1" si="162"/>
        <v>-0.64184977873977855</v>
      </c>
      <c r="O254" s="48">
        <f t="shared" si="163"/>
        <v>134.83354500000002</v>
      </c>
      <c r="P254" s="48">
        <f t="shared" si="164"/>
        <v>0.16645499999998492</v>
      </c>
      <c r="Q254" s="49">
        <f t="shared" si="165"/>
        <v>0.9</v>
      </c>
      <c r="R254" s="50">
        <f t="shared" si="166"/>
        <v>22035.889999999996</v>
      </c>
      <c r="S254" s="51">
        <f t="shared" si="167"/>
        <v>32068.830716999993</v>
      </c>
      <c r="T254" s="51"/>
      <c r="U254" s="51"/>
      <c r="V254" s="52">
        <f t="shared" si="168"/>
        <v>7056.98</v>
      </c>
      <c r="W254" s="52">
        <f t="shared" si="169"/>
        <v>39125.810716999993</v>
      </c>
      <c r="X254" s="1">
        <f t="shared" si="170"/>
        <v>34605</v>
      </c>
      <c r="Y254" s="50">
        <f t="shared" si="171"/>
        <v>4520.810716999993</v>
      </c>
      <c r="Z254" s="135">
        <f t="shared" si="172"/>
        <v>0.13064039060829336</v>
      </c>
      <c r="AA254" s="135">
        <f t="shared" si="173"/>
        <v>0.16410655709557331</v>
      </c>
      <c r="AB254" s="135">
        <f>SUM($C$2:C254)*D254/SUM($B$2:B254)-1</f>
        <v>0.16087142522756825</v>
      </c>
      <c r="AC254" s="135">
        <f t="shared" si="136"/>
        <v>-3.0231034619274899E-2</v>
      </c>
      <c r="AD254" s="53">
        <f t="shared" si="174"/>
        <v>0.3554039259259259</v>
      </c>
    </row>
    <row r="255" spans="1:30">
      <c r="A255" s="42" t="s">
        <v>499</v>
      </c>
      <c r="B255" s="2">
        <v>135</v>
      </c>
      <c r="C255" s="43">
        <v>93.14</v>
      </c>
      <c r="D255" s="44">
        <v>1.4477</v>
      </c>
      <c r="E255" s="45">
        <f t="shared" si="156"/>
        <v>0.22000000000000003</v>
      </c>
      <c r="F255" s="22">
        <f t="shared" si="157"/>
        <v>-0.13083131851851851</v>
      </c>
      <c r="H255" s="5">
        <f t="shared" si="158"/>
        <v>-17.662227999999999</v>
      </c>
      <c r="I255" s="2" t="s">
        <v>66</v>
      </c>
      <c r="J255" s="46" t="s">
        <v>500</v>
      </c>
      <c r="K255" s="47">
        <f t="shared" si="159"/>
        <v>43845</v>
      </c>
      <c r="L255" s="47" t="str">
        <f t="shared" ca="1" si="160"/>
        <v>2020-03-30</v>
      </c>
      <c r="M255" s="27">
        <f t="shared" ca="1" si="161"/>
        <v>10260</v>
      </c>
      <c r="N255" s="28">
        <f t="shared" ca="1" si="162"/>
        <v>-0.62833462183235855</v>
      </c>
      <c r="O255" s="48">
        <f t="shared" si="163"/>
        <v>134.83877799999999</v>
      </c>
      <c r="P255" s="48">
        <f t="shared" si="164"/>
        <v>0.1612220000000093</v>
      </c>
      <c r="Q255" s="49">
        <f t="shared" si="165"/>
        <v>0.9</v>
      </c>
      <c r="R255" s="50">
        <f t="shared" si="166"/>
        <v>22129.029999999995</v>
      </c>
      <c r="S255" s="51">
        <f t="shared" si="167"/>
        <v>32036.196730999993</v>
      </c>
      <c r="T255" s="51"/>
      <c r="U255" s="51"/>
      <c r="V255" s="52">
        <f t="shared" si="168"/>
        <v>7056.98</v>
      </c>
      <c r="W255" s="52">
        <f t="shared" si="169"/>
        <v>39093.176730999992</v>
      </c>
      <c r="X255" s="1">
        <f t="shared" si="170"/>
        <v>34740</v>
      </c>
      <c r="Y255" s="50">
        <f t="shared" si="171"/>
        <v>4353.1767309999923</v>
      </c>
      <c r="Z255" s="135">
        <f t="shared" si="172"/>
        <v>0.12530733249856052</v>
      </c>
      <c r="AA255" s="135">
        <f t="shared" si="173"/>
        <v>0.15725078878677223</v>
      </c>
      <c r="AB255" s="135">
        <f>SUM($C$2:C255)*D255/SUM($B$2:B255)-1</f>
        <v>0.15420278664363818</v>
      </c>
      <c r="AC255" s="135">
        <f t="shared" si="136"/>
        <v>-2.8895454145077659E-2</v>
      </c>
      <c r="AD255" s="53">
        <f t="shared" si="174"/>
        <v>0.35083131851851856</v>
      </c>
    </row>
    <row r="256" spans="1:30">
      <c r="A256" s="42" t="s">
        <v>501</v>
      </c>
      <c r="B256" s="2">
        <v>135</v>
      </c>
      <c r="C256" s="43">
        <v>93.47</v>
      </c>
      <c r="D256" s="44">
        <v>1.4426000000000001</v>
      </c>
      <c r="E256" s="45">
        <f t="shared" si="156"/>
        <v>0.22000000000000003</v>
      </c>
      <c r="F256" s="22">
        <f t="shared" si="157"/>
        <v>-0.12775180740740741</v>
      </c>
      <c r="H256" s="5">
        <f t="shared" si="158"/>
        <v>-17.246493999999998</v>
      </c>
      <c r="I256" s="2" t="s">
        <v>66</v>
      </c>
      <c r="J256" s="46" t="s">
        <v>502</v>
      </c>
      <c r="K256" s="47">
        <f t="shared" si="159"/>
        <v>43846</v>
      </c>
      <c r="L256" s="47" t="str">
        <f t="shared" ca="1" si="160"/>
        <v>2020-03-30</v>
      </c>
      <c r="M256" s="27">
        <f t="shared" ca="1" si="161"/>
        <v>10125</v>
      </c>
      <c r="N256" s="28">
        <f t="shared" ca="1" si="162"/>
        <v>-0.62172546271604934</v>
      </c>
      <c r="O256" s="48">
        <f t="shared" si="163"/>
        <v>134.839822</v>
      </c>
      <c r="P256" s="48">
        <f t="shared" si="164"/>
        <v>0.16017800000000193</v>
      </c>
      <c r="Q256" s="49">
        <f t="shared" si="165"/>
        <v>0.9</v>
      </c>
      <c r="R256" s="50">
        <f t="shared" si="166"/>
        <v>22222.499999999996</v>
      </c>
      <c r="S256" s="51">
        <f t="shared" si="167"/>
        <v>32058.178499999998</v>
      </c>
      <c r="T256" s="51"/>
      <c r="U256" s="51"/>
      <c r="V256" s="52">
        <f t="shared" si="168"/>
        <v>7056.98</v>
      </c>
      <c r="W256" s="52">
        <f t="shared" si="169"/>
        <v>39115.158499999998</v>
      </c>
      <c r="X256" s="1">
        <f t="shared" si="170"/>
        <v>34875</v>
      </c>
      <c r="Y256" s="50">
        <f t="shared" si="171"/>
        <v>4240.1584999999977</v>
      </c>
      <c r="Z256" s="135">
        <f t="shared" si="172"/>
        <v>0.12158160573476695</v>
      </c>
      <c r="AA256" s="135">
        <f t="shared" si="173"/>
        <v>0.15242488502057294</v>
      </c>
      <c r="AB256" s="135">
        <f>SUM($C$2:C256)*D256/SUM($B$2:B256)-1</f>
        <v>0.14955095988530465</v>
      </c>
      <c r="AC256" s="135">
        <f t="shared" si="136"/>
        <v>-2.7969354150537695E-2</v>
      </c>
      <c r="AD256" s="53">
        <f t="shared" si="174"/>
        <v>0.34775180740740741</v>
      </c>
    </row>
    <row r="257" spans="1:30">
      <c r="A257" s="42" t="s">
        <v>503</v>
      </c>
      <c r="B257" s="2">
        <v>135</v>
      </c>
      <c r="C257" s="43">
        <v>93.35</v>
      </c>
      <c r="D257" s="44">
        <v>1.4444999999999999</v>
      </c>
      <c r="E257" s="45">
        <f t="shared" si="156"/>
        <v>0.22000000000000003</v>
      </c>
      <c r="F257" s="22">
        <f t="shared" si="157"/>
        <v>-0.12887162962962967</v>
      </c>
      <c r="H257" s="5">
        <f t="shared" si="158"/>
        <v>-17.397670000000005</v>
      </c>
      <c r="I257" s="2" t="s">
        <v>66</v>
      </c>
      <c r="J257" s="46" t="s">
        <v>504</v>
      </c>
      <c r="K257" s="47">
        <f t="shared" si="159"/>
        <v>43847</v>
      </c>
      <c r="L257" s="47" t="str">
        <f t="shared" ca="1" si="160"/>
        <v>2020-03-30</v>
      </c>
      <c r="M257" s="27">
        <f t="shared" ca="1" si="161"/>
        <v>9990</v>
      </c>
      <c r="N257" s="28">
        <f t="shared" ca="1" si="162"/>
        <v>-0.63565060560560582</v>
      </c>
      <c r="O257" s="48">
        <f t="shared" si="163"/>
        <v>134.84407499999998</v>
      </c>
      <c r="P257" s="48">
        <f t="shared" si="164"/>
        <v>0.15592500000002474</v>
      </c>
      <c r="Q257" s="49">
        <f t="shared" si="165"/>
        <v>0.9</v>
      </c>
      <c r="R257" s="50">
        <f t="shared" si="166"/>
        <v>22315.849999999995</v>
      </c>
      <c r="S257" s="51">
        <f t="shared" si="167"/>
        <v>32235.245324999989</v>
      </c>
      <c r="T257" s="51"/>
      <c r="U257" s="51"/>
      <c r="V257" s="52">
        <f t="shared" si="168"/>
        <v>7056.98</v>
      </c>
      <c r="W257" s="52">
        <f t="shared" si="169"/>
        <v>39292.225324999992</v>
      </c>
      <c r="X257" s="1">
        <f t="shared" si="170"/>
        <v>35010</v>
      </c>
      <c r="Y257" s="50">
        <f t="shared" si="171"/>
        <v>4282.2253249999922</v>
      </c>
      <c r="Z257" s="135">
        <f t="shared" si="172"/>
        <v>0.1223143480434159</v>
      </c>
      <c r="AA257" s="135">
        <f t="shared" si="173"/>
        <v>0.15319365581965694</v>
      </c>
      <c r="AB257" s="135">
        <f>SUM($C$2:C257)*D257/SUM($B$2:B257)-1</f>
        <v>0.15047802827763457</v>
      </c>
      <c r="AC257" s="135">
        <f t="shared" si="136"/>
        <v>-2.8163680234218669E-2</v>
      </c>
      <c r="AD257" s="53">
        <f t="shared" si="174"/>
        <v>0.3488716296296297</v>
      </c>
    </row>
    <row r="258" spans="1:30">
      <c r="A258" s="42" t="s">
        <v>505</v>
      </c>
      <c r="B258" s="2">
        <v>135</v>
      </c>
      <c r="C258" s="43">
        <v>92.67</v>
      </c>
      <c r="D258" s="44">
        <v>1.4551000000000001</v>
      </c>
      <c r="E258" s="45">
        <f t="shared" si="156"/>
        <v>0.22000000000000003</v>
      </c>
      <c r="F258" s="22">
        <f t="shared" si="157"/>
        <v>-0.1352172888888889</v>
      </c>
      <c r="H258" s="5">
        <f t="shared" si="158"/>
        <v>-18.254334</v>
      </c>
      <c r="I258" s="2" t="s">
        <v>66</v>
      </c>
      <c r="J258" s="46" t="s">
        <v>506</v>
      </c>
      <c r="K258" s="47">
        <f t="shared" si="159"/>
        <v>43850</v>
      </c>
      <c r="L258" s="47" t="str">
        <f t="shared" ca="1" si="160"/>
        <v>2020-03-30</v>
      </c>
      <c r="M258" s="27">
        <f t="shared" ca="1" si="161"/>
        <v>9585</v>
      </c>
      <c r="N258" s="28">
        <f t="shared" ca="1" si="162"/>
        <v>-0.69513113302034424</v>
      </c>
      <c r="O258" s="48">
        <f t="shared" si="163"/>
        <v>134.84411700000001</v>
      </c>
      <c r="P258" s="48">
        <f t="shared" si="164"/>
        <v>0.15588299999998867</v>
      </c>
      <c r="Q258" s="49">
        <f t="shared" si="165"/>
        <v>0.9</v>
      </c>
      <c r="R258" s="50">
        <f t="shared" si="166"/>
        <v>22408.519999999993</v>
      </c>
      <c r="S258" s="51">
        <f t="shared" si="167"/>
        <v>32606.637451999992</v>
      </c>
      <c r="T258" s="51"/>
      <c r="U258" s="51"/>
      <c r="V258" s="52">
        <f t="shared" si="168"/>
        <v>7056.98</v>
      </c>
      <c r="W258" s="52">
        <f t="shared" si="169"/>
        <v>39663.617451999991</v>
      </c>
      <c r="X258" s="1">
        <f t="shared" si="170"/>
        <v>35145</v>
      </c>
      <c r="Y258" s="50">
        <f t="shared" si="171"/>
        <v>4518.6174519999913</v>
      </c>
      <c r="Z258" s="135">
        <f t="shared" si="172"/>
        <v>0.12857070570493634</v>
      </c>
      <c r="AA258" s="135">
        <f t="shared" si="173"/>
        <v>0.16087347744696823</v>
      </c>
      <c r="AB258" s="135">
        <f>SUM($C$2:C258)*D258/SUM($B$2:B258)-1</f>
        <v>0.15830555706359339</v>
      </c>
      <c r="AC258" s="135">
        <f t="shared" ref="AC258:AC286" si="175">Z258-AB258</f>
        <v>-2.9734851358657055E-2</v>
      </c>
      <c r="AD258" s="53">
        <f t="shared" si="174"/>
        <v>0.35521728888888893</v>
      </c>
    </row>
    <row r="259" spans="1:30">
      <c r="A259" s="42" t="s">
        <v>507</v>
      </c>
      <c r="B259" s="2">
        <v>135</v>
      </c>
      <c r="C259" s="43">
        <v>94.18</v>
      </c>
      <c r="D259" s="44">
        <v>1.4318</v>
      </c>
      <c r="E259" s="45">
        <f t="shared" si="156"/>
        <v>0.22000000000000003</v>
      </c>
      <c r="F259" s="22">
        <f t="shared" si="157"/>
        <v>-0.12112619259259247</v>
      </c>
      <c r="H259" s="5">
        <f t="shared" si="158"/>
        <v>-16.352035999999984</v>
      </c>
      <c r="I259" s="2" t="s">
        <v>66</v>
      </c>
      <c r="J259" s="46" t="s">
        <v>508</v>
      </c>
      <c r="K259" s="47">
        <f t="shared" si="159"/>
        <v>43851</v>
      </c>
      <c r="L259" s="47" t="str">
        <f t="shared" ca="1" si="160"/>
        <v>2020-03-30</v>
      </c>
      <c r="M259" s="27">
        <f t="shared" ca="1" si="161"/>
        <v>9450</v>
      </c>
      <c r="N259" s="28">
        <f t="shared" ca="1" si="162"/>
        <v>-0.63158657566137499</v>
      </c>
      <c r="O259" s="48">
        <f t="shared" si="163"/>
        <v>134.846924</v>
      </c>
      <c r="P259" s="48">
        <f t="shared" si="164"/>
        <v>0.15307599999999866</v>
      </c>
      <c r="Q259" s="49">
        <f t="shared" si="165"/>
        <v>0.9</v>
      </c>
      <c r="R259" s="50">
        <f t="shared" si="166"/>
        <v>22502.699999999993</v>
      </c>
      <c r="S259" s="51">
        <f t="shared" si="167"/>
        <v>32219.365859999991</v>
      </c>
      <c r="T259" s="51"/>
      <c r="U259" s="51"/>
      <c r="V259" s="52">
        <f t="shared" si="168"/>
        <v>7056.98</v>
      </c>
      <c r="W259" s="52">
        <f t="shared" si="169"/>
        <v>39276.345859999987</v>
      </c>
      <c r="X259" s="1">
        <f t="shared" si="170"/>
        <v>35280</v>
      </c>
      <c r="Y259" s="50">
        <f t="shared" si="171"/>
        <v>3996.3458599999867</v>
      </c>
      <c r="Z259" s="135">
        <f t="shared" si="172"/>
        <v>0.11327510941043051</v>
      </c>
      <c r="AA259" s="135">
        <f t="shared" si="173"/>
        <v>0.14159880338815589</v>
      </c>
      <c r="AB259" s="135">
        <f>SUM($C$2:C259)*D259/SUM($B$2:B259)-1</f>
        <v>0.13921889393424003</v>
      </c>
      <c r="AC259" s="135">
        <f t="shared" si="175"/>
        <v>-2.5943784523809521E-2</v>
      </c>
      <c r="AD259" s="53">
        <f t="shared" si="174"/>
        <v>0.34112619259259247</v>
      </c>
    </row>
    <row r="260" spans="1:30">
      <c r="A260" s="42" t="s">
        <v>509</v>
      </c>
      <c r="B260" s="2">
        <v>135</v>
      </c>
      <c r="C260" s="43">
        <v>93.8</v>
      </c>
      <c r="D260" s="44">
        <v>1.4376</v>
      </c>
      <c r="E260" s="45">
        <f t="shared" si="156"/>
        <v>0.22000000000000003</v>
      </c>
      <c r="F260" s="22">
        <f t="shared" si="157"/>
        <v>-0.12467229629629628</v>
      </c>
      <c r="H260" s="5">
        <f t="shared" si="158"/>
        <v>-16.830759999999998</v>
      </c>
      <c r="I260" s="2" t="s">
        <v>66</v>
      </c>
      <c r="J260" s="46" t="s">
        <v>510</v>
      </c>
      <c r="K260" s="47">
        <f t="shared" si="159"/>
        <v>43852</v>
      </c>
      <c r="L260" s="47" t="str">
        <f t="shared" ca="1" si="160"/>
        <v>2020-03-30</v>
      </c>
      <c r="M260" s="27">
        <f t="shared" ca="1" si="161"/>
        <v>9315</v>
      </c>
      <c r="N260" s="28">
        <f t="shared" ca="1" si="162"/>
        <v>-0.6594983789586687</v>
      </c>
      <c r="O260" s="48">
        <f t="shared" si="163"/>
        <v>134.84688</v>
      </c>
      <c r="P260" s="48">
        <f t="shared" si="164"/>
        <v>0.15312000000000126</v>
      </c>
      <c r="Q260" s="49">
        <f t="shared" si="165"/>
        <v>0.9</v>
      </c>
      <c r="R260" s="50">
        <f t="shared" si="166"/>
        <v>22596.499999999993</v>
      </c>
      <c r="S260" s="51">
        <f t="shared" si="167"/>
        <v>32484.728399999989</v>
      </c>
      <c r="T260" s="51"/>
      <c r="U260" s="51"/>
      <c r="V260" s="52">
        <f t="shared" si="168"/>
        <v>7056.98</v>
      </c>
      <c r="W260" s="52">
        <f t="shared" si="169"/>
        <v>39541.708399999989</v>
      </c>
      <c r="X260" s="1">
        <f t="shared" si="170"/>
        <v>35415</v>
      </c>
      <c r="Y260" s="50">
        <f t="shared" si="171"/>
        <v>4126.7083999999886</v>
      </c>
      <c r="Z260" s="135">
        <f t="shared" si="172"/>
        <v>0.11652430890865428</v>
      </c>
      <c r="AA260" s="135">
        <f t="shared" si="173"/>
        <v>0.145521739529064</v>
      </c>
      <c r="AB260" s="135">
        <f>SUM($C$2:C260)*D260/SUM($B$2:B260)-1</f>
        <v>0.14328108360864023</v>
      </c>
      <c r="AC260" s="135">
        <f t="shared" si="175"/>
        <v>-2.6756774699985941E-2</v>
      </c>
      <c r="AD260" s="53">
        <f t="shared" si="174"/>
        <v>0.34467229629629631</v>
      </c>
    </row>
    <row r="261" spans="1:30">
      <c r="A261" s="42" t="s">
        <v>511</v>
      </c>
      <c r="B261" s="2">
        <v>135</v>
      </c>
      <c r="C261" s="43">
        <v>96.59</v>
      </c>
      <c r="D261" s="44">
        <v>1.3959999999999999</v>
      </c>
      <c r="E261" s="45">
        <f t="shared" si="156"/>
        <v>0.22000000000000003</v>
      </c>
      <c r="F261" s="22">
        <f t="shared" si="157"/>
        <v>-9.8636429629629596E-2</v>
      </c>
      <c r="H261" s="5">
        <f t="shared" si="158"/>
        <v>-13.315917999999996</v>
      </c>
      <c r="I261" s="2" t="s">
        <v>66</v>
      </c>
      <c r="J261" s="46" t="s">
        <v>512</v>
      </c>
      <c r="K261" s="47">
        <f t="shared" si="159"/>
        <v>43853</v>
      </c>
      <c r="L261" s="47" t="str">
        <f t="shared" ca="1" si="160"/>
        <v>2020-03-30</v>
      </c>
      <c r="M261" s="27">
        <f t="shared" ca="1" si="161"/>
        <v>9180</v>
      </c>
      <c r="N261" s="28">
        <f t="shared" ca="1" si="162"/>
        <v>-0.52944554139433542</v>
      </c>
      <c r="O261" s="48">
        <f t="shared" si="163"/>
        <v>134.83964</v>
      </c>
      <c r="P261" s="48">
        <f t="shared" si="164"/>
        <v>0.16035999999999717</v>
      </c>
      <c r="Q261" s="49">
        <f t="shared" si="165"/>
        <v>0.9</v>
      </c>
      <c r="R261" s="50">
        <f t="shared" si="166"/>
        <v>22693.089999999993</v>
      </c>
      <c r="S261" s="51">
        <f t="shared" si="167"/>
        <v>31679.553639999987</v>
      </c>
      <c r="T261" s="51"/>
      <c r="U261" s="51"/>
      <c r="V261" s="52">
        <f t="shared" si="168"/>
        <v>7056.98</v>
      </c>
      <c r="W261" s="52">
        <f t="shared" si="169"/>
        <v>38736.533639999987</v>
      </c>
      <c r="X261" s="1">
        <f t="shared" si="170"/>
        <v>35550</v>
      </c>
      <c r="Y261" s="50">
        <f t="shared" si="171"/>
        <v>3186.5336399999869</v>
      </c>
      <c r="Z261" s="135">
        <f t="shared" si="172"/>
        <v>8.9635264135020654E-2</v>
      </c>
      <c r="AA261" s="135">
        <f t="shared" si="173"/>
        <v>0.11183558780360903</v>
      </c>
      <c r="AB261" s="135">
        <f>SUM($C$2:C261)*D261/SUM($B$2:B261)-1</f>
        <v>0.10977484106891677</v>
      </c>
      <c r="AC261" s="135">
        <f t="shared" si="175"/>
        <v>-2.0139576933896119E-2</v>
      </c>
      <c r="AD261" s="53">
        <f t="shared" si="174"/>
        <v>0.31863642962962963</v>
      </c>
    </row>
    <row r="262" spans="1:30">
      <c r="A262" s="42" t="s">
        <v>513</v>
      </c>
      <c r="B262" s="2">
        <v>135</v>
      </c>
      <c r="C262" s="43">
        <v>104.32</v>
      </c>
      <c r="D262" s="44">
        <v>1.2926</v>
      </c>
      <c r="E262" s="45">
        <f t="shared" si="156"/>
        <v>0.22000000000000003</v>
      </c>
      <c r="F262" s="22">
        <f t="shared" si="157"/>
        <v>-2.6501214814814805E-2</v>
      </c>
      <c r="H262" s="5">
        <f t="shared" si="158"/>
        <v>-3.5776639999999986</v>
      </c>
      <c r="I262" s="2" t="s">
        <v>66</v>
      </c>
      <c r="J262" s="46" t="s">
        <v>514</v>
      </c>
      <c r="K262" s="47">
        <f t="shared" si="159"/>
        <v>43864</v>
      </c>
      <c r="L262" s="47" t="str">
        <f t="shared" ca="1" si="160"/>
        <v>2020-03-30</v>
      </c>
      <c r="M262" s="27">
        <f t="shared" ca="1" si="161"/>
        <v>7695</v>
      </c>
      <c r="N262" s="28">
        <f t="shared" ca="1" si="162"/>
        <v>-0.16970076153346322</v>
      </c>
      <c r="O262" s="48">
        <f t="shared" si="163"/>
        <v>134.844032</v>
      </c>
      <c r="P262" s="48">
        <f t="shared" si="164"/>
        <v>0.15596800000000144</v>
      </c>
      <c r="Q262" s="49">
        <f t="shared" si="165"/>
        <v>0.9</v>
      </c>
      <c r="R262" s="50">
        <f t="shared" si="166"/>
        <v>22797.409999999993</v>
      </c>
      <c r="S262" s="51">
        <f t="shared" si="167"/>
        <v>29467.932165999991</v>
      </c>
      <c r="T262" s="51"/>
      <c r="U262" s="51"/>
      <c r="V262" s="52">
        <f t="shared" si="168"/>
        <v>7056.98</v>
      </c>
      <c r="W262" s="52">
        <f t="shared" si="169"/>
        <v>36524.912165999995</v>
      </c>
      <c r="X262" s="1">
        <f t="shared" si="170"/>
        <v>35685</v>
      </c>
      <c r="Y262" s="50">
        <f t="shared" si="171"/>
        <v>839.91216599999461</v>
      </c>
      <c r="Z262" s="135">
        <f t="shared" si="172"/>
        <v>2.3536840857502961E-2</v>
      </c>
      <c r="AA262" s="135">
        <f t="shared" si="173"/>
        <v>2.9338814420277526E-2</v>
      </c>
      <c r="AB262" s="135">
        <f>SUM($C$2:C262)*D262/SUM($B$2:B262)-1</f>
        <v>2.7466495502311394E-2</v>
      </c>
      <c r="AC262" s="135">
        <f t="shared" si="175"/>
        <v>-3.9296546448084335E-3</v>
      </c>
      <c r="AD262" s="53">
        <f t="shared" si="174"/>
        <v>0.24650121481481482</v>
      </c>
    </row>
    <row r="263" spans="1:30">
      <c r="A263" s="42" t="s">
        <v>515</v>
      </c>
      <c r="B263" s="2">
        <v>90</v>
      </c>
      <c r="C263" s="43">
        <v>67.819999999999993</v>
      </c>
      <c r="D263" s="44">
        <v>1.3253999999999999</v>
      </c>
      <c r="E263" s="45">
        <f t="shared" si="156"/>
        <v>0.19</v>
      </c>
      <c r="F263" s="22">
        <f t="shared" si="157"/>
        <v>-5.067071111111119E-2</v>
      </c>
      <c r="H263" s="5">
        <f t="shared" si="158"/>
        <v>-4.560364000000007</v>
      </c>
      <c r="I263" s="2" t="s">
        <v>66</v>
      </c>
      <c r="J263" s="46" t="s">
        <v>516</v>
      </c>
      <c r="K263" s="47">
        <f t="shared" si="159"/>
        <v>43865</v>
      </c>
      <c r="L263" s="47" t="str">
        <f t="shared" ca="1" si="160"/>
        <v>2020-03-30</v>
      </c>
      <c r="M263" s="27">
        <f t="shared" ca="1" si="161"/>
        <v>5040</v>
      </c>
      <c r="N263" s="28">
        <f t="shared" ca="1" si="162"/>
        <v>-0.33026445634920687</v>
      </c>
      <c r="O263" s="48">
        <f t="shared" si="163"/>
        <v>89.888627999999983</v>
      </c>
      <c r="P263" s="48">
        <f t="shared" si="164"/>
        <v>0.11137200000001712</v>
      </c>
      <c r="Q263" s="49">
        <f t="shared" si="165"/>
        <v>0.6</v>
      </c>
      <c r="R263" s="50">
        <f t="shared" si="166"/>
        <v>22865.229999999992</v>
      </c>
      <c r="S263" s="51">
        <f t="shared" si="167"/>
        <v>30305.575841999987</v>
      </c>
      <c r="T263" s="51"/>
      <c r="U263" s="51"/>
      <c r="V263" s="52">
        <f t="shared" si="168"/>
        <v>7056.98</v>
      </c>
      <c r="W263" s="52">
        <f t="shared" si="169"/>
        <v>37362.555841999987</v>
      </c>
      <c r="X263" s="1">
        <f t="shared" si="170"/>
        <v>35775</v>
      </c>
      <c r="Y263" s="50">
        <f t="shared" si="171"/>
        <v>1587.555841999987</v>
      </c>
      <c r="Z263" s="135">
        <f t="shared" si="172"/>
        <v>4.4376124164919206E-2</v>
      </c>
      <c r="AA263" s="135">
        <f t="shared" si="173"/>
        <v>5.5280825140451517E-2</v>
      </c>
      <c r="AB263" s="135">
        <f>SUM($C$2:C263)*D263/SUM($B$2:B263)-1</f>
        <v>5.3400874800838327E-2</v>
      </c>
      <c r="AC263" s="135">
        <f t="shared" si="175"/>
        <v>-9.024750635919121E-3</v>
      </c>
      <c r="AD263" s="53">
        <f t="shared" si="174"/>
        <v>0.24067071111111119</v>
      </c>
    </row>
    <row r="264" spans="1:30">
      <c r="A264" s="42" t="s">
        <v>517</v>
      </c>
      <c r="B264" s="2">
        <v>90</v>
      </c>
      <c r="C264" s="43">
        <v>67.09</v>
      </c>
      <c r="D264" s="44">
        <v>1.3399000000000001</v>
      </c>
      <c r="E264" s="45">
        <f t="shared" si="156"/>
        <v>0.19</v>
      </c>
      <c r="F264" s="22">
        <f t="shared" si="157"/>
        <v>-6.0889088888888741E-2</v>
      </c>
      <c r="H264" s="5">
        <f t="shared" si="158"/>
        <v>-5.480017999999987</v>
      </c>
      <c r="I264" s="2" t="s">
        <v>66</v>
      </c>
      <c r="J264" s="46" t="s">
        <v>518</v>
      </c>
      <c r="K264" s="47">
        <f t="shared" si="159"/>
        <v>43866</v>
      </c>
      <c r="L264" s="47" t="str">
        <f t="shared" ca="1" si="160"/>
        <v>2020-03-30</v>
      </c>
      <c r="M264" s="27">
        <f t="shared" ca="1" si="161"/>
        <v>4950</v>
      </c>
      <c r="N264" s="28">
        <f t="shared" ca="1" si="162"/>
        <v>-0.40408213535353443</v>
      </c>
      <c r="O264" s="48">
        <f t="shared" si="163"/>
        <v>89.893891000000011</v>
      </c>
      <c r="P264" s="48">
        <f t="shared" si="164"/>
        <v>0.10610899999998935</v>
      </c>
      <c r="Q264" s="49">
        <f t="shared" si="165"/>
        <v>0.6</v>
      </c>
      <c r="R264" s="50">
        <f t="shared" si="166"/>
        <v>22932.319999999992</v>
      </c>
      <c r="S264" s="51">
        <f t="shared" si="167"/>
        <v>30727.015567999992</v>
      </c>
      <c r="T264" s="51"/>
      <c r="U264" s="51"/>
      <c r="V264" s="52">
        <f t="shared" si="168"/>
        <v>7056.98</v>
      </c>
      <c r="W264" s="52">
        <f t="shared" si="169"/>
        <v>37783.995567999991</v>
      </c>
      <c r="X264" s="1">
        <f t="shared" si="170"/>
        <v>35865</v>
      </c>
      <c r="Y264" s="50">
        <f t="shared" si="171"/>
        <v>1918.9955679999912</v>
      </c>
      <c r="Z264" s="135">
        <f t="shared" si="172"/>
        <v>5.3506080245364407E-2</v>
      </c>
      <c r="AA264" s="135">
        <f t="shared" si="173"/>
        <v>6.6613240618410785E-2</v>
      </c>
      <c r="AB264" s="135">
        <f>SUM($C$2:C264)*D264/SUM($B$2:B264)-1</f>
        <v>6.4759296445001668E-2</v>
      </c>
      <c r="AC264" s="135">
        <f t="shared" si="175"/>
        <v>-1.1253216199637261E-2</v>
      </c>
      <c r="AD264" s="53">
        <f t="shared" si="174"/>
        <v>0.25088908888888872</v>
      </c>
    </row>
    <row r="265" spans="1:30">
      <c r="A265" s="42" t="s">
        <v>519</v>
      </c>
      <c r="B265" s="2">
        <v>135</v>
      </c>
      <c r="C265" s="43">
        <v>98.91</v>
      </c>
      <c r="D265" s="44">
        <v>1.3633</v>
      </c>
      <c r="E265" s="45">
        <f t="shared" ref="E265:E286" si="176">10%*Q265+13%</f>
        <v>0.22000000000000003</v>
      </c>
      <c r="F265" s="22">
        <f t="shared" ref="F265:F286" si="177">IF(G265="",($F$1*C265-B265)/B265,H265/B265)</f>
        <v>-7.6986533333333301E-2</v>
      </c>
      <c r="H265" s="5">
        <f t="shared" ref="H265:H286" si="178">IF(G265="",$F$1*C265-B265,G265-B265)</f>
        <v>-10.393181999999996</v>
      </c>
      <c r="I265" s="2" t="s">
        <v>66</v>
      </c>
      <c r="J265" s="46" t="s">
        <v>520</v>
      </c>
      <c r="K265" s="47">
        <f t="shared" ref="K265:K286" si="179">DATE(MID(J265,1,4),MID(J265,5,2),MID(J265,7,2))</f>
        <v>43867</v>
      </c>
      <c r="L265" s="47" t="str">
        <f t="shared" ref="L265:L286" ca="1" si="180">IF(LEN(J265) &gt; 15,DATE(MID(J265,12,4),MID(J265,16,2),MID(J265,18,2)),TEXT(TODAY(),"yyyy-mm-dd"))</f>
        <v>2020-03-30</v>
      </c>
      <c r="M265" s="27">
        <f t="shared" ref="M265:M286" ca="1" si="181">(L265-K265+1)*B265</f>
        <v>7290</v>
      </c>
      <c r="N265" s="28">
        <f t="shared" ref="N265:N286" ca="1" si="182">H265/M265*365</f>
        <v>-0.52037193827160477</v>
      </c>
      <c r="O265" s="48">
        <f t="shared" ref="O265:O286" si="183">D265*C265</f>
        <v>134.84400299999999</v>
      </c>
      <c r="P265" s="48">
        <f t="shared" ref="P265:P286" si="184">B265-O265</f>
        <v>0.15599700000001349</v>
      </c>
      <c r="Q265" s="49">
        <f t="shared" ref="Q265:Q286" si="185">B265/150</f>
        <v>0.9</v>
      </c>
      <c r="R265" s="50">
        <f t="shared" ref="R265:R286" si="186">R264+C265-T265</f>
        <v>23031.229999999992</v>
      </c>
      <c r="S265" s="51">
        <f t="shared" ref="S265:S286" si="187">R265*D265</f>
        <v>31398.475858999987</v>
      </c>
      <c r="T265" s="51"/>
      <c r="U265" s="51"/>
      <c r="V265" s="52">
        <f t="shared" ref="V265:V286" si="188">V264+U265</f>
        <v>7056.98</v>
      </c>
      <c r="W265" s="52">
        <f t="shared" ref="W265:W286" si="189">V265+S265</f>
        <v>38455.455858999987</v>
      </c>
      <c r="X265" s="1">
        <f t="shared" ref="X265:X286" si="190">X264+B265</f>
        <v>36000</v>
      </c>
      <c r="Y265" s="50">
        <f t="shared" ref="Y265:Y286" si="191">W265-X265</f>
        <v>2455.455858999987</v>
      </c>
      <c r="Z265" s="135">
        <f t="shared" ref="Z265:Z286" si="192">W265/X265-1</f>
        <v>6.8207107194444117E-2</v>
      </c>
      <c r="AA265" s="135">
        <f t="shared" ref="AA265:AA286" si="193">S265/(X265-V265)-1</f>
        <v>8.4837582912909104E-2</v>
      </c>
      <c r="AB265" s="135">
        <f>SUM($C$2:C265)*D265/SUM($B$2:B265)-1</f>
        <v>8.3037330333332937E-2</v>
      </c>
      <c r="AC265" s="135">
        <f t="shared" si="175"/>
        <v>-1.4830223138888821E-2</v>
      </c>
      <c r="AD265" s="53">
        <f t="shared" ref="AD265:AD286" si="194">IF(E265-F265&lt;0,"达成",E265-F265)</f>
        <v>0.29698653333333336</v>
      </c>
    </row>
    <row r="266" spans="1:30">
      <c r="A266" s="42" t="s">
        <v>521</v>
      </c>
      <c r="B266" s="2">
        <v>135</v>
      </c>
      <c r="C266" s="43">
        <v>98.89</v>
      </c>
      <c r="D266" s="44">
        <v>1.3634999999999999</v>
      </c>
      <c r="E266" s="45">
        <f t="shared" si="176"/>
        <v>0.22000000000000003</v>
      </c>
      <c r="F266" s="22">
        <f t="shared" si="177"/>
        <v>-7.7173170370370289E-2</v>
      </c>
      <c r="H266" s="5">
        <f t="shared" si="178"/>
        <v>-10.41837799999999</v>
      </c>
      <c r="I266" s="2" t="s">
        <v>66</v>
      </c>
      <c r="J266" s="46" t="s">
        <v>522</v>
      </c>
      <c r="K266" s="47">
        <f t="shared" si="179"/>
        <v>43868</v>
      </c>
      <c r="L266" s="47" t="str">
        <f t="shared" ca="1" si="180"/>
        <v>2020-03-30</v>
      </c>
      <c r="M266" s="27">
        <f t="shared" ca="1" si="181"/>
        <v>7155</v>
      </c>
      <c r="N266" s="28">
        <f t="shared" ca="1" si="182"/>
        <v>-0.53147560726764453</v>
      </c>
      <c r="O266" s="48">
        <f t="shared" si="183"/>
        <v>134.83651499999999</v>
      </c>
      <c r="P266" s="48">
        <f t="shared" si="184"/>
        <v>0.16348500000000854</v>
      </c>
      <c r="Q266" s="49">
        <f t="shared" si="185"/>
        <v>0.9</v>
      </c>
      <c r="R266" s="50">
        <f t="shared" si="186"/>
        <v>23130.119999999992</v>
      </c>
      <c r="S266" s="51">
        <f t="shared" si="187"/>
        <v>31537.918619999986</v>
      </c>
      <c r="T266" s="51"/>
      <c r="U266" s="51"/>
      <c r="V266" s="52">
        <f t="shared" si="188"/>
        <v>7056.98</v>
      </c>
      <c r="W266" s="52">
        <f t="shared" si="189"/>
        <v>38594.898619999985</v>
      </c>
      <c r="X266" s="1">
        <f t="shared" si="190"/>
        <v>36135</v>
      </c>
      <c r="Y266" s="50">
        <f t="shared" si="191"/>
        <v>2459.8986199999854</v>
      </c>
      <c r="Z266" s="135">
        <f t="shared" si="192"/>
        <v>6.8075235090631958E-2</v>
      </c>
      <c r="AA266" s="135">
        <f t="shared" si="193"/>
        <v>8.4596496597773241E-2</v>
      </c>
      <c r="AB266" s="135">
        <f>SUM($C$2:C266)*D266/SUM($B$2:B266)-1</f>
        <v>8.2880870485678271E-2</v>
      </c>
      <c r="AC266" s="135">
        <f t="shared" si="175"/>
        <v>-1.4805635395046313E-2</v>
      </c>
      <c r="AD266" s="53">
        <f t="shared" si="194"/>
        <v>0.29717317037037033</v>
      </c>
    </row>
    <row r="267" spans="1:30">
      <c r="A267" s="42" t="s">
        <v>523</v>
      </c>
      <c r="B267" s="2">
        <v>135</v>
      </c>
      <c r="C267" s="43">
        <v>98.52</v>
      </c>
      <c r="D267" s="44">
        <v>1.3687</v>
      </c>
      <c r="E267" s="45">
        <f t="shared" si="176"/>
        <v>0.22000000000000003</v>
      </c>
      <c r="F267" s="22">
        <f t="shared" si="177"/>
        <v>-8.0625955555555601E-2</v>
      </c>
      <c r="H267" s="5">
        <f t="shared" si="178"/>
        <v>-10.884504000000007</v>
      </c>
      <c r="I267" s="2" t="s">
        <v>66</v>
      </c>
      <c r="J267" s="46" t="s">
        <v>524</v>
      </c>
      <c r="K267" s="47">
        <f t="shared" si="179"/>
        <v>43871</v>
      </c>
      <c r="L267" s="47" t="str">
        <f t="shared" ca="1" si="180"/>
        <v>2020-03-30</v>
      </c>
      <c r="M267" s="27">
        <f t="shared" ca="1" si="181"/>
        <v>6750</v>
      </c>
      <c r="N267" s="28">
        <f t="shared" ca="1" si="182"/>
        <v>-0.58856947555555594</v>
      </c>
      <c r="O267" s="48">
        <f t="shared" si="183"/>
        <v>134.844324</v>
      </c>
      <c r="P267" s="48">
        <f t="shared" si="184"/>
        <v>0.1556759999999997</v>
      </c>
      <c r="Q267" s="49">
        <f t="shared" si="185"/>
        <v>0.9</v>
      </c>
      <c r="R267" s="50">
        <f t="shared" si="186"/>
        <v>23228.639999999992</v>
      </c>
      <c r="S267" s="51">
        <f t="shared" si="187"/>
        <v>31793.039567999989</v>
      </c>
      <c r="T267" s="51"/>
      <c r="U267" s="51"/>
      <c r="V267" s="52">
        <f t="shared" si="188"/>
        <v>7056.98</v>
      </c>
      <c r="W267" s="52">
        <f t="shared" si="189"/>
        <v>38850.019567999989</v>
      </c>
      <c r="X267" s="1">
        <f t="shared" si="190"/>
        <v>36270</v>
      </c>
      <c r="Y267" s="50">
        <f t="shared" si="191"/>
        <v>2580.0195679999888</v>
      </c>
      <c r="Z267" s="135">
        <f t="shared" si="192"/>
        <v>7.1133707416597414E-2</v>
      </c>
      <c r="AA267" s="135">
        <f t="shared" si="193"/>
        <v>8.8317454614414759E-2</v>
      </c>
      <c r="AB267" s="135">
        <f>SUM($C$2:C267)*D267/SUM($B$2:B267)-1</f>
        <v>8.6682515991176823E-2</v>
      </c>
      <c r="AC267" s="135">
        <f t="shared" si="175"/>
        <v>-1.5548808574579409E-2</v>
      </c>
      <c r="AD267" s="53">
        <f t="shared" si="194"/>
        <v>0.3006259555555556</v>
      </c>
    </row>
    <row r="268" spans="1:30">
      <c r="A268" s="42" t="s">
        <v>525</v>
      </c>
      <c r="B268" s="2">
        <v>135</v>
      </c>
      <c r="C268" s="43">
        <v>97.65</v>
      </c>
      <c r="D268" s="44">
        <v>1.3808</v>
      </c>
      <c r="E268" s="45">
        <f t="shared" si="176"/>
        <v>0.22000000000000003</v>
      </c>
      <c r="F268" s="22">
        <f t="shared" si="177"/>
        <v>-8.8744666666666569E-2</v>
      </c>
      <c r="H268" s="5">
        <f t="shared" si="178"/>
        <v>-11.980529999999987</v>
      </c>
      <c r="I268" s="2" t="s">
        <v>66</v>
      </c>
      <c r="J268" s="46" t="s">
        <v>526</v>
      </c>
      <c r="K268" s="47">
        <f t="shared" si="179"/>
        <v>43872</v>
      </c>
      <c r="L268" s="47" t="str">
        <f t="shared" ca="1" si="180"/>
        <v>2020-03-30</v>
      </c>
      <c r="M268" s="27">
        <f t="shared" ca="1" si="181"/>
        <v>6615</v>
      </c>
      <c r="N268" s="28">
        <f t="shared" ca="1" si="182"/>
        <v>-0.66105721088435299</v>
      </c>
      <c r="O268" s="48">
        <f t="shared" si="183"/>
        <v>134.83512000000002</v>
      </c>
      <c r="P268" s="48">
        <f t="shared" si="184"/>
        <v>0.16487999999998237</v>
      </c>
      <c r="Q268" s="49">
        <f t="shared" si="185"/>
        <v>0.9</v>
      </c>
      <c r="R268" s="50">
        <f t="shared" si="186"/>
        <v>23326.289999999994</v>
      </c>
      <c r="S268" s="51">
        <f t="shared" si="187"/>
        <v>32208.94123199999</v>
      </c>
      <c r="T268" s="51"/>
      <c r="U268" s="51"/>
      <c r="V268" s="52">
        <f t="shared" si="188"/>
        <v>7056.98</v>
      </c>
      <c r="W268" s="52">
        <f t="shared" si="189"/>
        <v>39265.921231999993</v>
      </c>
      <c r="X268" s="1">
        <f t="shared" si="190"/>
        <v>36405</v>
      </c>
      <c r="Y268" s="50">
        <f t="shared" si="191"/>
        <v>2860.9212319999933</v>
      </c>
      <c r="Z268" s="135">
        <f t="shared" si="192"/>
        <v>7.8585942370553274E-2</v>
      </c>
      <c r="AA268" s="135">
        <f t="shared" si="193"/>
        <v>9.7482597872019738E-2</v>
      </c>
      <c r="AB268" s="135">
        <f>SUM($C$2:C268)*D268/SUM($B$2:B268)-1</f>
        <v>9.5927741793709442E-2</v>
      </c>
      <c r="AC268" s="135">
        <f t="shared" si="175"/>
        <v>-1.7341799423156168E-2</v>
      </c>
      <c r="AD268" s="53">
        <f t="shared" si="194"/>
        <v>0.30874466666666661</v>
      </c>
    </row>
    <row r="269" spans="1:30">
      <c r="A269" s="42" t="s">
        <v>527</v>
      </c>
      <c r="B269" s="2">
        <v>135</v>
      </c>
      <c r="C269" s="43">
        <v>96.91</v>
      </c>
      <c r="D269" s="44">
        <v>1.3914</v>
      </c>
      <c r="E269" s="45">
        <f t="shared" si="176"/>
        <v>0.22000000000000003</v>
      </c>
      <c r="F269" s="22">
        <f t="shared" si="177"/>
        <v>-9.5650237037037095E-2</v>
      </c>
      <c r="H269" s="5">
        <f t="shared" si="178"/>
        <v>-12.912782000000007</v>
      </c>
      <c r="I269" s="2" t="s">
        <v>66</v>
      </c>
      <c r="J269" s="46" t="s">
        <v>528</v>
      </c>
      <c r="K269" s="47">
        <f t="shared" si="179"/>
        <v>43873</v>
      </c>
      <c r="L269" s="47" t="str">
        <f t="shared" ca="1" si="180"/>
        <v>2020-03-30</v>
      </c>
      <c r="M269" s="27">
        <f t="shared" ca="1" si="181"/>
        <v>6480</v>
      </c>
      <c r="N269" s="28">
        <f t="shared" ca="1" si="182"/>
        <v>-0.72734034413580284</v>
      </c>
      <c r="O269" s="48">
        <f t="shared" si="183"/>
        <v>134.840574</v>
      </c>
      <c r="P269" s="48">
        <f t="shared" si="184"/>
        <v>0.15942599999999629</v>
      </c>
      <c r="Q269" s="49">
        <f t="shared" si="185"/>
        <v>0.9</v>
      </c>
      <c r="R269" s="50">
        <f t="shared" si="186"/>
        <v>23423.199999999993</v>
      </c>
      <c r="S269" s="51">
        <f t="shared" si="187"/>
        <v>32591.040479999989</v>
      </c>
      <c r="T269" s="51"/>
      <c r="U269" s="51"/>
      <c r="V269" s="52">
        <f t="shared" si="188"/>
        <v>7056.98</v>
      </c>
      <c r="W269" s="52">
        <f t="shared" si="189"/>
        <v>39648.020479999992</v>
      </c>
      <c r="X269" s="1">
        <f t="shared" si="190"/>
        <v>36540</v>
      </c>
      <c r="Y269" s="50">
        <f t="shared" si="191"/>
        <v>3108.0204799999919</v>
      </c>
      <c r="Z269" s="135">
        <f t="shared" si="192"/>
        <v>8.5058031746031437E-2</v>
      </c>
      <c r="AA269" s="135">
        <f t="shared" si="193"/>
        <v>0.10541730392612392</v>
      </c>
      <c r="AB269" s="135">
        <f>SUM($C$2:C269)*D269/SUM($B$2:B269)-1</f>
        <v>0.10395100147783221</v>
      </c>
      <c r="AC269" s="135">
        <f t="shared" si="175"/>
        <v>-1.8892969731800768E-2</v>
      </c>
      <c r="AD269" s="53">
        <f t="shared" si="194"/>
        <v>0.3156502370370371</v>
      </c>
    </row>
    <row r="270" spans="1:30">
      <c r="A270" s="42" t="s">
        <v>529</v>
      </c>
      <c r="B270" s="2">
        <v>135</v>
      </c>
      <c r="C270" s="43">
        <v>97.47</v>
      </c>
      <c r="D270" s="44">
        <v>1.3834</v>
      </c>
      <c r="E270" s="45">
        <f t="shared" si="176"/>
        <v>0.22000000000000003</v>
      </c>
      <c r="F270" s="22">
        <f t="shared" si="177"/>
        <v>-9.042440000000003E-2</v>
      </c>
      <c r="H270" s="5">
        <f t="shared" si="178"/>
        <v>-12.207294000000005</v>
      </c>
      <c r="I270" s="2" t="s">
        <v>66</v>
      </c>
      <c r="J270" s="46" t="s">
        <v>530</v>
      </c>
      <c r="K270" s="47">
        <f t="shared" si="179"/>
        <v>43874</v>
      </c>
      <c r="L270" s="47" t="str">
        <f t="shared" ca="1" si="180"/>
        <v>2020-03-30</v>
      </c>
      <c r="M270" s="27">
        <f t="shared" ca="1" si="181"/>
        <v>6345</v>
      </c>
      <c r="N270" s="28">
        <f t="shared" ca="1" si="182"/>
        <v>-0.70223204255319172</v>
      </c>
      <c r="O270" s="48">
        <f t="shared" si="183"/>
        <v>134.83999800000001</v>
      </c>
      <c r="P270" s="48">
        <f t="shared" si="184"/>
        <v>0.16000199999999154</v>
      </c>
      <c r="Q270" s="49">
        <f t="shared" si="185"/>
        <v>0.9</v>
      </c>
      <c r="R270" s="50">
        <f t="shared" si="186"/>
        <v>23520.669999999995</v>
      </c>
      <c r="S270" s="51">
        <f t="shared" si="187"/>
        <v>32538.49487799999</v>
      </c>
      <c r="T270" s="51"/>
      <c r="U270" s="51"/>
      <c r="V270" s="52">
        <f t="shared" si="188"/>
        <v>7056.98</v>
      </c>
      <c r="W270" s="52">
        <f t="shared" si="189"/>
        <v>39595.474877999994</v>
      </c>
      <c r="X270" s="1">
        <f t="shared" si="190"/>
        <v>36675</v>
      </c>
      <c r="Y270" s="50">
        <f t="shared" si="191"/>
        <v>2920.4748779999936</v>
      </c>
      <c r="Z270" s="135">
        <f t="shared" si="192"/>
        <v>7.9631216850715614E-2</v>
      </c>
      <c r="AA270" s="135">
        <f t="shared" si="193"/>
        <v>9.8604662904542284E-2</v>
      </c>
      <c r="AB270" s="135">
        <f>SUM($C$2:C270)*D270/SUM($B$2:B270)-1</f>
        <v>9.7240079400136015E-2</v>
      </c>
      <c r="AC270" s="135">
        <f t="shared" si="175"/>
        <v>-1.7608862549420401E-2</v>
      </c>
      <c r="AD270" s="53">
        <f t="shared" si="194"/>
        <v>0.31042440000000004</v>
      </c>
    </row>
    <row r="271" spans="1:30">
      <c r="A271" s="42" t="s">
        <v>531</v>
      </c>
      <c r="B271" s="2">
        <v>135</v>
      </c>
      <c r="C271" s="43">
        <v>96.83</v>
      </c>
      <c r="D271" s="44">
        <v>1.3925000000000001</v>
      </c>
      <c r="E271" s="45">
        <f t="shared" si="176"/>
        <v>0.22000000000000003</v>
      </c>
      <c r="F271" s="22">
        <f t="shared" si="177"/>
        <v>-9.6396785185185171E-2</v>
      </c>
      <c r="H271" s="5">
        <f t="shared" si="178"/>
        <v>-13.013565999999997</v>
      </c>
      <c r="I271" s="2" t="s">
        <v>66</v>
      </c>
      <c r="J271" s="46" t="s">
        <v>532</v>
      </c>
      <c r="K271" s="47">
        <f t="shared" si="179"/>
        <v>43875</v>
      </c>
      <c r="L271" s="47" t="str">
        <f t="shared" ca="1" si="180"/>
        <v>2020-03-30</v>
      </c>
      <c r="M271" s="27">
        <f t="shared" ca="1" si="181"/>
        <v>6210</v>
      </c>
      <c r="N271" s="28">
        <f t="shared" ca="1" si="182"/>
        <v>-0.76488753462157788</v>
      </c>
      <c r="O271" s="48">
        <f t="shared" si="183"/>
        <v>134.83577500000001</v>
      </c>
      <c r="P271" s="48">
        <f t="shared" si="184"/>
        <v>0.16422499999998763</v>
      </c>
      <c r="Q271" s="49">
        <f t="shared" si="185"/>
        <v>0.9</v>
      </c>
      <c r="R271" s="50">
        <f t="shared" si="186"/>
        <v>23617.499999999996</v>
      </c>
      <c r="S271" s="51">
        <f t="shared" si="187"/>
        <v>32887.368749999994</v>
      </c>
      <c r="T271" s="51"/>
      <c r="U271" s="51"/>
      <c r="V271" s="52">
        <f t="shared" si="188"/>
        <v>7056.98</v>
      </c>
      <c r="W271" s="52">
        <f t="shared" si="189"/>
        <v>39944.34874999999</v>
      </c>
      <c r="X271" s="1">
        <f t="shared" si="190"/>
        <v>36810</v>
      </c>
      <c r="Y271" s="50">
        <f t="shared" si="191"/>
        <v>3134.3487499999901</v>
      </c>
      <c r="Z271" s="135">
        <f t="shared" si="192"/>
        <v>8.5149381961423298E-2</v>
      </c>
      <c r="AA271" s="135">
        <f t="shared" si="193"/>
        <v>0.10534556660130612</v>
      </c>
      <c r="AB271" s="135">
        <f>SUM($C$2:C271)*D271/SUM($B$2:B271)-1</f>
        <v>0.10407016232002153</v>
      </c>
      <c r="AC271" s="135">
        <f t="shared" si="175"/>
        <v>-1.8920780358598233E-2</v>
      </c>
      <c r="AD271" s="53">
        <f t="shared" si="194"/>
        <v>0.31639678518518521</v>
      </c>
    </row>
    <row r="272" spans="1:30">
      <c r="A272" s="42" t="s">
        <v>533</v>
      </c>
      <c r="B272" s="2">
        <v>135</v>
      </c>
      <c r="C272" s="43">
        <v>94.83</v>
      </c>
      <c r="D272" s="44">
        <v>1.4218999999999999</v>
      </c>
      <c r="E272" s="45">
        <f t="shared" si="176"/>
        <v>0.22000000000000003</v>
      </c>
      <c r="F272" s="22">
        <f t="shared" si="177"/>
        <v>-0.11506048888888884</v>
      </c>
      <c r="H272" s="5">
        <f t="shared" si="178"/>
        <v>-15.533165999999994</v>
      </c>
      <c r="I272" s="2" t="s">
        <v>66</v>
      </c>
      <c r="J272" s="46" t="s">
        <v>534</v>
      </c>
      <c r="K272" s="47">
        <f t="shared" si="179"/>
        <v>43878</v>
      </c>
      <c r="L272" s="47" t="str">
        <f t="shared" ca="1" si="180"/>
        <v>2020-03-30</v>
      </c>
      <c r="M272" s="27">
        <f t="shared" ca="1" si="181"/>
        <v>5805</v>
      </c>
      <c r="N272" s="28">
        <f t="shared" ca="1" si="182"/>
        <v>-0.97667624289405652</v>
      </c>
      <c r="O272" s="48">
        <f t="shared" si="183"/>
        <v>134.83877699999999</v>
      </c>
      <c r="P272" s="48">
        <f t="shared" si="184"/>
        <v>0.16122300000000678</v>
      </c>
      <c r="Q272" s="49">
        <f t="shared" si="185"/>
        <v>0.9</v>
      </c>
      <c r="R272" s="50">
        <f t="shared" si="186"/>
        <v>23712.329999999998</v>
      </c>
      <c r="S272" s="51">
        <f t="shared" si="187"/>
        <v>33716.562026999993</v>
      </c>
      <c r="T272" s="51"/>
      <c r="U272" s="51"/>
      <c r="V272" s="52">
        <f t="shared" si="188"/>
        <v>7056.98</v>
      </c>
      <c r="W272" s="52">
        <f t="shared" si="189"/>
        <v>40773.542026999989</v>
      </c>
      <c r="X272" s="1">
        <f t="shared" si="190"/>
        <v>36945</v>
      </c>
      <c r="Y272" s="50">
        <f t="shared" si="191"/>
        <v>3828.5420269999886</v>
      </c>
      <c r="Z272" s="135">
        <f t="shared" si="192"/>
        <v>0.10362815068344799</v>
      </c>
      <c r="AA272" s="135">
        <f t="shared" si="193"/>
        <v>0.12809620801244082</v>
      </c>
      <c r="AB272" s="135">
        <f>SUM($C$2:C272)*D272/SUM($B$2:B272)-1</f>
        <v>0.12691069010691547</v>
      </c>
      <c r="AC272" s="135">
        <f t="shared" si="175"/>
        <v>-2.3282539423467474E-2</v>
      </c>
      <c r="AD272" s="53">
        <f t="shared" si="194"/>
        <v>0.33506048888888884</v>
      </c>
    </row>
    <row r="273" spans="1:30">
      <c r="A273" s="42" t="s">
        <v>535</v>
      </c>
      <c r="B273" s="2">
        <v>135</v>
      </c>
      <c r="C273" s="43">
        <v>95.25</v>
      </c>
      <c r="D273" s="44">
        <v>1.4156</v>
      </c>
      <c r="E273" s="45">
        <f t="shared" si="176"/>
        <v>0.22000000000000003</v>
      </c>
      <c r="F273" s="22">
        <f t="shared" si="177"/>
        <v>-0.11114111111111105</v>
      </c>
      <c r="H273" s="5">
        <f t="shared" si="178"/>
        <v>-15.004049999999992</v>
      </c>
      <c r="I273" s="2" t="s">
        <v>66</v>
      </c>
      <c r="J273" s="46" t="s">
        <v>536</v>
      </c>
      <c r="K273" s="47">
        <f t="shared" si="179"/>
        <v>43879</v>
      </c>
      <c r="L273" s="47" t="str">
        <f t="shared" ca="1" si="180"/>
        <v>2020-03-30</v>
      </c>
      <c r="M273" s="27">
        <f t="shared" ca="1" si="181"/>
        <v>5670</v>
      </c>
      <c r="N273" s="28">
        <f t="shared" ca="1" si="182"/>
        <v>-0.96586917989417942</v>
      </c>
      <c r="O273" s="48">
        <f t="shared" si="183"/>
        <v>134.83590000000001</v>
      </c>
      <c r="P273" s="48">
        <f t="shared" si="184"/>
        <v>0.16409999999999059</v>
      </c>
      <c r="Q273" s="49">
        <f t="shared" si="185"/>
        <v>0.9</v>
      </c>
      <c r="R273" s="50">
        <f t="shared" si="186"/>
        <v>23807.579999999998</v>
      </c>
      <c r="S273" s="51">
        <f t="shared" si="187"/>
        <v>33702.010247999999</v>
      </c>
      <c r="T273" s="51"/>
      <c r="U273" s="51"/>
      <c r="V273" s="52">
        <f t="shared" si="188"/>
        <v>7056.98</v>
      </c>
      <c r="W273" s="52">
        <f t="shared" si="189"/>
        <v>40758.990248000002</v>
      </c>
      <c r="X273" s="1">
        <f t="shared" si="190"/>
        <v>37080</v>
      </c>
      <c r="Y273" s="50">
        <f t="shared" si="191"/>
        <v>3678.9902480000019</v>
      </c>
      <c r="Z273" s="135">
        <f t="shared" si="192"/>
        <v>9.9217644228694724E-2</v>
      </c>
      <c r="AA273" s="135">
        <f t="shared" si="193"/>
        <v>0.12253898002266261</v>
      </c>
      <c r="AB273" s="135">
        <f>SUM($C$2:C273)*D273/SUM($B$2:B273)-1</f>
        <v>0.12146939600862994</v>
      </c>
      <c r="AC273" s="135">
        <f t="shared" si="175"/>
        <v>-2.2251751779935214E-2</v>
      </c>
      <c r="AD273" s="53">
        <f t="shared" si="194"/>
        <v>0.33114111111111111</v>
      </c>
    </row>
    <row r="274" spans="1:30">
      <c r="A274" s="42" t="s">
        <v>537</v>
      </c>
      <c r="B274" s="2">
        <v>135</v>
      </c>
      <c r="C274" s="43">
        <v>95.39</v>
      </c>
      <c r="D274" s="44">
        <v>1.4136</v>
      </c>
      <c r="E274" s="45">
        <f t="shared" si="176"/>
        <v>0.22000000000000003</v>
      </c>
      <c r="F274" s="22">
        <f t="shared" si="177"/>
        <v>-0.10983465185185179</v>
      </c>
      <c r="H274" s="5">
        <f t="shared" si="178"/>
        <v>-14.827677999999992</v>
      </c>
      <c r="I274" s="2" t="s">
        <v>66</v>
      </c>
      <c r="J274" s="46" t="s">
        <v>538</v>
      </c>
      <c r="K274" s="47">
        <f t="shared" si="179"/>
        <v>43880</v>
      </c>
      <c r="L274" s="47" t="str">
        <f t="shared" ca="1" si="180"/>
        <v>2020-03-30</v>
      </c>
      <c r="M274" s="27">
        <f t="shared" ca="1" si="181"/>
        <v>5535</v>
      </c>
      <c r="N274" s="28">
        <f t="shared" ca="1" si="182"/>
        <v>-0.97779629087624143</v>
      </c>
      <c r="O274" s="48">
        <f t="shared" si="183"/>
        <v>134.84330399999999</v>
      </c>
      <c r="P274" s="48">
        <f t="shared" si="184"/>
        <v>0.15669600000001083</v>
      </c>
      <c r="Q274" s="49">
        <f t="shared" si="185"/>
        <v>0.9</v>
      </c>
      <c r="R274" s="50">
        <f t="shared" si="186"/>
        <v>23902.969999999998</v>
      </c>
      <c r="S274" s="51">
        <f t="shared" si="187"/>
        <v>33789.238391999999</v>
      </c>
      <c r="T274" s="51"/>
      <c r="U274" s="51"/>
      <c r="V274" s="52">
        <f t="shared" si="188"/>
        <v>7056.98</v>
      </c>
      <c r="W274" s="52">
        <f t="shared" si="189"/>
        <v>40846.218391999995</v>
      </c>
      <c r="X274" s="1">
        <f t="shared" si="190"/>
        <v>37215</v>
      </c>
      <c r="Y274" s="50">
        <f t="shared" si="191"/>
        <v>3631.2183919999952</v>
      </c>
      <c r="Z274" s="135">
        <f t="shared" si="192"/>
        <v>9.7574053258094651E-2</v>
      </c>
      <c r="AA274" s="135">
        <f t="shared" si="193"/>
        <v>0.12040639246210461</v>
      </c>
      <c r="AB274" s="135">
        <f>SUM($C$2:C274)*D274/SUM($B$2:B274)-1</f>
        <v>0.11944585054413515</v>
      </c>
      <c r="AC274" s="135">
        <f t="shared" si="175"/>
        <v>-2.1871797286040495E-2</v>
      </c>
      <c r="AD274" s="53">
        <f t="shared" si="194"/>
        <v>0.32983465185185179</v>
      </c>
    </row>
    <row r="275" spans="1:30">
      <c r="A275" s="42" t="s">
        <v>539</v>
      </c>
      <c r="B275" s="2">
        <v>135</v>
      </c>
      <c r="C275" s="43">
        <v>93.35</v>
      </c>
      <c r="D275" s="44">
        <v>1.4444999999999999</v>
      </c>
      <c r="E275" s="45">
        <f t="shared" si="176"/>
        <v>0.22000000000000003</v>
      </c>
      <c r="F275" s="22">
        <f t="shared" si="177"/>
        <v>-0.12887162962962967</v>
      </c>
      <c r="H275" s="5">
        <f t="shared" si="178"/>
        <v>-17.397670000000005</v>
      </c>
      <c r="I275" s="2" t="s">
        <v>66</v>
      </c>
      <c r="J275" s="46" t="s">
        <v>540</v>
      </c>
      <c r="K275" s="47">
        <f t="shared" si="179"/>
        <v>43881</v>
      </c>
      <c r="L275" s="47" t="str">
        <f t="shared" ca="1" si="180"/>
        <v>2020-03-30</v>
      </c>
      <c r="M275" s="27">
        <f t="shared" ca="1" si="181"/>
        <v>5400</v>
      </c>
      <c r="N275" s="28">
        <f t="shared" ca="1" si="182"/>
        <v>-1.1759536203703707</v>
      </c>
      <c r="O275" s="48">
        <f t="shared" si="183"/>
        <v>134.84407499999998</v>
      </c>
      <c r="P275" s="48">
        <f t="shared" si="184"/>
        <v>0.15592500000002474</v>
      </c>
      <c r="Q275" s="49">
        <f t="shared" si="185"/>
        <v>0.9</v>
      </c>
      <c r="R275" s="50">
        <f t="shared" si="186"/>
        <v>23996.319999999996</v>
      </c>
      <c r="S275" s="51">
        <f t="shared" si="187"/>
        <v>34662.684239999995</v>
      </c>
      <c r="T275" s="51"/>
      <c r="U275" s="51"/>
      <c r="V275" s="52">
        <f t="shared" si="188"/>
        <v>7056.98</v>
      </c>
      <c r="W275" s="52">
        <f t="shared" si="189"/>
        <v>41719.664239999998</v>
      </c>
      <c r="X275" s="1">
        <f t="shared" si="190"/>
        <v>37350</v>
      </c>
      <c r="Y275" s="50">
        <f t="shared" si="191"/>
        <v>4369.6642399999982</v>
      </c>
      <c r="Z275" s="135">
        <f t="shared" si="192"/>
        <v>0.11699234912985279</v>
      </c>
      <c r="AA275" s="135">
        <f t="shared" si="193"/>
        <v>0.14424657033204324</v>
      </c>
      <c r="AB275" s="135">
        <f>SUM($C$2:C275)*D275/SUM($B$2:B275)-1</f>
        <v>0.14339155783132496</v>
      </c>
      <c r="AC275" s="135">
        <f t="shared" si="175"/>
        <v>-2.6399208701472165E-2</v>
      </c>
      <c r="AD275" s="53">
        <f t="shared" si="194"/>
        <v>0.3488716296296297</v>
      </c>
    </row>
    <row r="276" spans="1:30">
      <c r="A276" s="42" t="s">
        <v>541</v>
      </c>
      <c r="B276" s="2">
        <v>135</v>
      </c>
      <c r="C276" s="43">
        <v>93.23</v>
      </c>
      <c r="D276" s="44">
        <v>1.4462999999999999</v>
      </c>
      <c r="E276" s="45">
        <f t="shared" si="176"/>
        <v>0.22000000000000003</v>
      </c>
      <c r="F276" s="22">
        <f t="shared" si="177"/>
        <v>-0.12999145185185185</v>
      </c>
      <c r="H276" s="5">
        <f t="shared" si="178"/>
        <v>-17.548845999999998</v>
      </c>
      <c r="I276" s="2" t="s">
        <v>66</v>
      </c>
      <c r="J276" s="46" t="s">
        <v>542</v>
      </c>
      <c r="K276" s="47">
        <f t="shared" si="179"/>
        <v>43882</v>
      </c>
      <c r="L276" s="47" t="str">
        <f t="shared" ca="1" si="180"/>
        <v>2020-03-30</v>
      </c>
      <c r="M276" s="27">
        <f t="shared" ca="1" si="181"/>
        <v>5265</v>
      </c>
      <c r="N276" s="28">
        <f t="shared" ca="1" si="182"/>
        <v>-1.2165866647673313</v>
      </c>
      <c r="O276" s="48">
        <f t="shared" si="183"/>
        <v>134.838549</v>
      </c>
      <c r="P276" s="48">
        <f t="shared" si="184"/>
        <v>0.16145099999999957</v>
      </c>
      <c r="Q276" s="49">
        <f t="shared" si="185"/>
        <v>0.9</v>
      </c>
      <c r="R276" s="50">
        <f t="shared" si="186"/>
        <v>24089.549999999996</v>
      </c>
      <c r="S276" s="51">
        <f t="shared" si="187"/>
        <v>34840.716164999991</v>
      </c>
      <c r="T276" s="51"/>
      <c r="U276" s="51"/>
      <c r="V276" s="52">
        <f t="shared" si="188"/>
        <v>7056.98</v>
      </c>
      <c r="W276" s="52">
        <f t="shared" si="189"/>
        <v>41897.696164999987</v>
      </c>
      <c r="X276" s="1">
        <f t="shared" si="190"/>
        <v>37485</v>
      </c>
      <c r="Y276" s="50">
        <f t="shared" si="191"/>
        <v>4412.6961649999866</v>
      </c>
      <c r="Z276" s="135">
        <f t="shared" si="192"/>
        <v>0.11771898532746405</v>
      </c>
      <c r="AA276" s="135">
        <f t="shared" si="193"/>
        <v>0.14502081190297589</v>
      </c>
      <c r="AB276" s="135">
        <f>SUM($C$2:C276)*D276/SUM($B$2:B276)-1</f>
        <v>0.14429049027611018</v>
      </c>
      <c r="AC276" s="135">
        <f t="shared" si="175"/>
        <v>-2.657150494864613E-2</v>
      </c>
      <c r="AD276" s="53">
        <f t="shared" si="194"/>
        <v>0.34999145185185188</v>
      </c>
    </row>
    <row r="277" spans="1:30">
      <c r="A277" s="42" t="s">
        <v>543</v>
      </c>
      <c r="B277" s="2">
        <v>135</v>
      </c>
      <c r="C277" s="43">
        <v>93.63</v>
      </c>
      <c r="D277" s="44">
        <v>1.4401999999999999</v>
      </c>
      <c r="E277" s="45">
        <f t="shared" si="176"/>
        <v>0.22000000000000003</v>
      </c>
      <c r="F277" s="22">
        <f t="shared" si="177"/>
        <v>-0.12625871111111114</v>
      </c>
      <c r="H277" s="5">
        <f t="shared" si="178"/>
        <v>-17.044926000000004</v>
      </c>
      <c r="I277" s="2" t="s">
        <v>66</v>
      </c>
      <c r="J277" s="46" t="s">
        <v>544</v>
      </c>
      <c r="K277" s="47">
        <f t="shared" si="179"/>
        <v>43885</v>
      </c>
      <c r="L277" s="47" t="str">
        <f t="shared" ca="1" si="180"/>
        <v>2020-03-30</v>
      </c>
      <c r="M277" s="27">
        <f t="shared" ca="1" si="181"/>
        <v>4860</v>
      </c>
      <c r="N277" s="28">
        <f t="shared" ca="1" si="182"/>
        <v>-1.2801230432098769</v>
      </c>
      <c r="O277" s="48">
        <f t="shared" si="183"/>
        <v>134.84592599999999</v>
      </c>
      <c r="P277" s="48">
        <f t="shared" si="184"/>
        <v>0.15407400000000848</v>
      </c>
      <c r="Q277" s="49">
        <f t="shared" si="185"/>
        <v>0.9</v>
      </c>
      <c r="R277" s="50">
        <f t="shared" si="186"/>
        <v>24183.179999999997</v>
      </c>
      <c r="S277" s="51">
        <f t="shared" si="187"/>
        <v>34828.61583599999</v>
      </c>
      <c r="T277" s="51"/>
      <c r="U277" s="51"/>
      <c r="V277" s="52">
        <f t="shared" si="188"/>
        <v>7056.98</v>
      </c>
      <c r="W277" s="52">
        <f t="shared" si="189"/>
        <v>41885.595835999993</v>
      </c>
      <c r="X277" s="1">
        <f t="shared" si="190"/>
        <v>37620</v>
      </c>
      <c r="Y277" s="50">
        <f t="shared" si="191"/>
        <v>4265.5958359999931</v>
      </c>
      <c r="Z277" s="135">
        <f t="shared" si="192"/>
        <v>0.11338638585858574</v>
      </c>
      <c r="AA277" s="135">
        <f t="shared" si="193"/>
        <v>0.13956722326523985</v>
      </c>
      <c r="AB277" s="135">
        <f>SUM($C$2:C277)*D277/SUM($B$2:B277)-1</f>
        <v>0.13895969797979779</v>
      </c>
      <c r="AC277" s="135">
        <f t="shared" si="175"/>
        <v>-2.5573312121212055E-2</v>
      </c>
      <c r="AD277" s="53">
        <f t="shared" si="194"/>
        <v>0.34625871111111117</v>
      </c>
    </row>
    <row r="278" spans="1:30">
      <c r="A278" s="42" t="s">
        <v>545</v>
      </c>
      <c r="B278" s="2">
        <v>135</v>
      </c>
      <c r="C278" s="43">
        <v>93.85</v>
      </c>
      <c r="D278" s="44">
        <v>1.4368000000000001</v>
      </c>
      <c r="E278" s="45">
        <f t="shared" si="176"/>
        <v>0.22000000000000003</v>
      </c>
      <c r="F278" s="22">
        <f t="shared" si="177"/>
        <v>-0.12420570370370369</v>
      </c>
      <c r="H278" s="5">
        <f t="shared" si="178"/>
        <v>-16.767769999999999</v>
      </c>
      <c r="I278" s="2" t="s">
        <v>66</v>
      </c>
      <c r="J278" s="46" t="s">
        <v>546</v>
      </c>
      <c r="K278" s="47">
        <f t="shared" si="179"/>
        <v>43886</v>
      </c>
      <c r="L278" s="47" t="str">
        <f t="shared" ca="1" si="180"/>
        <v>2020-03-30</v>
      </c>
      <c r="M278" s="27">
        <f t="shared" ca="1" si="181"/>
        <v>4725</v>
      </c>
      <c r="N278" s="28">
        <f t="shared" ca="1" si="182"/>
        <v>-1.2952880529100528</v>
      </c>
      <c r="O278" s="48">
        <f t="shared" si="183"/>
        <v>134.84368000000001</v>
      </c>
      <c r="P278" s="48">
        <f t="shared" si="184"/>
        <v>0.1563199999999938</v>
      </c>
      <c r="Q278" s="49">
        <f t="shared" si="185"/>
        <v>0.9</v>
      </c>
      <c r="R278" s="50">
        <f t="shared" si="186"/>
        <v>24277.029999999995</v>
      </c>
      <c r="S278" s="51">
        <f t="shared" si="187"/>
        <v>34881.236703999995</v>
      </c>
      <c r="T278" s="51"/>
      <c r="U278" s="51"/>
      <c r="V278" s="52">
        <f t="shared" si="188"/>
        <v>7056.98</v>
      </c>
      <c r="W278" s="52">
        <f t="shared" si="189"/>
        <v>41938.216703999991</v>
      </c>
      <c r="X278" s="1">
        <f t="shared" si="190"/>
        <v>37755</v>
      </c>
      <c r="Y278" s="50">
        <f t="shared" si="191"/>
        <v>4183.2167039999913</v>
      </c>
      <c r="Z278" s="135">
        <f t="shared" si="192"/>
        <v>0.1107990121573299</v>
      </c>
      <c r="AA278" s="135">
        <f t="shared" si="193"/>
        <v>0.13626991916742504</v>
      </c>
      <c r="AB278" s="135">
        <f>SUM($C$2:C278)*D278/SUM($B$2:B278)-1</f>
        <v>0.13577945893259158</v>
      </c>
      <c r="AC278" s="135">
        <f t="shared" si="175"/>
        <v>-2.4980446775261678E-2</v>
      </c>
      <c r="AD278" s="53">
        <f t="shared" si="194"/>
        <v>0.34420570370370374</v>
      </c>
    </row>
    <row r="279" spans="1:30">
      <c r="A279" s="42" t="s">
        <v>547</v>
      </c>
      <c r="B279" s="2">
        <v>135</v>
      </c>
      <c r="C279" s="43">
        <v>94.95</v>
      </c>
      <c r="D279" s="44">
        <v>1.4200999999999999</v>
      </c>
      <c r="E279" s="45">
        <f t="shared" si="176"/>
        <v>0.22000000000000003</v>
      </c>
      <c r="F279" s="22">
        <f t="shared" si="177"/>
        <v>-0.11394066666666658</v>
      </c>
      <c r="H279" s="5">
        <f t="shared" si="178"/>
        <v>-15.381989999999988</v>
      </c>
      <c r="I279" s="2" t="s">
        <v>66</v>
      </c>
      <c r="J279" s="46" t="s">
        <v>548</v>
      </c>
      <c r="K279" s="47">
        <f t="shared" si="179"/>
        <v>43887</v>
      </c>
      <c r="L279" s="47" t="str">
        <f t="shared" ca="1" si="180"/>
        <v>2020-03-30</v>
      </c>
      <c r="M279" s="27">
        <f t="shared" ca="1" si="181"/>
        <v>4590</v>
      </c>
      <c r="N279" s="28">
        <f t="shared" ca="1" si="182"/>
        <v>-1.2231865686274499</v>
      </c>
      <c r="O279" s="48">
        <f t="shared" si="183"/>
        <v>134.83849499999999</v>
      </c>
      <c r="P279" s="48">
        <f t="shared" si="184"/>
        <v>0.16150500000000534</v>
      </c>
      <c r="Q279" s="49">
        <f t="shared" si="185"/>
        <v>0.9</v>
      </c>
      <c r="R279" s="50">
        <f t="shared" si="186"/>
        <v>24371.979999999996</v>
      </c>
      <c r="S279" s="51">
        <f t="shared" si="187"/>
        <v>34610.648797999995</v>
      </c>
      <c r="T279" s="51"/>
      <c r="U279" s="51"/>
      <c r="V279" s="52">
        <f t="shared" si="188"/>
        <v>7056.98</v>
      </c>
      <c r="W279" s="52">
        <f t="shared" si="189"/>
        <v>41667.628797999991</v>
      </c>
      <c r="X279" s="1">
        <f t="shared" si="190"/>
        <v>37890</v>
      </c>
      <c r="Y279" s="50">
        <f t="shared" si="191"/>
        <v>3777.6287979999906</v>
      </c>
      <c r="Z279" s="135">
        <f t="shared" si="192"/>
        <v>9.9699889100026251E-2</v>
      </c>
      <c r="AA279" s="135">
        <f t="shared" si="193"/>
        <v>0.12251893580323925</v>
      </c>
      <c r="AB279" s="135">
        <f>SUM($C$2:C279)*D279/SUM($B$2:B279)-1</f>
        <v>0.12213723407231436</v>
      </c>
      <c r="AC279" s="135">
        <f t="shared" si="175"/>
        <v>-2.2437344972288109E-2</v>
      </c>
      <c r="AD279" s="53">
        <f t="shared" si="194"/>
        <v>0.33394066666666661</v>
      </c>
    </row>
    <row r="280" spans="1:30">
      <c r="A280" s="42" t="s">
        <v>549</v>
      </c>
      <c r="B280" s="2">
        <v>135</v>
      </c>
      <c r="C280" s="43">
        <v>94.69</v>
      </c>
      <c r="D280" s="44">
        <v>1.4239999999999999</v>
      </c>
      <c r="E280" s="45">
        <f t="shared" si="176"/>
        <v>0.22000000000000003</v>
      </c>
      <c r="F280" s="22">
        <f t="shared" si="177"/>
        <v>-0.11636694814814812</v>
      </c>
      <c r="H280" s="5">
        <f t="shared" si="178"/>
        <v>-15.709537999999995</v>
      </c>
      <c r="I280" s="2" t="s">
        <v>66</v>
      </c>
      <c r="J280" s="46" t="s">
        <v>550</v>
      </c>
      <c r="K280" s="47">
        <f t="shared" si="179"/>
        <v>43888</v>
      </c>
      <c r="L280" s="47" t="str">
        <f t="shared" ca="1" si="180"/>
        <v>2020-03-30</v>
      </c>
      <c r="M280" s="27">
        <f t="shared" ca="1" si="181"/>
        <v>4455</v>
      </c>
      <c r="N280" s="28">
        <f t="shared" ca="1" si="182"/>
        <v>-1.2870889719416381</v>
      </c>
      <c r="O280" s="48">
        <f t="shared" si="183"/>
        <v>134.83856</v>
      </c>
      <c r="P280" s="48">
        <f t="shared" si="184"/>
        <v>0.16143999999999892</v>
      </c>
      <c r="Q280" s="49">
        <f t="shared" si="185"/>
        <v>0.9</v>
      </c>
      <c r="R280" s="50">
        <f t="shared" si="186"/>
        <v>24466.669999999995</v>
      </c>
      <c r="S280" s="51">
        <f t="shared" si="187"/>
        <v>34840.538079999991</v>
      </c>
      <c r="T280" s="51"/>
      <c r="U280" s="51"/>
      <c r="V280" s="52">
        <f t="shared" si="188"/>
        <v>7056.98</v>
      </c>
      <c r="W280" s="52">
        <f t="shared" si="189"/>
        <v>41897.518079999994</v>
      </c>
      <c r="X280" s="1">
        <f t="shared" si="190"/>
        <v>38025</v>
      </c>
      <c r="Y280" s="50">
        <f t="shared" si="191"/>
        <v>3872.5180799999944</v>
      </c>
      <c r="Z280" s="135">
        <f t="shared" si="192"/>
        <v>0.10184136962524648</v>
      </c>
      <c r="AA280" s="135">
        <f t="shared" si="193"/>
        <v>0.12504894016472456</v>
      </c>
      <c r="AB280" s="135">
        <f>SUM($C$2:C280)*D280/SUM($B$2:B280)-1</f>
        <v>0.12477013333333309</v>
      </c>
      <c r="AC280" s="135">
        <f t="shared" si="175"/>
        <v>-2.2928763708086608E-2</v>
      </c>
      <c r="AD280" s="53">
        <f t="shared" si="194"/>
        <v>0.33636694814814816</v>
      </c>
    </row>
    <row r="281" spans="1:30">
      <c r="A281" s="42" t="s">
        <v>551</v>
      </c>
      <c r="B281" s="2">
        <v>135</v>
      </c>
      <c r="C281" s="43">
        <v>97.97</v>
      </c>
      <c r="D281" s="44">
        <v>1.3763000000000001</v>
      </c>
      <c r="E281" s="45">
        <f t="shared" si="176"/>
        <v>0.22000000000000003</v>
      </c>
      <c r="F281" s="22">
        <f t="shared" si="177"/>
        <v>-8.5758474074074068E-2</v>
      </c>
      <c r="H281" s="5">
        <f t="shared" si="178"/>
        <v>-11.577393999999998</v>
      </c>
      <c r="I281" s="2" t="s">
        <v>66</v>
      </c>
      <c r="J281" s="46" t="s">
        <v>552</v>
      </c>
      <c r="K281" s="47">
        <f t="shared" si="179"/>
        <v>43889</v>
      </c>
      <c r="L281" s="47" t="str">
        <f t="shared" ca="1" si="180"/>
        <v>2020-03-30</v>
      </c>
      <c r="M281" s="27">
        <f t="shared" ca="1" si="181"/>
        <v>4320</v>
      </c>
      <c r="N281" s="28">
        <f t="shared" ca="1" si="182"/>
        <v>-0.97818259490740733</v>
      </c>
      <c r="O281" s="48">
        <f t="shared" si="183"/>
        <v>134.83611100000002</v>
      </c>
      <c r="P281" s="48">
        <f t="shared" si="184"/>
        <v>0.1638889999999833</v>
      </c>
      <c r="Q281" s="49">
        <f t="shared" si="185"/>
        <v>0.9</v>
      </c>
      <c r="R281" s="50">
        <f t="shared" si="186"/>
        <v>24564.639999999996</v>
      </c>
      <c r="S281" s="51">
        <f t="shared" si="187"/>
        <v>33808.314031999995</v>
      </c>
      <c r="T281" s="51"/>
      <c r="U281" s="51"/>
      <c r="V281" s="52">
        <f t="shared" si="188"/>
        <v>7056.98</v>
      </c>
      <c r="W281" s="52">
        <f t="shared" si="189"/>
        <v>40865.294031999991</v>
      </c>
      <c r="X281" s="1">
        <f t="shared" si="190"/>
        <v>38160</v>
      </c>
      <c r="Y281" s="50">
        <f t="shared" si="191"/>
        <v>2705.2940319999907</v>
      </c>
      <c r="Z281" s="135">
        <f t="shared" si="192"/>
        <v>7.0893449475890824E-2</v>
      </c>
      <c r="AA281" s="135">
        <f t="shared" si="193"/>
        <v>8.6978500222807842E-2</v>
      </c>
      <c r="AB281" s="135">
        <f>SUM($C$2:C281)*D281/SUM($B$2:B281)-1</f>
        <v>8.6781084774632866E-2</v>
      </c>
      <c r="AC281" s="135">
        <f t="shared" si="175"/>
        <v>-1.5887635298742042E-2</v>
      </c>
      <c r="AD281" s="53">
        <f t="shared" si="194"/>
        <v>0.30575847407407408</v>
      </c>
    </row>
    <row r="282" spans="1:30">
      <c r="A282" s="42" t="s">
        <v>553</v>
      </c>
      <c r="B282" s="2">
        <v>135</v>
      </c>
      <c r="C282" s="43">
        <v>95.04</v>
      </c>
      <c r="D282" s="44">
        <v>1.4188000000000001</v>
      </c>
      <c r="E282" s="45">
        <f t="shared" si="176"/>
        <v>0.22000000000000003</v>
      </c>
      <c r="F282" s="22">
        <f t="shared" si="177"/>
        <v>-0.1131007999999999</v>
      </c>
      <c r="H282" s="5">
        <f t="shared" si="178"/>
        <v>-15.268607999999986</v>
      </c>
      <c r="I282" s="2" t="s">
        <v>66</v>
      </c>
      <c r="J282" s="46" t="s">
        <v>554</v>
      </c>
      <c r="K282" s="47">
        <f t="shared" si="179"/>
        <v>43892</v>
      </c>
      <c r="L282" s="47" t="str">
        <f t="shared" ca="1" si="180"/>
        <v>2020-03-30</v>
      </c>
      <c r="M282" s="27">
        <f t="shared" ca="1" si="181"/>
        <v>3915</v>
      </c>
      <c r="N282" s="28">
        <f t="shared" ca="1" si="182"/>
        <v>-1.4235100689655158</v>
      </c>
      <c r="O282" s="48">
        <f t="shared" si="183"/>
        <v>134.84275200000002</v>
      </c>
      <c r="P282" s="48">
        <f t="shared" si="184"/>
        <v>0.1572479999999814</v>
      </c>
      <c r="Q282" s="49">
        <f t="shared" si="185"/>
        <v>0.9</v>
      </c>
      <c r="R282" s="50">
        <f t="shared" si="186"/>
        <v>24659.679999999997</v>
      </c>
      <c r="S282" s="51">
        <f t="shared" si="187"/>
        <v>34987.153983999997</v>
      </c>
      <c r="T282" s="51"/>
      <c r="U282" s="51"/>
      <c r="V282" s="52">
        <f t="shared" si="188"/>
        <v>7056.98</v>
      </c>
      <c r="W282" s="52">
        <f t="shared" si="189"/>
        <v>42044.133984</v>
      </c>
      <c r="X282" s="1">
        <f t="shared" si="190"/>
        <v>38295</v>
      </c>
      <c r="Y282" s="50">
        <f t="shared" si="191"/>
        <v>3749.1339840000001</v>
      </c>
      <c r="Z282" s="135">
        <f t="shared" si="192"/>
        <v>9.7901396631413951E-2</v>
      </c>
      <c r="AA282" s="135">
        <f t="shared" si="193"/>
        <v>0.12001829770260719</v>
      </c>
      <c r="AB282" s="135">
        <f>SUM($C$2:C282)*D282/SUM($B$2:B282)-1</f>
        <v>0.11991243170126631</v>
      </c>
      <c r="AC282" s="135">
        <f t="shared" si="175"/>
        <v>-2.2011035069852358E-2</v>
      </c>
      <c r="AD282" s="53">
        <f t="shared" si="194"/>
        <v>0.33310079999999992</v>
      </c>
    </row>
    <row r="283" spans="1:30">
      <c r="A283" s="42" t="s">
        <v>555</v>
      </c>
      <c r="B283" s="2">
        <v>135</v>
      </c>
      <c r="C283" s="43">
        <v>94.53</v>
      </c>
      <c r="D283" s="44">
        <v>1.4265000000000001</v>
      </c>
      <c r="E283" s="45">
        <f t="shared" si="176"/>
        <v>0.22000000000000003</v>
      </c>
      <c r="F283" s="22">
        <f t="shared" si="177"/>
        <v>-0.11786004444444437</v>
      </c>
      <c r="H283" s="5">
        <f t="shared" si="178"/>
        <v>-15.91110599999999</v>
      </c>
      <c r="I283" s="2" t="s">
        <v>66</v>
      </c>
      <c r="J283" s="46" t="s">
        <v>556</v>
      </c>
      <c r="K283" s="47">
        <f t="shared" si="179"/>
        <v>43893</v>
      </c>
      <c r="L283" s="47" t="str">
        <f t="shared" ca="1" si="180"/>
        <v>2020-03-30</v>
      </c>
      <c r="M283" s="27">
        <f t="shared" ca="1" si="181"/>
        <v>3780</v>
      </c>
      <c r="N283" s="28">
        <f t="shared" ca="1" si="182"/>
        <v>-1.5363898650793639</v>
      </c>
      <c r="O283" s="48">
        <f t="shared" si="183"/>
        <v>134.84704500000001</v>
      </c>
      <c r="P283" s="48">
        <f t="shared" si="184"/>
        <v>0.15295499999999151</v>
      </c>
      <c r="Q283" s="49">
        <f t="shared" si="185"/>
        <v>0.9</v>
      </c>
      <c r="R283" s="50">
        <f t="shared" si="186"/>
        <v>24754.209999999995</v>
      </c>
      <c r="S283" s="51">
        <f t="shared" si="187"/>
        <v>35311.880564999999</v>
      </c>
      <c r="T283" s="51"/>
      <c r="U283" s="51"/>
      <c r="V283" s="52">
        <f t="shared" si="188"/>
        <v>7056.98</v>
      </c>
      <c r="W283" s="52">
        <f t="shared" si="189"/>
        <v>42368.860564999995</v>
      </c>
      <c r="X283" s="1">
        <f t="shared" si="190"/>
        <v>38430</v>
      </c>
      <c r="Y283" s="50">
        <f t="shared" si="191"/>
        <v>3938.8605649999954</v>
      </c>
      <c r="Z283" s="135">
        <f t="shared" si="192"/>
        <v>0.10249442011449372</v>
      </c>
      <c r="AA283" s="135">
        <f t="shared" si="193"/>
        <v>0.12554929570057327</v>
      </c>
      <c r="AB283" s="135">
        <f>SUM($C$2:C283)*D283/SUM($B$2:B283)-1</f>
        <v>0.12554376346604212</v>
      </c>
      <c r="AC283" s="135">
        <f t="shared" si="175"/>
        <v>-2.3049343351548401E-2</v>
      </c>
      <c r="AD283" s="53">
        <f t="shared" si="194"/>
        <v>0.3378600444444444</v>
      </c>
    </row>
    <row r="284" spans="1:30">
      <c r="A284" s="42" t="s">
        <v>557</v>
      </c>
      <c r="B284" s="2">
        <v>135</v>
      </c>
      <c r="C284" s="43">
        <v>94.02</v>
      </c>
      <c r="D284" s="44">
        <v>1.4341999999999999</v>
      </c>
      <c r="E284" s="45">
        <f t="shared" si="176"/>
        <v>0.22000000000000003</v>
      </c>
      <c r="F284" s="22">
        <f t="shared" si="177"/>
        <v>-0.12261928888888894</v>
      </c>
      <c r="H284" s="5">
        <f t="shared" si="178"/>
        <v>-16.553604000000007</v>
      </c>
      <c r="I284" s="2" t="s">
        <v>66</v>
      </c>
      <c r="J284" s="46" t="s">
        <v>558</v>
      </c>
      <c r="K284" s="47">
        <f t="shared" si="179"/>
        <v>43894</v>
      </c>
      <c r="L284" s="47" t="str">
        <f t="shared" ca="1" si="180"/>
        <v>2020-03-30</v>
      </c>
      <c r="M284" s="27">
        <f t="shared" ca="1" si="181"/>
        <v>3645</v>
      </c>
      <c r="N284" s="28">
        <f t="shared" ca="1" si="182"/>
        <v>-1.657631127572017</v>
      </c>
      <c r="O284" s="48">
        <f t="shared" si="183"/>
        <v>134.84348399999999</v>
      </c>
      <c r="P284" s="48">
        <f t="shared" si="184"/>
        <v>0.15651600000001054</v>
      </c>
      <c r="Q284" s="49">
        <f t="shared" si="185"/>
        <v>0.9</v>
      </c>
      <c r="R284" s="50">
        <f t="shared" si="186"/>
        <v>24848.229999999996</v>
      </c>
      <c r="S284" s="51">
        <f t="shared" si="187"/>
        <v>35637.331465999989</v>
      </c>
      <c r="T284" s="51"/>
      <c r="U284" s="51"/>
      <c r="V284" s="52">
        <f t="shared" si="188"/>
        <v>7056.98</v>
      </c>
      <c r="W284" s="52">
        <f t="shared" si="189"/>
        <v>42694.311465999985</v>
      </c>
      <c r="X284" s="1">
        <f t="shared" si="190"/>
        <v>38565</v>
      </c>
      <c r="Y284" s="50">
        <f t="shared" si="191"/>
        <v>4129.3114659999846</v>
      </c>
      <c r="Z284" s="135">
        <f t="shared" si="192"/>
        <v>0.10707406887073723</v>
      </c>
      <c r="AA284" s="135">
        <f t="shared" si="193"/>
        <v>0.13105588564435311</v>
      </c>
      <c r="AB284" s="135">
        <f>SUM($C$2:C284)*D284/SUM($B$2:B284)-1</f>
        <v>0.13115445113444801</v>
      </c>
      <c r="AC284" s="135">
        <f t="shared" si="175"/>
        <v>-2.4080382263710787E-2</v>
      </c>
      <c r="AD284" s="53">
        <f t="shared" si="194"/>
        <v>0.34261928888888898</v>
      </c>
    </row>
    <row r="285" spans="1:30">
      <c r="A285" s="42" t="s">
        <v>559</v>
      </c>
      <c r="B285" s="2">
        <v>135</v>
      </c>
      <c r="C285" s="43">
        <v>92.07</v>
      </c>
      <c r="D285" s="44">
        <v>1.4644999999999999</v>
      </c>
      <c r="E285" s="45">
        <f t="shared" si="176"/>
        <v>0.22000000000000003</v>
      </c>
      <c r="F285" s="22">
        <f t="shared" si="177"/>
        <v>-0.14081640000000004</v>
      </c>
      <c r="H285" s="5">
        <f t="shared" si="178"/>
        <v>-19.010214000000005</v>
      </c>
      <c r="I285" s="2" t="s">
        <v>66</v>
      </c>
      <c r="J285" s="46" t="s">
        <v>560</v>
      </c>
      <c r="K285" s="47">
        <f t="shared" si="179"/>
        <v>43895</v>
      </c>
      <c r="L285" s="47" t="str">
        <f t="shared" ca="1" si="180"/>
        <v>2020-03-30</v>
      </c>
      <c r="M285" s="27">
        <f t="shared" ca="1" si="181"/>
        <v>3510</v>
      </c>
      <c r="N285" s="28">
        <f t="shared" ca="1" si="182"/>
        <v>-1.9768456153846159</v>
      </c>
      <c r="O285" s="48">
        <f t="shared" si="183"/>
        <v>134.83651499999999</v>
      </c>
      <c r="P285" s="48">
        <f t="shared" si="184"/>
        <v>0.16348500000000854</v>
      </c>
      <c r="Q285" s="49">
        <f t="shared" si="185"/>
        <v>0.9</v>
      </c>
      <c r="R285" s="50">
        <f t="shared" si="186"/>
        <v>24602.789999999997</v>
      </c>
      <c r="S285" s="51">
        <f t="shared" si="187"/>
        <v>36030.785954999992</v>
      </c>
      <c r="T285" s="51">
        <v>337.51</v>
      </c>
      <c r="U285" s="51">
        <v>491.81</v>
      </c>
      <c r="V285" s="52">
        <f t="shared" si="188"/>
        <v>7548.79</v>
      </c>
      <c r="W285" s="52">
        <f t="shared" si="189"/>
        <v>43579.575954999993</v>
      </c>
      <c r="X285" s="1">
        <f t="shared" si="190"/>
        <v>38700</v>
      </c>
      <c r="Y285" s="50">
        <f t="shared" si="191"/>
        <v>4879.575954999993</v>
      </c>
      <c r="Z285" s="135">
        <f t="shared" si="192"/>
        <v>0.12608723397932797</v>
      </c>
      <c r="AA285" s="135">
        <f t="shared" si="193"/>
        <v>0.15664161857597159</v>
      </c>
      <c r="AB285" s="135">
        <f>SUM($C$2:C285)*D285/SUM($B$2:B285)-1</f>
        <v>0.15450697661498691</v>
      </c>
      <c r="AC285" s="135">
        <f t="shared" si="175"/>
        <v>-2.841974263565894E-2</v>
      </c>
      <c r="AD285" s="53">
        <f t="shared" si="194"/>
        <v>0.36081640000000004</v>
      </c>
    </row>
    <row r="286" spans="1:30">
      <c r="A286" s="42" t="s">
        <v>561</v>
      </c>
      <c r="B286" s="2">
        <v>135</v>
      </c>
      <c r="C286" s="43">
        <v>93.51</v>
      </c>
      <c r="D286" s="44">
        <v>1.4419999999999999</v>
      </c>
      <c r="E286" s="45">
        <f t="shared" si="176"/>
        <v>0.22000000000000003</v>
      </c>
      <c r="F286" s="22">
        <f t="shared" si="177"/>
        <v>-0.12737853333333329</v>
      </c>
      <c r="H286" s="5">
        <f t="shared" si="178"/>
        <v>-17.196101999999996</v>
      </c>
      <c r="I286" s="2" t="s">
        <v>66</v>
      </c>
      <c r="J286" s="46" t="s">
        <v>562</v>
      </c>
      <c r="K286" s="47">
        <f t="shared" si="179"/>
        <v>43896</v>
      </c>
      <c r="L286" s="47" t="str">
        <f t="shared" ca="1" si="180"/>
        <v>2020-03-30</v>
      </c>
      <c r="M286" s="27">
        <f t="shared" ca="1" si="181"/>
        <v>3375</v>
      </c>
      <c r="N286" s="28">
        <f t="shared" ca="1" si="182"/>
        <v>-1.8597265866666663</v>
      </c>
      <c r="O286" s="48">
        <f t="shared" si="183"/>
        <v>134.84142</v>
      </c>
      <c r="P286" s="48">
        <f t="shared" si="184"/>
        <v>0.15858000000000061</v>
      </c>
      <c r="Q286" s="49">
        <f t="shared" si="185"/>
        <v>0.9</v>
      </c>
      <c r="R286" s="50">
        <f t="shared" si="186"/>
        <v>24696.299999999996</v>
      </c>
      <c r="S286" s="51">
        <f t="shared" si="187"/>
        <v>35612.064599999991</v>
      </c>
      <c r="T286" s="51"/>
      <c r="U286" s="51"/>
      <c r="V286" s="52">
        <f t="shared" si="188"/>
        <v>7548.79</v>
      </c>
      <c r="W286" s="52">
        <f t="shared" si="189"/>
        <v>43160.854599999991</v>
      </c>
      <c r="X286" s="1">
        <f t="shared" si="190"/>
        <v>38835</v>
      </c>
      <c r="Y286" s="50">
        <f t="shared" si="191"/>
        <v>4325.8545999999915</v>
      </c>
      <c r="Z286" s="135">
        <f t="shared" si="192"/>
        <v>0.1113906167117289</v>
      </c>
      <c r="AA286" s="135">
        <f t="shared" si="193"/>
        <v>0.13826713430613657</v>
      </c>
      <c r="AB286" s="135">
        <f>SUM($C$2:C286)*D286/SUM($B$2:B286)-1</f>
        <v>0.13629005896742608</v>
      </c>
      <c r="AC286" s="135">
        <f t="shared" si="175"/>
        <v>-2.489944225569718E-2</v>
      </c>
      <c r="AD286" s="53">
        <f t="shared" si="194"/>
        <v>0.34737853333333335</v>
      </c>
    </row>
    <row r="287" spans="1:30">
      <c r="A287" s="42" t="s">
        <v>1068</v>
      </c>
      <c r="B287" s="2">
        <v>135</v>
      </c>
      <c r="C287" s="43">
        <v>96.57</v>
      </c>
      <c r="D287" s="44">
        <v>1.3963000000000001</v>
      </c>
      <c r="E287" s="45">
        <f t="shared" ref="E287:E291" si="195">10%*Q287+13%</f>
        <v>0.22000000000000003</v>
      </c>
      <c r="F287" s="22">
        <f t="shared" ref="F287:F291" si="196">IF(G287="",($F$1*C287-B287)/B287,H287/B287)</f>
        <v>-9.8823066666666695E-2</v>
      </c>
      <c r="H287" s="5">
        <f t="shared" ref="H287:H291" si="197">IF(G287="",$F$1*C287-B287,G287-B287)</f>
        <v>-13.341114000000005</v>
      </c>
      <c r="I287" s="2" t="s">
        <v>66</v>
      </c>
      <c r="J287" s="46" t="s">
        <v>1069</v>
      </c>
      <c r="K287" s="47">
        <f t="shared" ref="K287:K291" si="198">DATE(MID(J287,1,4),MID(J287,5,2),MID(J287,7,2))</f>
        <v>43899</v>
      </c>
      <c r="L287" s="47" t="str">
        <f t="shared" ref="L287:L291" ca="1" si="199">IF(LEN(J287) &gt; 15,DATE(MID(J287,12,4),MID(J287,16,2),MID(J287,18,2)),TEXT(TODAY(),"yyyy-mm-dd"))</f>
        <v>2020-03-30</v>
      </c>
      <c r="M287" s="27">
        <f t="shared" ref="M287:M291" ca="1" si="200">(L287-K287+1)*B287</f>
        <v>2970</v>
      </c>
      <c r="N287" s="28">
        <f t="shared" ref="N287:N291" ca="1" si="201">H287/M287*365</f>
        <v>-1.6395645151515157</v>
      </c>
      <c r="O287" s="48">
        <f t="shared" ref="O287:O291" si="202">D287*C287</f>
        <v>134.84069099999999</v>
      </c>
      <c r="P287" s="48">
        <f t="shared" ref="P287:P291" si="203">B287-O287</f>
        <v>0.15930900000000747</v>
      </c>
      <c r="Q287" s="49">
        <f t="shared" ref="Q287:Q291" si="204">B287/150</f>
        <v>0.9</v>
      </c>
      <c r="R287" s="50">
        <f t="shared" ref="R287:R291" si="205">R286+C287-T287</f>
        <v>24792.869999999995</v>
      </c>
      <c r="S287" s="51">
        <f t="shared" ref="S287:S291" si="206">R287*D287</f>
        <v>34618.284380999998</v>
      </c>
      <c r="T287" s="51"/>
      <c r="U287" s="51"/>
      <c r="V287" s="52">
        <f t="shared" ref="V287:V291" si="207">V286+U287</f>
        <v>7548.79</v>
      </c>
      <c r="W287" s="52">
        <f t="shared" ref="W287:W291" si="208">V287+S287</f>
        <v>42167.074380999999</v>
      </c>
      <c r="X287" s="1">
        <f t="shared" ref="X287:X291" si="209">X286+B287</f>
        <v>38970</v>
      </c>
      <c r="Y287" s="50">
        <f t="shared" ref="Y287:Y291" si="210">W287-X287</f>
        <v>3197.0743809999985</v>
      </c>
      <c r="Z287" s="135">
        <f t="shared" ref="Z287:Z291" si="211">W287/X287-1</f>
        <v>8.2039373389787063E-2</v>
      </c>
      <c r="AA287" s="135">
        <f t="shared" ref="AA287:AA291" si="212">S287/(X287-V287)-1</f>
        <v>0.10174892631442267</v>
      </c>
      <c r="AB287" s="135">
        <f>SUM($C$2:C287)*D287/SUM($B$2:B287)-1</f>
        <v>9.9927173646394474E-2</v>
      </c>
      <c r="AC287" s="135">
        <f t="shared" ref="AC287:AC291" si="213">Z287-AB287</f>
        <v>-1.7887800256607411E-2</v>
      </c>
      <c r="AD287" s="53">
        <f t="shared" ref="AD287:AD291" si="214">IF(E287-F287&lt;0,"达成",E287-F287)</f>
        <v>0.31882306666666671</v>
      </c>
    </row>
    <row r="288" spans="1:30">
      <c r="A288" s="42" t="s">
        <v>1070</v>
      </c>
      <c r="B288" s="2">
        <v>135</v>
      </c>
      <c r="C288" s="43">
        <v>94.67</v>
      </c>
      <c r="D288" s="44">
        <v>1.4242999999999999</v>
      </c>
      <c r="E288" s="45">
        <f t="shared" si="195"/>
        <v>0.22000000000000003</v>
      </c>
      <c r="F288" s="22">
        <f t="shared" si="196"/>
        <v>-0.1165535851851851</v>
      </c>
      <c r="H288" s="5">
        <f t="shared" si="197"/>
        <v>-15.734733999999989</v>
      </c>
      <c r="I288" s="2" t="s">
        <v>66</v>
      </c>
      <c r="J288" s="46" t="s">
        <v>1071</v>
      </c>
      <c r="K288" s="47">
        <f t="shared" si="198"/>
        <v>43900</v>
      </c>
      <c r="L288" s="47" t="str">
        <f t="shared" ca="1" si="199"/>
        <v>2020-03-30</v>
      </c>
      <c r="M288" s="27">
        <f t="shared" ca="1" si="200"/>
        <v>2835</v>
      </c>
      <c r="N288" s="28">
        <f t="shared" ca="1" si="201"/>
        <v>-2.0258123139329793</v>
      </c>
      <c r="O288" s="48">
        <f t="shared" si="202"/>
        <v>134.838481</v>
      </c>
      <c r="P288" s="48">
        <f t="shared" si="203"/>
        <v>0.16151899999999841</v>
      </c>
      <c r="Q288" s="49">
        <f t="shared" si="204"/>
        <v>0.9</v>
      </c>
      <c r="R288" s="50">
        <f t="shared" si="205"/>
        <v>24887.539999999994</v>
      </c>
      <c r="S288" s="51">
        <f t="shared" si="206"/>
        <v>35447.323221999992</v>
      </c>
      <c r="T288" s="51"/>
      <c r="U288" s="51"/>
      <c r="V288" s="52">
        <f t="shared" si="207"/>
        <v>7548.79</v>
      </c>
      <c r="W288" s="52">
        <f t="shared" si="208"/>
        <v>42996.113221999993</v>
      </c>
      <c r="X288" s="1">
        <f t="shared" si="209"/>
        <v>39105</v>
      </c>
      <c r="Y288" s="50">
        <f t="shared" si="210"/>
        <v>3891.1132219999927</v>
      </c>
      <c r="Z288" s="135">
        <f t="shared" si="211"/>
        <v>9.9504237872394707E-2</v>
      </c>
      <c r="AA288" s="135">
        <f t="shared" si="212"/>
        <v>0.12330736872393722</v>
      </c>
      <c r="AB288" s="135">
        <f>SUM($C$2:C288)*D288/SUM($B$2:B288)-1</f>
        <v>0.12155876123257858</v>
      </c>
      <c r="AC288" s="135">
        <f t="shared" si="213"/>
        <v>-2.2054523360183875E-2</v>
      </c>
      <c r="AD288" s="53">
        <f t="shared" si="214"/>
        <v>0.33655358518518513</v>
      </c>
    </row>
    <row r="289" spans="1:30">
      <c r="A289" s="42" t="s">
        <v>1072</v>
      </c>
      <c r="B289" s="2">
        <v>135</v>
      </c>
      <c r="C289" s="43">
        <v>95.87</v>
      </c>
      <c r="D289" s="44">
        <v>1.4065000000000001</v>
      </c>
      <c r="E289" s="45">
        <f t="shared" si="195"/>
        <v>0.22000000000000003</v>
      </c>
      <c r="F289" s="22">
        <f t="shared" si="196"/>
        <v>-0.10535536296296291</v>
      </c>
      <c r="H289" s="5">
        <f t="shared" si="197"/>
        <v>-14.222973999999994</v>
      </c>
      <c r="I289" s="2" t="s">
        <v>66</v>
      </c>
      <c r="J289" s="46" t="s">
        <v>1073</v>
      </c>
      <c r="K289" s="47">
        <f t="shared" si="198"/>
        <v>43901</v>
      </c>
      <c r="L289" s="47" t="str">
        <f t="shared" ca="1" si="199"/>
        <v>2020-03-30</v>
      </c>
      <c r="M289" s="27">
        <f t="shared" ca="1" si="200"/>
        <v>2700</v>
      </c>
      <c r="N289" s="28">
        <f t="shared" ca="1" si="201"/>
        <v>-1.9227353740740731</v>
      </c>
      <c r="O289" s="48">
        <f t="shared" si="202"/>
        <v>134.84115500000001</v>
      </c>
      <c r="P289" s="48">
        <f t="shared" si="203"/>
        <v>0.15884499999998525</v>
      </c>
      <c r="Q289" s="49">
        <f t="shared" si="204"/>
        <v>0.9</v>
      </c>
      <c r="R289" s="50">
        <f t="shared" si="205"/>
        <v>24983.409999999993</v>
      </c>
      <c r="S289" s="51">
        <f t="shared" si="206"/>
        <v>35139.166164999995</v>
      </c>
      <c r="T289" s="51"/>
      <c r="U289" s="51"/>
      <c r="V289" s="52">
        <f t="shared" si="207"/>
        <v>7548.79</v>
      </c>
      <c r="W289" s="52">
        <f t="shared" si="208"/>
        <v>42687.956164999996</v>
      </c>
      <c r="X289" s="1">
        <f t="shared" si="209"/>
        <v>39240</v>
      </c>
      <c r="Y289" s="50">
        <f t="shared" si="210"/>
        <v>3447.956164999996</v>
      </c>
      <c r="Z289" s="135">
        <f t="shared" si="211"/>
        <v>8.7868403797145778E-2</v>
      </c>
      <c r="AA289" s="135">
        <f t="shared" si="212"/>
        <v>0.10879850169810479</v>
      </c>
      <c r="AB289" s="135">
        <f>SUM($C$2:C289)*D289/SUM($B$2:B289)-1</f>
        <v>0.10716819686544299</v>
      </c>
      <c r="AC289" s="135">
        <f t="shared" si="213"/>
        <v>-1.9299793068297211E-2</v>
      </c>
      <c r="AD289" s="53">
        <f t="shared" si="214"/>
        <v>0.32535536296296297</v>
      </c>
    </row>
    <row r="290" spans="1:30">
      <c r="A290" s="42" t="s">
        <v>1074</v>
      </c>
      <c r="B290" s="2">
        <v>135</v>
      </c>
      <c r="C290" s="43">
        <v>97.65</v>
      </c>
      <c r="D290" s="44">
        <v>1.3809</v>
      </c>
      <c r="E290" s="45">
        <f t="shared" si="195"/>
        <v>0.22000000000000003</v>
      </c>
      <c r="F290" s="22">
        <f t="shared" si="196"/>
        <v>-8.8744666666666569E-2</v>
      </c>
      <c r="H290" s="5">
        <f t="shared" si="197"/>
        <v>-11.980529999999987</v>
      </c>
      <c r="I290" s="2" t="s">
        <v>66</v>
      </c>
      <c r="J290" s="46" t="s">
        <v>1075</v>
      </c>
      <c r="K290" s="47">
        <f t="shared" si="198"/>
        <v>43902</v>
      </c>
      <c r="L290" s="47" t="str">
        <f t="shared" ca="1" si="199"/>
        <v>2020-03-30</v>
      </c>
      <c r="M290" s="27">
        <f t="shared" ca="1" si="200"/>
        <v>2565</v>
      </c>
      <c r="N290" s="28">
        <f t="shared" ca="1" si="201"/>
        <v>-1.7048317543859632</v>
      </c>
      <c r="O290" s="48">
        <f t="shared" si="202"/>
        <v>134.844885</v>
      </c>
      <c r="P290" s="48">
        <f t="shared" si="203"/>
        <v>0.15511499999999501</v>
      </c>
      <c r="Q290" s="49">
        <f t="shared" si="204"/>
        <v>0.9</v>
      </c>
      <c r="R290" s="50">
        <f t="shared" si="205"/>
        <v>25081.059999999994</v>
      </c>
      <c r="S290" s="51">
        <f t="shared" si="206"/>
        <v>34634.435753999991</v>
      </c>
      <c r="T290" s="51"/>
      <c r="U290" s="51"/>
      <c r="V290" s="52">
        <f t="shared" si="207"/>
        <v>7548.79</v>
      </c>
      <c r="W290" s="52">
        <f t="shared" si="208"/>
        <v>42183.225753999992</v>
      </c>
      <c r="X290" s="1">
        <f t="shared" si="209"/>
        <v>39375</v>
      </c>
      <c r="Y290" s="50">
        <f t="shared" si="210"/>
        <v>2808.2257539999919</v>
      </c>
      <c r="Z290" s="135">
        <f t="shared" si="211"/>
        <v>7.1320019149206049E-2</v>
      </c>
      <c r="AA290" s="135">
        <f t="shared" si="212"/>
        <v>8.8236260428118607E-2</v>
      </c>
      <c r="AB290" s="135">
        <f>SUM($C$2:C290)*D290/SUM($B$2:B290)-1</f>
        <v>8.6714116114285478E-2</v>
      </c>
      <c r="AC290" s="135">
        <f t="shared" si="213"/>
        <v>-1.5394096965079429E-2</v>
      </c>
      <c r="AD290" s="53">
        <f t="shared" si="214"/>
        <v>0.30874466666666661</v>
      </c>
    </row>
    <row r="291" spans="1:30">
      <c r="A291" s="42" t="s">
        <v>1076</v>
      </c>
      <c r="B291" s="2">
        <v>135</v>
      </c>
      <c r="C291" s="43">
        <v>98.96</v>
      </c>
      <c r="D291" s="44">
        <v>1.3626</v>
      </c>
      <c r="E291" s="45">
        <f t="shared" si="195"/>
        <v>0.22000000000000003</v>
      </c>
      <c r="F291" s="22">
        <f t="shared" si="196"/>
        <v>-7.6519940740740824E-2</v>
      </c>
      <c r="H291" s="5">
        <f t="shared" si="197"/>
        <v>-10.330192000000011</v>
      </c>
      <c r="I291" s="2" t="s">
        <v>66</v>
      </c>
      <c r="J291" s="46" t="s">
        <v>1077</v>
      </c>
      <c r="K291" s="47">
        <f t="shared" si="198"/>
        <v>43903</v>
      </c>
      <c r="L291" s="47" t="str">
        <f t="shared" ca="1" si="199"/>
        <v>2020-03-30</v>
      </c>
      <c r="M291" s="27">
        <f t="shared" ca="1" si="200"/>
        <v>2430</v>
      </c>
      <c r="N291" s="28">
        <f t="shared" ca="1" si="201"/>
        <v>-1.5516543539094667</v>
      </c>
      <c r="O291" s="48">
        <f t="shared" si="202"/>
        <v>134.842896</v>
      </c>
      <c r="P291" s="48">
        <f t="shared" si="203"/>
        <v>0.15710400000000391</v>
      </c>
      <c r="Q291" s="49">
        <f t="shared" si="204"/>
        <v>0.9</v>
      </c>
      <c r="R291" s="50">
        <f t="shared" si="205"/>
        <v>25180.019999999993</v>
      </c>
      <c r="S291" s="51">
        <f t="shared" si="206"/>
        <v>34310.295251999989</v>
      </c>
      <c r="T291" s="51"/>
      <c r="U291" s="51"/>
      <c r="V291" s="52">
        <f t="shared" si="207"/>
        <v>7548.79</v>
      </c>
      <c r="W291" s="52">
        <f t="shared" si="208"/>
        <v>41859.08525199999</v>
      </c>
      <c r="X291" s="1">
        <f t="shared" si="209"/>
        <v>39510</v>
      </c>
      <c r="Y291" s="50">
        <f t="shared" si="210"/>
        <v>2349.0852519999899</v>
      </c>
      <c r="Z291" s="135">
        <f t="shared" si="211"/>
        <v>5.9455460693495166E-2</v>
      </c>
      <c r="AA291" s="135">
        <f t="shared" si="212"/>
        <v>7.3498007490955031E-2</v>
      </c>
      <c r="AB291" s="135">
        <f>SUM($C$2:C291)*D291/SUM($B$2:B291)-1</f>
        <v>7.2061675626423183E-2</v>
      </c>
      <c r="AC291" s="135">
        <f t="shared" si="213"/>
        <v>-1.2606214932928017E-2</v>
      </c>
      <c r="AD291" s="53">
        <f t="shared" si="214"/>
        <v>0.29651994074074084</v>
      </c>
    </row>
    <row r="292" spans="1:30">
      <c r="A292" s="42" t="s">
        <v>1088</v>
      </c>
      <c r="B292" s="2">
        <v>135</v>
      </c>
      <c r="C292" s="72">
        <v>103.12</v>
      </c>
      <c r="D292" s="73">
        <v>1.3076000000000001</v>
      </c>
      <c r="E292" s="45">
        <f t="shared" ref="E292:E296" si="215">10%*Q292+13%</f>
        <v>0.22000000000000003</v>
      </c>
      <c r="F292" s="22">
        <f t="shared" ref="F292:F296" si="216">IF(G292="",($F$1*C292-B292)/B292,H292/B292)</f>
        <v>-3.769943703703689E-2</v>
      </c>
      <c r="H292" s="5">
        <f t="shared" ref="H292:H296" si="217">IF(G292="",$F$1*C292-B292,G292-B292)</f>
        <v>-5.0894239999999797</v>
      </c>
      <c r="I292" s="2" t="s">
        <v>66</v>
      </c>
      <c r="J292" s="46" t="s">
        <v>1089</v>
      </c>
      <c r="K292" s="47">
        <f t="shared" ref="K292:K296" si="218">DATE(MID(J292,1,4),MID(J292,5,2),MID(J292,7,2))</f>
        <v>43906</v>
      </c>
      <c r="L292" s="47" t="str">
        <f t="shared" ref="L292:L296" ca="1" si="219">IF(LEN(J292) &gt; 15,DATE(MID(J292,12,4),MID(J292,16,2),MID(J292,18,2)),TEXT(TODAY(),"yyyy-mm-dd"))</f>
        <v>2020-03-30</v>
      </c>
      <c r="M292" s="27">
        <f t="shared" ref="M292:M296" ca="1" si="220">(L292-K292+1)*B292</f>
        <v>2025</v>
      </c>
      <c r="N292" s="28">
        <f t="shared" ref="N292:N296" ca="1" si="221">H292/M292*365</f>
        <v>-0.917352967901231</v>
      </c>
      <c r="O292" s="48">
        <f t="shared" ref="O292:O296" si="222">D292*C292</f>
        <v>134.83971200000002</v>
      </c>
      <c r="P292" s="48">
        <f t="shared" ref="P292:P296" si="223">B292-O292</f>
        <v>0.16028799999998</v>
      </c>
      <c r="Q292" s="49">
        <f t="shared" ref="Q292:Q296" si="224">B292/150</f>
        <v>0.9</v>
      </c>
      <c r="R292" s="50">
        <f t="shared" ref="R292:R296" si="225">R291+C292-T292</f>
        <v>25283.139999999992</v>
      </c>
      <c r="S292" s="51">
        <f t="shared" ref="S292:S296" si="226">R292*D292</f>
        <v>33060.233863999994</v>
      </c>
      <c r="T292" s="51"/>
      <c r="U292" s="51"/>
      <c r="V292" s="52">
        <f t="shared" ref="V292:V296" si="227">V291+U292</f>
        <v>7548.79</v>
      </c>
      <c r="W292" s="52">
        <f t="shared" ref="W292:W296" si="228">V292+S292</f>
        <v>40609.023863999995</v>
      </c>
      <c r="X292" s="1">
        <f t="shared" ref="X292:X296" si="229">X291+B292</f>
        <v>39645</v>
      </c>
      <c r="Y292" s="50">
        <f t="shared" ref="Y292:Y296" si="230">W292-X292</f>
        <v>964.02386399999523</v>
      </c>
      <c r="Z292" s="135">
        <f t="shared" ref="Z292:Z296" si="231">W292/X292-1</f>
        <v>2.4316404691638205E-2</v>
      </c>
      <c r="AA292" s="135">
        <f t="shared" ref="AA292:AA296" si="232">S292/(X292-V292)-1</f>
        <v>3.0035442315463179E-2</v>
      </c>
      <c r="AB292" s="135">
        <f>SUM($C$2:C292)*D292/SUM($B$2:B292)-1</f>
        <v>2.8686891562617944E-2</v>
      </c>
      <c r="AC292" s="135">
        <f t="shared" ref="AC292:AC296" si="233">Z292-AB292</f>
        <v>-4.3704868709797395E-3</v>
      </c>
      <c r="AD292" s="53">
        <f t="shared" ref="AD292:AD296" si="234">IF(E292-F292&lt;0,"达成",E292-F292)</f>
        <v>0.2576994370370369</v>
      </c>
    </row>
    <row r="293" spans="1:30">
      <c r="A293" s="42" t="s">
        <v>1090</v>
      </c>
      <c r="B293" s="2">
        <v>90</v>
      </c>
      <c r="C293" s="72">
        <v>69.06</v>
      </c>
      <c r="D293" s="73">
        <v>1.3017000000000001</v>
      </c>
      <c r="E293" s="45">
        <f t="shared" si="215"/>
        <v>0.19</v>
      </c>
      <c r="F293" s="22">
        <f t="shared" si="216"/>
        <v>-3.3313466666666611E-2</v>
      </c>
      <c r="H293" s="5">
        <f t="shared" si="217"/>
        <v>-2.9982119999999952</v>
      </c>
      <c r="I293" s="2" t="s">
        <v>66</v>
      </c>
      <c r="J293" s="46" t="s">
        <v>1091</v>
      </c>
      <c r="K293" s="47">
        <f t="shared" si="218"/>
        <v>43907</v>
      </c>
      <c r="L293" s="47" t="str">
        <f t="shared" ca="1" si="219"/>
        <v>2020-03-30</v>
      </c>
      <c r="M293" s="27">
        <f t="shared" ca="1" si="220"/>
        <v>1260</v>
      </c>
      <c r="N293" s="28">
        <f t="shared" ca="1" si="221"/>
        <v>-0.8685296666666652</v>
      </c>
      <c r="O293" s="48">
        <f t="shared" si="222"/>
        <v>89.895402000000004</v>
      </c>
      <c r="P293" s="48">
        <f t="shared" si="223"/>
        <v>0.10459799999999575</v>
      </c>
      <c r="Q293" s="49">
        <f t="shared" si="224"/>
        <v>0.6</v>
      </c>
      <c r="R293" s="50">
        <f t="shared" si="225"/>
        <v>25352.199999999993</v>
      </c>
      <c r="S293" s="51">
        <f t="shared" si="226"/>
        <v>33000.958739999995</v>
      </c>
      <c r="T293" s="51"/>
      <c r="U293" s="51"/>
      <c r="V293" s="52">
        <f t="shared" si="227"/>
        <v>7548.79</v>
      </c>
      <c r="W293" s="52">
        <f t="shared" si="228"/>
        <v>40549.748739999995</v>
      </c>
      <c r="X293" s="1">
        <f t="shared" si="229"/>
        <v>39735</v>
      </c>
      <c r="Y293" s="50">
        <f t="shared" si="230"/>
        <v>814.74873999999545</v>
      </c>
      <c r="Z293" s="135">
        <f t="shared" si="231"/>
        <v>2.050456121806965E-2</v>
      </c>
      <c r="AA293" s="135">
        <f t="shared" si="232"/>
        <v>2.531359672356559E-2</v>
      </c>
      <c r="AB293" s="135">
        <f>SUM($C$2:C293)*D293/SUM($B$2:B293)-1</f>
        <v>2.3988275424688288E-2</v>
      </c>
      <c r="AC293" s="135">
        <f t="shared" si="233"/>
        <v>-3.4837142066186377E-3</v>
      </c>
      <c r="AD293" s="53">
        <f t="shared" si="234"/>
        <v>0.22331346666666663</v>
      </c>
    </row>
    <row r="294" spans="1:30">
      <c r="A294" s="42" t="s">
        <v>1092</v>
      </c>
      <c r="B294" s="2">
        <v>90</v>
      </c>
      <c r="C294" s="72">
        <v>70.38</v>
      </c>
      <c r="D294" s="73">
        <v>1.2773000000000001</v>
      </c>
      <c r="E294" s="45">
        <f t="shared" si="215"/>
        <v>0.19</v>
      </c>
      <c r="F294" s="22">
        <f t="shared" si="216"/>
        <v>-1.4836400000000083E-2</v>
      </c>
      <c r="H294" s="5">
        <f t="shared" si="217"/>
        <v>-1.3352760000000075</v>
      </c>
      <c r="I294" s="2" t="s">
        <v>66</v>
      </c>
      <c r="J294" s="46" t="s">
        <v>1093</v>
      </c>
      <c r="K294" s="47">
        <f t="shared" si="218"/>
        <v>43908</v>
      </c>
      <c r="L294" s="47" t="str">
        <f t="shared" ca="1" si="219"/>
        <v>2020-03-30</v>
      </c>
      <c r="M294" s="27">
        <f t="shared" ca="1" si="220"/>
        <v>1170</v>
      </c>
      <c r="N294" s="28">
        <f t="shared" ca="1" si="221"/>
        <v>-0.41656046153846388</v>
      </c>
      <c r="O294" s="48">
        <f t="shared" si="222"/>
        <v>89.896373999999994</v>
      </c>
      <c r="P294" s="48">
        <f t="shared" si="223"/>
        <v>0.10362600000000555</v>
      </c>
      <c r="Q294" s="49">
        <f t="shared" si="224"/>
        <v>0.6</v>
      </c>
      <c r="R294" s="50">
        <f t="shared" si="225"/>
        <v>25422.579999999994</v>
      </c>
      <c r="S294" s="51">
        <f t="shared" si="226"/>
        <v>32472.261433999996</v>
      </c>
      <c r="T294" s="51"/>
      <c r="U294" s="51"/>
      <c r="V294" s="52">
        <f t="shared" si="227"/>
        <v>7548.79</v>
      </c>
      <c r="W294" s="52">
        <f t="shared" si="228"/>
        <v>40021.051433999994</v>
      </c>
      <c r="X294" s="1">
        <f t="shared" si="229"/>
        <v>39825</v>
      </c>
      <c r="Y294" s="50">
        <f t="shared" si="230"/>
        <v>196.05143399999361</v>
      </c>
      <c r="Z294" s="135">
        <f t="shared" si="231"/>
        <v>4.9228232015063877E-3</v>
      </c>
      <c r="AA294" s="135">
        <f t="shared" si="232"/>
        <v>6.0741776683197468E-3</v>
      </c>
      <c r="AB294" s="135">
        <f>SUM($C$2:C294)*D294/SUM($B$2:B294)-1</f>
        <v>4.7804677966098996E-3</v>
      </c>
      <c r="AC294" s="135">
        <f t="shared" si="233"/>
        <v>1.4235540489648812E-4</v>
      </c>
      <c r="AD294" s="53">
        <f t="shared" si="234"/>
        <v>0.20483640000000009</v>
      </c>
    </row>
    <row r="295" spans="1:30">
      <c r="A295" s="42" t="s">
        <v>1094</v>
      </c>
      <c r="B295" s="2">
        <v>105</v>
      </c>
      <c r="C295" s="72">
        <v>83.12</v>
      </c>
      <c r="D295" s="73">
        <v>1.2616000000000001</v>
      </c>
      <c r="E295" s="45">
        <f t="shared" si="215"/>
        <v>0.2</v>
      </c>
      <c r="F295" s="22">
        <f t="shared" si="216"/>
        <v>-2.7183238095237323E-3</v>
      </c>
      <c r="H295" s="5">
        <f t="shared" si="217"/>
        <v>-0.28542399999999191</v>
      </c>
      <c r="I295" s="2" t="s">
        <v>66</v>
      </c>
      <c r="J295" s="46" t="s">
        <v>1095</v>
      </c>
      <c r="K295" s="47">
        <f t="shared" si="218"/>
        <v>43909</v>
      </c>
      <c r="L295" s="47" t="str">
        <f t="shared" ca="1" si="219"/>
        <v>2020-03-30</v>
      </c>
      <c r="M295" s="27">
        <f t="shared" ca="1" si="220"/>
        <v>1260</v>
      </c>
      <c r="N295" s="28">
        <f t="shared" ca="1" si="221"/>
        <v>-8.2682349206346858E-2</v>
      </c>
      <c r="O295" s="48">
        <f t="shared" si="222"/>
        <v>104.86419200000002</v>
      </c>
      <c r="P295" s="48">
        <f t="shared" si="223"/>
        <v>0.13580799999998305</v>
      </c>
      <c r="Q295" s="49">
        <f t="shared" si="224"/>
        <v>0.7</v>
      </c>
      <c r="R295" s="50">
        <f t="shared" si="225"/>
        <v>25505.699999999993</v>
      </c>
      <c r="S295" s="51">
        <f t="shared" si="226"/>
        <v>32177.991119999991</v>
      </c>
      <c r="T295" s="51"/>
      <c r="U295" s="51"/>
      <c r="V295" s="52">
        <f t="shared" si="227"/>
        <v>7548.79</v>
      </c>
      <c r="W295" s="52">
        <f t="shared" si="228"/>
        <v>39726.781119999992</v>
      </c>
      <c r="X295" s="1">
        <f t="shared" si="229"/>
        <v>39930</v>
      </c>
      <c r="Y295" s="50">
        <f t="shared" si="230"/>
        <v>-203.21888000000763</v>
      </c>
      <c r="Z295" s="135">
        <f t="shared" si="231"/>
        <v>-5.0893784122215679E-3</v>
      </c>
      <c r="AA295" s="135">
        <f t="shared" si="232"/>
        <v>-6.2758272467275944E-3</v>
      </c>
      <c r="AB295" s="135">
        <f>SUM($C$2:C295)*D295/SUM($B$2:B295)-1</f>
        <v>-7.5533395442025641E-3</v>
      </c>
      <c r="AC295" s="135">
        <f t="shared" si="233"/>
        <v>2.4639611319809962E-3</v>
      </c>
      <c r="AD295" s="53">
        <f t="shared" si="234"/>
        <v>0.20271832380952373</v>
      </c>
    </row>
    <row r="296" spans="1:30">
      <c r="A296" s="42" t="s">
        <v>1096</v>
      </c>
      <c r="B296" s="2">
        <v>105</v>
      </c>
      <c r="C296" s="72">
        <v>81.75</v>
      </c>
      <c r="D296" s="73">
        <v>1.2827999999999999</v>
      </c>
      <c r="E296" s="45">
        <f t="shared" si="215"/>
        <v>0.2</v>
      </c>
      <c r="F296" s="22">
        <f t="shared" si="216"/>
        <v>-1.915571428571422E-2</v>
      </c>
      <c r="H296" s="5">
        <f t="shared" si="217"/>
        <v>-2.0113499999999931</v>
      </c>
      <c r="I296" s="2" t="s">
        <v>66</v>
      </c>
      <c r="J296" s="46" t="s">
        <v>1097</v>
      </c>
      <c r="K296" s="47">
        <f t="shared" si="218"/>
        <v>43910</v>
      </c>
      <c r="L296" s="47" t="str">
        <f t="shared" ca="1" si="219"/>
        <v>2020-03-30</v>
      </c>
      <c r="M296" s="27">
        <f t="shared" ca="1" si="220"/>
        <v>1155</v>
      </c>
      <c r="N296" s="28">
        <f t="shared" ca="1" si="221"/>
        <v>-0.63562142857142634</v>
      </c>
      <c r="O296" s="48">
        <f t="shared" si="222"/>
        <v>104.8689</v>
      </c>
      <c r="P296" s="48">
        <f t="shared" si="223"/>
        <v>0.13110000000000355</v>
      </c>
      <c r="Q296" s="49">
        <f t="shared" si="224"/>
        <v>0.7</v>
      </c>
      <c r="R296" s="50">
        <f t="shared" si="225"/>
        <v>25587.449999999993</v>
      </c>
      <c r="S296" s="51">
        <f t="shared" si="226"/>
        <v>32823.580859999987</v>
      </c>
      <c r="T296" s="51"/>
      <c r="U296" s="51"/>
      <c r="V296" s="52">
        <f t="shared" si="227"/>
        <v>7548.79</v>
      </c>
      <c r="W296" s="52">
        <f t="shared" si="228"/>
        <v>40372.370859999988</v>
      </c>
      <c r="X296" s="1">
        <f t="shared" si="229"/>
        <v>40035</v>
      </c>
      <c r="Y296" s="50">
        <f t="shared" si="230"/>
        <v>337.37085999998817</v>
      </c>
      <c r="Z296" s="135">
        <f t="shared" si="231"/>
        <v>8.4268979642809771E-3</v>
      </c>
      <c r="AA296" s="135">
        <f t="shared" si="232"/>
        <v>1.0385048302033129E-2</v>
      </c>
      <c r="AB296" s="135">
        <f>SUM($C$2:C296)*D296/SUM($B$2:B296)-1</f>
        <v>9.0965883851625851E-3</v>
      </c>
      <c r="AC296" s="135">
        <f t="shared" si="233"/>
        <v>-6.6969042088160791E-4</v>
      </c>
      <c r="AD296" s="53">
        <f t="shared" si="234"/>
        <v>0.21915571428571423</v>
      </c>
    </row>
    <row r="297" spans="1:30">
      <c r="A297" s="42" t="s">
        <v>1104</v>
      </c>
      <c r="B297" s="2">
        <v>105</v>
      </c>
      <c r="C297" s="72">
        <v>84.42</v>
      </c>
      <c r="D297" s="73">
        <v>1.2423</v>
      </c>
      <c r="E297" s="45">
        <f t="shared" ref="E297:E301" si="235">10%*Q297+13%</f>
        <v>0.2</v>
      </c>
      <c r="F297" s="22">
        <f t="shared" ref="F297:F301" si="236">IF(G297="",($F$1*C297-B297)/B297,H297/B297)</f>
        <v>1.2879200000000018E-2</v>
      </c>
      <c r="H297" s="5">
        <f t="shared" ref="H297:H301" si="237">IF(G297="",$F$1*C297-B297,G297-B297)</f>
        <v>1.3523160000000018</v>
      </c>
      <c r="I297" s="2" t="s">
        <v>66</v>
      </c>
      <c r="J297" s="46" t="s">
        <v>1105</v>
      </c>
      <c r="K297" s="47">
        <f t="shared" ref="K297:K301" si="238">DATE(MID(J297,1,4),MID(J297,5,2),MID(J297,7,2))</f>
        <v>43913</v>
      </c>
      <c r="L297" s="47" t="str">
        <f t="shared" ref="L297:L301" ca="1" si="239">IF(LEN(J297) &gt; 15,DATE(MID(J297,12,4),MID(J297,16,2),MID(J297,18,2)),TEXT(TODAY(),"yyyy-mm-dd"))</f>
        <v>2020-03-30</v>
      </c>
      <c r="M297" s="27">
        <f t="shared" ref="M297:M301" ca="1" si="240">(L297-K297+1)*B297</f>
        <v>840</v>
      </c>
      <c r="N297" s="28">
        <f t="shared" ref="N297:N301" ca="1" si="241">H297/M297*365</f>
        <v>0.58761350000000079</v>
      </c>
      <c r="O297" s="48">
        <f t="shared" ref="O297:O301" si="242">D297*C297</f>
        <v>104.874966</v>
      </c>
      <c r="P297" s="48">
        <f t="shared" ref="P297:P301" si="243">B297-O297</f>
        <v>0.12503399999999942</v>
      </c>
      <c r="Q297" s="49">
        <f t="shared" ref="Q297:Q301" si="244">B297/150</f>
        <v>0.7</v>
      </c>
      <c r="R297" s="50">
        <f t="shared" ref="R297:R301" si="245">R296+C297-T297</f>
        <v>25671.869999999992</v>
      </c>
      <c r="S297" s="51">
        <f t="shared" ref="S297:S301" si="246">R297*D297</f>
        <v>31892.164100999988</v>
      </c>
      <c r="T297" s="51"/>
      <c r="U297" s="51"/>
      <c r="V297" s="52">
        <f t="shared" ref="V297:V301" si="247">V296+U297</f>
        <v>7548.79</v>
      </c>
      <c r="W297" s="52">
        <f t="shared" ref="W297:W301" si="248">V297+S297</f>
        <v>39440.954100999988</v>
      </c>
      <c r="X297" s="1">
        <f t="shared" ref="X297:X301" si="249">X296+B297</f>
        <v>40140</v>
      </c>
      <c r="Y297" s="50">
        <f t="shared" ref="Y297:Y301" si="250">W297-X297</f>
        <v>-699.04589900001156</v>
      </c>
      <c r="Z297" s="135">
        <f t="shared" ref="Z297:Z301" si="251">W297/X297-1</f>
        <v>-1.7415194294967851E-2</v>
      </c>
      <c r="AA297" s="135">
        <f t="shared" ref="AA297:AA301" si="252">S297/(X297-V297)-1</f>
        <v>-2.1448909046335229E-2</v>
      </c>
      <c r="AB297" s="135">
        <f>SUM($C$2:C297)*D297/SUM($B$2:B297)-1</f>
        <v>-2.2705739985052764E-2</v>
      </c>
      <c r="AC297" s="135">
        <f t="shared" ref="AC297:AC301" si="253">Z297-AB297</f>
        <v>5.2905456900849135E-3</v>
      </c>
      <c r="AD297" s="53">
        <f t="shared" ref="AD297:AD301" si="254">IF(E297-F297&lt;0,"达成",E297-F297)</f>
        <v>0.1871208</v>
      </c>
    </row>
    <row r="298" spans="1:30">
      <c r="A298" s="42" t="s">
        <v>1106</v>
      </c>
      <c r="B298" s="2">
        <v>105</v>
      </c>
      <c r="C298" s="72">
        <v>82.38</v>
      </c>
      <c r="D298" s="73">
        <v>1.2729999999999999</v>
      </c>
      <c r="E298" s="45">
        <f t="shared" si="235"/>
        <v>0.2</v>
      </c>
      <c r="F298" s="22">
        <f t="shared" si="236"/>
        <v>-1.1596914285714259E-2</v>
      </c>
      <c r="H298" s="5">
        <f t="shared" si="237"/>
        <v>-1.2176759999999973</v>
      </c>
      <c r="I298" s="2" t="s">
        <v>66</v>
      </c>
      <c r="J298" s="46" t="s">
        <v>1107</v>
      </c>
      <c r="K298" s="47">
        <f t="shared" si="238"/>
        <v>43914</v>
      </c>
      <c r="L298" s="47" t="str">
        <f t="shared" ca="1" si="239"/>
        <v>2020-03-30</v>
      </c>
      <c r="M298" s="27">
        <f t="shared" ca="1" si="240"/>
        <v>735</v>
      </c>
      <c r="N298" s="28">
        <f t="shared" ca="1" si="241"/>
        <v>-0.60469624489795781</v>
      </c>
      <c r="O298" s="48">
        <f t="shared" si="242"/>
        <v>104.86973999999999</v>
      </c>
      <c r="P298" s="48">
        <f t="shared" si="243"/>
        <v>0.13026000000000693</v>
      </c>
      <c r="Q298" s="49">
        <f t="shared" si="244"/>
        <v>0.7</v>
      </c>
      <c r="R298" s="50">
        <f t="shared" si="245"/>
        <v>25754.249999999993</v>
      </c>
      <c r="S298" s="51">
        <f t="shared" si="246"/>
        <v>32785.160249999986</v>
      </c>
      <c r="T298" s="51"/>
      <c r="U298" s="51"/>
      <c r="V298" s="52">
        <f t="shared" si="247"/>
        <v>7548.79</v>
      </c>
      <c r="W298" s="52">
        <f t="shared" si="248"/>
        <v>40333.950249999987</v>
      </c>
      <c r="X298" s="1">
        <f t="shared" si="249"/>
        <v>40245</v>
      </c>
      <c r="Y298" s="50">
        <f t="shared" si="250"/>
        <v>88.950249999987136</v>
      </c>
      <c r="Z298" s="135">
        <f t="shared" si="251"/>
        <v>2.2102186607029228E-3</v>
      </c>
      <c r="AA298" s="135">
        <f t="shared" si="252"/>
        <v>2.7205064440185556E-3</v>
      </c>
      <c r="AB298" s="135">
        <f>SUM($C$2:C298)*D298/SUM($B$2:B298)-1</f>
        <v>1.4383702323266245E-3</v>
      </c>
      <c r="AC298" s="135">
        <f t="shared" si="253"/>
        <v>7.718484283762983E-4</v>
      </c>
      <c r="AD298" s="53">
        <f t="shared" si="254"/>
        <v>0.21159691428571428</v>
      </c>
    </row>
    <row r="299" spans="1:30">
      <c r="A299" s="42" t="s">
        <v>1108</v>
      </c>
      <c r="B299" s="2">
        <v>105</v>
      </c>
      <c r="C299" s="72">
        <v>80.37</v>
      </c>
      <c r="D299" s="73">
        <v>1.3048999999999999</v>
      </c>
      <c r="E299" s="45">
        <f t="shared" si="235"/>
        <v>0.2</v>
      </c>
      <c r="F299" s="22">
        <f t="shared" si="236"/>
        <v>-3.5713085714285629E-2</v>
      </c>
      <c r="H299" s="5">
        <f t="shared" si="237"/>
        <v>-3.7498739999999913</v>
      </c>
      <c r="I299" s="2" t="s">
        <v>66</v>
      </c>
      <c r="J299" s="46" t="s">
        <v>1109</v>
      </c>
      <c r="K299" s="47">
        <f t="shared" si="238"/>
        <v>43915</v>
      </c>
      <c r="L299" s="47" t="str">
        <f t="shared" ca="1" si="239"/>
        <v>2020-03-30</v>
      </c>
      <c r="M299" s="27">
        <f t="shared" ca="1" si="240"/>
        <v>630</v>
      </c>
      <c r="N299" s="28">
        <f t="shared" ca="1" si="241"/>
        <v>-2.1725460476190426</v>
      </c>
      <c r="O299" s="48">
        <f t="shared" si="242"/>
        <v>104.874813</v>
      </c>
      <c r="P299" s="48">
        <f t="shared" si="243"/>
        <v>0.12518699999999683</v>
      </c>
      <c r="Q299" s="49">
        <f t="shared" si="244"/>
        <v>0.7</v>
      </c>
      <c r="R299" s="50">
        <f t="shared" si="245"/>
        <v>25834.619999999992</v>
      </c>
      <c r="S299" s="51">
        <f t="shared" si="246"/>
        <v>33711.595637999984</v>
      </c>
      <c r="T299" s="51"/>
      <c r="U299" s="51"/>
      <c r="V299" s="52">
        <f t="shared" si="247"/>
        <v>7548.79</v>
      </c>
      <c r="W299" s="52">
        <f t="shared" si="248"/>
        <v>41260.385637999985</v>
      </c>
      <c r="X299" s="1">
        <f t="shared" si="249"/>
        <v>40350</v>
      </c>
      <c r="Y299" s="50">
        <f t="shared" si="250"/>
        <v>910.38563799998519</v>
      </c>
      <c r="Z299" s="135">
        <f t="shared" si="251"/>
        <v>2.2562221511771563E-2</v>
      </c>
      <c r="AA299" s="135">
        <f t="shared" si="252"/>
        <v>2.7754635819836615E-2</v>
      </c>
      <c r="AB299" s="135">
        <f>SUM($C$2:C299)*D299/SUM($B$2:B299)-1</f>
        <v>2.6461181809169343E-2</v>
      </c>
      <c r="AC299" s="135">
        <f t="shared" si="253"/>
        <v>-3.8989602973977799E-3</v>
      </c>
      <c r="AD299" s="53">
        <f t="shared" si="254"/>
        <v>0.23571308571428565</v>
      </c>
    </row>
    <row r="300" spans="1:30">
      <c r="A300" s="42" t="s">
        <v>1110</v>
      </c>
      <c r="B300" s="2">
        <v>90</v>
      </c>
      <c r="C300" s="72">
        <v>69.31</v>
      </c>
      <c r="D300" s="73">
        <v>1.2968999999999999</v>
      </c>
      <c r="E300" s="45">
        <f t="shared" si="235"/>
        <v>0.19</v>
      </c>
      <c r="F300" s="22">
        <f t="shared" si="236"/>
        <v>-2.9814022222222212E-2</v>
      </c>
      <c r="H300" s="5">
        <f t="shared" si="237"/>
        <v>-2.6832619999999991</v>
      </c>
      <c r="I300" s="2" t="s">
        <v>66</v>
      </c>
      <c r="J300" s="46" t="s">
        <v>1111</v>
      </c>
      <c r="K300" s="47">
        <f t="shared" si="238"/>
        <v>43916</v>
      </c>
      <c r="L300" s="47" t="str">
        <f t="shared" ca="1" si="239"/>
        <v>2020-03-30</v>
      </c>
      <c r="M300" s="27">
        <f t="shared" ca="1" si="240"/>
        <v>450</v>
      </c>
      <c r="N300" s="28">
        <f t="shared" ca="1" si="241"/>
        <v>-2.1764236222222215</v>
      </c>
      <c r="O300" s="48">
        <f t="shared" si="242"/>
        <v>89.888138999999995</v>
      </c>
      <c r="P300" s="48">
        <f t="shared" si="243"/>
        <v>0.11186100000000465</v>
      </c>
      <c r="Q300" s="49">
        <f t="shared" si="244"/>
        <v>0.6</v>
      </c>
      <c r="R300" s="50">
        <f t="shared" si="245"/>
        <v>25903.929999999993</v>
      </c>
      <c r="S300" s="51">
        <f t="shared" si="246"/>
        <v>33594.80681699999</v>
      </c>
      <c r="T300" s="51"/>
      <c r="U300" s="51"/>
      <c r="V300" s="52">
        <f t="shared" si="247"/>
        <v>7548.79</v>
      </c>
      <c r="W300" s="52">
        <f t="shared" si="248"/>
        <v>41143.596816999991</v>
      </c>
      <c r="X300" s="1">
        <f t="shared" si="249"/>
        <v>40440</v>
      </c>
      <c r="Y300" s="50">
        <f t="shared" si="250"/>
        <v>703.59681699999055</v>
      </c>
      <c r="Z300" s="135">
        <f t="shared" si="251"/>
        <v>1.7398536523244079E-2</v>
      </c>
      <c r="AA300" s="135">
        <f t="shared" si="252"/>
        <v>2.1391636762526867E-2</v>
      </c>
      <c r="AB300" s="135">
        <f>SUM($C$2:C300)*D300/SUM($B$2:B300)-1</f>
        <v>2.0120566394658423E-2</v>
      </c>
      <c r="AC300" s="135">
        <f t="shared" si="253"/>
        <v>-2.7220298714143443E-3</v>
      </c>
      <c r="AD300" s="53">
        <f t="shared" si="254"/>
        <v>0.21981402222222221</v>
      </c>
    </row>
    <row r="301" spans="1:30">
      <c r="A301" s="42" t="s">
        <v>1112</v>
      </c>
      <c r="B301" s="2">
        <v>90</v>
      </c>
      <c r="C301" s="72">
        <v>69.09</v>
      </c>
      <c r="D301" s="73">
        <v>1.3009999999999999</v>
      </c>
      <c r="E301" s="45">
        <f t="shared" si="235"/>
        <v>0.19</v>
      </c>
      <c r="F301" s="22">
        <f t="shared" si="236"/>
        <v>-3.2893533333333225E-2</v>
      </c>
      <c r="H301" s="5">
        <f t="shared" si="237"/>
        <v>-2.96041799999999</v>
      </c>
      <c r="I301" s="2" t="s">
        <v>66</v>
      </c>
      <c r="J301" s="46" t="s">
        <v>1113</v>
      </c>
      <c r="K301" s="47">
        <f t="shared" si="238"/>
        <v>43917</v>
      </c>
      <c r="L301" s="47" t="str">
        <f t="shared" ca="1" si="239"/>
        <v>2020-03-30</v>
      </c>
      <c r="M301" s="27">
        <f t="shared" ca="1" si="240"/>
        <v>360</v>
      </c>
      <c r="N301" s="28">
        <f t="shared" ca="1" si="241"/>
        <v>-3.0015349166666567</v>
      </c>
      <c r="O301" s="48">
        <f t="shared" si="242"/>
        <v>89.886089999999996</v>
      </c>
      <c r="P301" s="48">
        <f t="shared" si="243"/>
        <v>0.11391000000000417</v>
      </c>
      <c r="Q301" s="49">
        <f t="shared" si="244"/>
        <v>0.6</v>
      </c>
      <c r="R301" s="50">
        <f t="shared" si="245"/>
        <v>25973.019999999993</v>
      </c>
      <c r="S301" s="51">
        <f t="shared" si="246"/>
        <v>33790.89901999999</v>
      </c>
      <c r="T301" s="51"/>
      <c r="U301" s="51"/>
      <c r="V301" s="52">
        <f t="shared" si="247"/>
        <v>7548.79</v>
      </c>
      <c r="W301" s="52">
        <f t="shared" si="248"/>
        <v>41339.689019999991</v>
      </c>
      <c r="X301" s="1">
        <f t="shared" si="249"/>
        <v>40530</v>
      </c>
      <c r="Y301" s="50">
        <f t="shared" si="250"/>
        <v>809.68901999999071</v>
      </c>
      <c r="Z301" s="135">
        <f t="shared" si="251"/>
        <v>1.9977523316061951E-2</v>
      </c>
      <c r="AA301" s="135">
        <f t="shared" si="252"/>
        <v>2.4550009535732276E-2</v>
      </c>
      <c r="AB301" s="135">
        <f>SUM($C$2:C301)*D301/SUM($B$2:B301)-1</f>
        <v>2.3290908956328238E-2</v>
      </c>
      <c r="AC301" s="135">
        <f t="shared" si="253"/>
        <v>-3.3133856402662865E-3</v>
      </c>
      <c r="AD301" s="53">
        <f t="shared" si="254"/>
        <v>0.22289353333333323</v>
      </c>
    </row>
  </sheetData>
  <autoFilter ref="A1:AD286" xr:uid="{7617C6B2-BB93-3C4F-A90E-C228A284E33B}"/>
  <phoneticPr fontId="34" type="noConversion"/>
  <conditionalFormatting sqref="P1:P1048576">
    <cfRule type="cellIs" dxfId="17" priority="6" operator="between">
      <formula>-0.45</formula>
      <formula>0.45</formula>
    </cfRule>
  </conditionalFormatting>
  <conditionalFormatting sqref="F2:F301">
    <cfRule type="cellIs" dxfId="16" priority="10" operator="lessThan">
      <formula>0</formula>
    </cfRule>
    <cfRule type="cellIs" dxfId="15" priority="11" operator="greaterThan">
      <formula>0</formula>
    </cfRule>
  </conditionalFormatting>
  <conditionalFormatting sqref="F1:F1048576 H1:H1048576">
    <cfRule type="cellIs" dxfId="14" priority="1" operator="lessThan">
      <formula>0</formula>
    </cfRule>
    <cfRule type="cellIs" dxfId="13" priority="2" operator="equal">
      <formula>0</formula>
    </cfRule>
  </conditionalFormatting>
  <conditionalFormatting sqref="Z2:Z301">
    <cfRule type="dataBar" priority="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{D6492EC6-3BDC-6E42-B592-93417EF28760}</x14:id>
        </ext>
      </extLst>
    </cfRule>
  </conditionalFormatting>
  <conditionalFormatting sqref="AA2:AA301">
    <cfRule type="dataBar" priority="1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{DA51EB87-1B77-8E4A-A64E-8B8950A04724}</x14:id>
        </ext>
      </extLst>
    </cfRule>
  </conditionalFormatting>
  <pageMargins left="0.7" right="0.7" top="0.75" bottom="0.75" header="0.51180555555555496" footer="0.51180555555555496"/>
  <pageSetup paperSize="9" firstPageNumber="0" orientation="portrait" horizontalDpi="300" verticalDpi="300"/>
  <drawing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6492EC6-3BDC-6E42-B592-93417EF28760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Z2:Z301</xm:sqref>
        </x14:conditionalFormatting>
        <x14:conditionalFormatting xmlns:xm="http://schemas.microsoft.com/office/excel/2006/main">
          <x14:cfRule type="dataBar" id="{DA51EB87-1B77-8E4A-A64E-8B8950A04724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AA2:AA301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302"/>
  <sheetViews>
    <sheetView zoomScaleNormal="100" workbookViewId="0">
      <pane xSplit="1" ySplit="1" topLeftCell="B282" activePane="bottomRight" state="frozen"/>
      <selection pane="topRight" activeCell="B1" sqref="B1"/>
      <selection pane="bottomLeft" activeCell="A2" sqref="A2"/>
      <selection pane="bottomRight" activeCell="G307" sqref="G307"/>
    </sheetView>
  </sheetViews>
  <sheetFormatPr baseColWidth="10" defaultColWidth="8.7109375" defaultRowHeight="19"/>
  <cols>
    <col min="1" max="1" width="12.42578125" style="1" customWidth="1"/>
    <col min="2" max="2" width="4.7109375" style="2" customWidth="1"/>
    <col min="3" max="3" width="7" style="2" customWidth="1"/>
    <col min="4" max="4" width="6.85546875" style="2" customWidth="1"/>
    <col min="5" max="5" width="4.7109375" style="2" customWidth="1"/>
    <col min="6" max="6" width="7.28515625" style="36" customWidth="1"/>
    <col min="7" max="7" width="8.42578125" style="56" customWidth="1"/>
    <col min="8" max="8" width="7.7109375" style="5" customWidth="1"/>
    <col min="9" max="9" width="3.28515625" style="2" customWidth="1"/>
    <col min="10" max="10" width="9.42578125" style="1" customWidth="1"/>
    <col min="11" max="11" width="2.28515625" style="57" customWidth="1"/>
    <col min="12" max="12" width="2.42578125" style="6" customWidth="1"/>
    <col min="13" max="13" width="2.7109375" style="57" customWidth="1"/>
    <col min="14" max="14" width="6.42578125" style="58" customWidth="1"/>
    <col min="15" max="16" width="3.5703125" style="8" customWidth="1"/>
    <col min="17" max="17" width="3.42578125" style="8" customWidth="1"/>
    <col min="18" max="18" width="8.42578125" style="2" customWidth="1"/>
    <col min="19" max="20" width="5.85546875" style="1" customWidth="1"/>
    <col min="21" max="21" width="5.85546875" style="59" customWidth="1"/>
    <col min="22" max="24" width="5.85546875" style="1" customWidth="1"/>
    <col min="25" max="25" width="9.28515625" style="2" customWidth="1"/>
    <col min="26" max="27" width="8.5703125" style="136" bestFit="1" customWidth="1"/>
    <col min="28" max="28" width="6" style="136" customWidth="1"/>
    <col min="29" max="29" width="6.42578125" style="136" customWidth="1"/>
    <col min="30" max="30" width="6.42578125" style="9" customWidth="1"/>
    <col min="31" max="31" width="9.5703125" style="9" customWidth="1"/>
    <col min="32" max="1025" width="9.5703125" style="2" customWidth="1"/>
  </cols>
  <sheetData>
    <row r="1" spans="1:31" ht="40">
      <c r="A1" s="2" t="s">
        <v>0</v>
      </c>
      <c r="B1" s="2" t="s">
        <v>1</v>
      </c>
      <c r="C1" s="2" t="s">
        <v>2</v>
      </c>
      <c r="D1" s="2" t="s">
        <v>3</v>
      </c>
      <c r="E1" s="10" t="s">
        <v>4</v>
      </c>
      <c r="F1" s="60">
        <v>1.0263</v>
      </c>
      <c r="G1" s="61" t="s">
        <v>563</v>
      </c>
      <c r="H1" s="12" t="str">
        <f>"盈利"&amp;ROUND(SUM(H2:H19911),2)</f>
        <v>盈利3090.33</v>
      </c>
      <c r="I1" s="10" t="s">
        <v>6</v>
      </c>
      <c r="J1" s="2" t="s">
        <v>7</v>
      </c>
      <c r="K1" s="10" t="s">
        <v>8</v>
      </c>
      <c r="L1" s="127" t="s">
        <v>9</v>
      </c>
      <c r="M1" s="10" t="s">
        <v>10</v>
      </c>
      <c r="N1" s="62" t="str">
        <f ca="1">TEXT(ROUND(SUM(H2:H19908)/SUM(M2:M19908)*365,4),"0.00%" &amp;  " 
年化")</f>
        <v>13.81% 
年化</v>
      </c>
      <c r="O1" s="10" t="s">
        <v>11</v>
      </c>
      <c r="P1" s="10" t="s">
        <v>12</v>
      </c>
      <c r="Q1" s="13" t="s">
        <v>564</v>
      </c>
      <c r="R1" s="10" t="s">
        <v>14</v>
      </c>
      <c r="S1" s="14" t="s">
        <v>15</v>
      </c>
      <c r="T1" s="15" t="s">
        <v>16</v>
      </c>
      <c r="U1" s="15" t="s">
        <v>17</v>
      </c>
      <c r="V1" s="15" t="s">
        <v>18</v>
      </c>
      <c r="W1" s="15" t="s">
        <v>19</v>
      </c>
      <c r="X1" s="14" t="s">
        <v>20</v>
      </c>
      <c r="Y1" s="10" t="s">
        <v>565</v>
      </c>
      <c r="Z1" s="136" t="s">
        <v>22</v>
      </c>
      <c r="AA1" s="137" t="s">
        <v>23</v>
      </c>
      <c r="AB1" s="137" t="s">
        <v>24</v>
      </c>
      <c r="AC1" s="137" t="s">
        <v>25</v>
      </c>
      <c r="AD1" s="16" t="s">
        <v>26</v>
      </c>
      <c r="AE1" s="16"/>
    </row>
    <row r="2" spans="1:31" hidden="1">
      <c r="A2" s="17" t="s">
        <v>566</v>
      </c>
      <c r="B2" s="18">
        <v>150</v>
      </c>
      <c r="C2" s="31">
        <v>206.73</v>
      </c>
      <c r="D2" s="63">
        <v>0.72560000000000002</v>
      </c>
      <c r="E2" s="21">
        <v>0.23</v>
      </c>
      <c r="F2" s="35">
        <v>0.26273333333333299</v>
      </c>
      <c r="G2" s="23">
        <v>189.41</v>
      </c>
      <c r="H2" s="64">
        <v>39.409999999999997</v>
      </c>
      <c r="I2" s="18" t="s">
        <v>28</v>
      </c>
      <c r="J2" s="25" t="s">
        <v>567</v>
      </c>
      <c r="K2" s="65">
        <v>43467</v>
      </c>
      <c r="L2" s="66">
        <v>43529</v>
      </c>
      <c r="M2" s="67">
        <v>9450</v>
      </c>
      <c r="N2" s="28">
        <v>1.52218518518519</v>
      </c>
      <c r="O2" s="29">
        <v>150.003288</v>
      </c>
      <c r="P2" s="29">
        <v>3.2879999999977402E-3</v>
      </c>
      <c r="Q2" s="30">
        <v>1.00002192</v>
      </c>
      <c r="R2" s="18">
        <v>206.73</v>
      </c>
      <c r="S2" s="32">
        <v>150.003288</v>
      </c>
      <c r="T2" s="32"/>
      <c r="U2" s="68"/>
      <c r="V2" s="25">
        <v>0</v>
      </c>
      <c r="W2" s="33">
        <v>150.003288</v>
      </c>
      <c r="X2" s="25">
        <v>150</v>
      </c>
      <c r="Y2" s="34">
        <v>3.2879999999977402E-3</v>
      </c>
      <c r="Z2" s="135">
        <v>2.1920000000008599E-5</v>
      </c>
      <c r="AA2" s="135">
        <v>2.1920000000008599E-5</v>
      </c>
      <c r="AB2" s="135">
        <f>SUM($C$2:C2)*D2/SUM($B$2:B2)-1</f>
        <v>2.1920000000008599E-5</v>
      </c>
      <c r="AC2" s="135">
        <f t="shared" ref="AC2:AC35" si="0">Z2-AB2</f>
        <v>0</v>
      </c>
      <c r="AD2" s="69" t="s">
        <v>29</v>
      </c>
      <c r="AE2" s="69"/>
    </row>
    <row r="3" spans="1:31" hidden="1">
      <c r="A3" s="17" t="s">
        <v>568</v>
      </c>
      <c r="B3" s="18">
        <v>150</v>
      </c>
      <c r="C3" s="31">
        <v>207.61</v>
      </c>
      <c r="D3" s="63">
        <v>0.72250000000000003</v>
      </c>
      <c r="E3" s="21">
        <v>0.23</v>
      </c>
      <c r="F3" s="35">
        <v>0.26806666666666701</v>
      </c>
      <c r="G3" s="23">
        <v>190.21</v>
      </c>
      <c r="H3" s="64">
        <v>40.21</v>
      </c>
      <c r="I3" s="18" t="s">
        <v>28</v>
      </c>
      <c r="J3" s="25" t="s">
        <v>569</v>
      </c>
      <c r="K3" s="65">
        <v>43468</v>
      </c>
      <c r="L3" s="66">
        <v>43529</v>
      </c>
      <c r="M3" s="67">
        <v>9300</v>
      </c>
      <c r="N3" s="28">
        <v>1.57813440860215</v>
      </c>
      <c r="O3" s="29">
        <v>149.99822499999999</v>
      </c>
      <c r="P3" s="29">
        <v>-1.7749999999807601E-3</v>
      </c>
      <c r="Q3" s="30">
        <v>0.99998816666666701</v>
      </c>
      <c r="R3" s="18">
        <v>414.34</v>
      </c>
      <c r="S3" s="32">
        <v>299.36065000000002</v>
      </c>
      <c r="T3" s="32"/>
      <c r="U3" s="68"/>
      <c r="V3" s="25">
        <v>0</v>
      </c>
      <c r="W3" s="33">
        <v>299.36065000000002</v>
      </c>
      <c r="X3" s="25">
        <v>300</v>
      </c>
      <c r="Y3" s="34">
        <v>-0.63934999999997899</v>
      </c>
      <c r="Z3" s="135">
        <v>-2.1311666666665699E-3</v>
      </c>
      <c r="AA3" s="135">
        <v>-2.1311666666665699E-3</v>
      </c>
      <c r="AB3" s="135">
        <f>SUM($C$2:C3)*D3/SUM($B$2:B3)-1</f>
        <v>-2.131166666666573E-3</v>
      </c>
      <c r="AC3" s="135">
        <f t="shared" si="0"/>
        <v>0</v>
      </c>
      <c r="AD3" s="69" t="s">
        <v>29</v>
      </c>
      <c r="AE3" s="69"/>
    </row>
    <row r="4" spans="1:31" hidden="1">
      <c r="A4" s="17" t="s">
        <v>570</v>
      </c>
      <c r="B4" s="18">
        <v>150</v>
      </c>
      <c r="C4" s="31">
        <v>203.09</v>
      </c>
      <c r="D4" s="63">
        <v>0.73860000000000003</v>
      </c>
      <c r="E4" s="21">
        <v>0.23</v>
      </c>
      <c r="F4" s="35">
        <v>0.24046666666666699</v>
      </c>
      <c r="G4" s="23">
        <v>186.07</v>
      </c>
      <c r="H4" s="64">
        <v>36.07</v>
      </c>
      <c r="I4" s="18" t="s">
        <v>28</v>
      </c>
      <c r="J4" s="25" t="s">
        <v>571</v>
      </c>
      <c r="K4" s="65">
        <v>43469</v>
      </c>
      <c r="L4" s="66">
        <v>43529</v>
      </c>
      <c r="M4" s="67">
        <v>9150</v>
      </c>
      <c r="N4" s="28">
        <v>1.43885792349727</v>
      </c>
      <c r="O4" s="29">
        <v>150.002274</v>
      </c>
      <c r="P4" s="29">
        <v>2.2739999999998898E-3</v>
      </c>
      <c r="Q4" s="30">
        <v>1.00001516</v>
      </c>
      <c r="R4" s="18">
        <v>617.42999999999995</v>
      </c>
      <c r="S4" s="32">
        <v>456.03379799999999</v>
      </c>
      <c r="T4" s="32"/>
      <c r="U4" s="68"/>
      <c r="V4" s="25">
        <v>0</v>
      </c>
      <c r="W4" s="33">
        <v>456.03379799999999</v>
      </c>
      <c r="X4" s="25">
        <v>450</v>
      </c>
      <c r="Y4" s="34">
        <v>6.0337980000000497</v>
      </c>
      <c r="Z4" s="135">
        <v>1.34084400000001E-2</v>
      </c>
      <c r="AA4" s="135">
        <v>1.34084400000001E-2</v>
      </c>
      <c r="AB4" s="135">
        <f>SUM($C$2:C4)*D4/SUM($B$2:B4)-1</f>
        <v>1.3408440000000077E-2</v>
      </c>
      <c r="AC4" s="135">
        <f t="shared" si="0"/>
        <v>2.2551405187698492E-17</v>
      </c>
      <c r="AD4" s="69" t="s">
        <v>29</v>
      </c>
      <c r="AE4" s="69"/>
    </row>
    <row r="5" spans="1:31" hidden="1">
      <c r="A5" s="17" t="s">
        <v>572</v>
      </c>
      <c r="B5" s="18">
        <v>150</v>
      </c>
      <c r="C5" s="31">
        <v>199.68</v>
      </c>
      <c r="D5" s="63">
        <v>0.75119999999999998</v>
      </c>
      <c r="E5" s="21">
        <v>0.23</v>
      </c>
      <c r="F5" s="35">
        <v>0.23953333333333299</v>
      </c>
      <c r="G5" s="23">
        <v>185.93</v>
      </c>
      <c r="H5" s="64">
        <v>35.93</v>
      </c>
      <c r="I5" s="18" t="s">
        <v>28</v>
      </c>
      <c r="J5" s="25" t="s">
        <v>33</v>
      </c>
      <c r="K5" s="65">
        <v>43472</v>
      </c>
      <c r="L5" s="66">
        <v>43530</v>
      </c>
      <c r="M5" s="67">
        <v>8850</v>
      </c>
      <c r="N5" s="28">
        <v>1.48185875706215</v>
      </c>
      <c r="O5" s="29">
        <v>149.999616</v>
      </c>
      <c r="P5" s="29">
        <v>-3.83999999996831E-4</v>
      </c>
      <c r="Q5" s="30">
        <v>0.99999744000000002</v>
      </c>
      <c r="R5" s="18">
        <v>817.11</v>
      </c>
      <c r="S5" s="32">
        <v>613.81303200000002</v>
      </c>
      <c r="T5" s="32"/>
      <c r="U5" s="68"/>
      <c r="V5" s="25">
        <v>0</v>
      </c>
      <c r="W5" s="33">
        <v>613.81303200000002</v>
      </c>
      <c r="X5" s="25">
        <v>600</v>
      </c>
      <c r="Y5" s="34">
        <v>13.813032000000099</v>
      </c>
      <c r="Z5" s="135">
        <v>2.30217200000002E-2</v>
      </c>
      <c r="AA5" s="135">
        <v>2.30217200000002E-2</v>
      </c>
      <c r="AB5" s="135">
        <f>SUM($C$2:C5)*D5/SUM($B$2:B5)-1</f>
        <v>2.3021720000000245E-2</v>
      </c>
      <c r="AC5" s="135">
        <f t="shared" si="0"/>
        <v>-4.5102810375396984E-17</v>
      </c>
      <c r="AD5" s="69" t="s">
        <v>29</v>
      </c>
      <c r="AE5" s="69"/>
    </row>
    <row r="6" spans="1:31" hidden="1">
      <c r="A6" s="17" t="s">
        <v>573</v>
      </c>
      <c r="B6" s="18">
        <v>150</v>
      </c>
      <c r="C6" s="31">
        <v>200.16</v>
      </c>
      <c r="D6" s="63">
        <v>0.74939999999999996</v>
      </c>
      <c r="E6" s="21">
        <v>0.23</v>
      </c>
      <c r="F6" s="35">
        <v>0.24253333333333299</v>
      </c>
      <c r="G6" s="23">
        <v>186.38</v>
      </c>
      <c r="H6" s="64">
        <v>36.380000000000003</v>
      </c>
      <c r="I6" s="18" t="s">
        <v>28</v>
      </c>
      <c r="J6" s="25" t="s">
        <v>574</v>
      </c>
      <c r="K6" s="65">
        <v>43473</v>
      </c>
      <c r="L6" s="66">
        <v>43530</v>
      </c>
      <c r="M6" s="67">
        <v>8700</v>
      </c>
      <c r="N6" s="28">
        <v>1.52628735632184</v>
      </c>
      <c r="O6" s="29">
        <v>149.99990399999999</v>
      </c>
      <c r="P6" s="29">
        <v>-9.6000000013418698E-5</v>
      </c>
      <c r="Q6" s="30">
        <v>0.99999936</v>
      </c>
      <c r="R6" s="18">
        <v>1017.27</v>
      </c>
      <c r="S6" s="32">
        <v>762.34213799999998</v>
      </c>
      <c r="T6" s="32"/>
      <c r="U6" s="68"/>
      <c r="V6" s="25">
        <v>0</v>
      </c>
      <c r="W6" s="33">
        <v>762.34213799999998</v>
      </c>
      <c r="X6" s="25">
        <v>750</v>
      </c>
      <c r="Y6" s="34">
        <v>12.342138</v>
      </c>
      <c r="Z6" s="135">
        <v>1.6456183999999902E-2</v>
      </c>
      <c r="AA6" s="135">
        <v>1.6456183999999902E-2</v>
      </c>
      <c r="AB6" s="135">
        <f>SUM($C$2:C6)*D6/SUM($B$2:B6)-1</f>
        <v>1.6456183999999929E-2</v>
      </c>
      <c r="AC6" s="135">
        <f t="shared" si="0"/>
        <v>-2.7755575615628914E-17</v>
      </c>
      <c r="AD6" s="69" t="s">
        <v>29</v>
      </c>
      <c r="AE6" s="69"/>
    </row>
    <row r="7" spans="1:31" hidden="1">
      <c r="A7" s="17" t="s">
        <v>575</v>
      </c>
      <c r="B7" s="18">
        <v>150</v>
      </c>
      <c r="C7" s="31">
        <v>199.63</v>
      </c>
      <c r="D7" s="63">
        <v>0.75139999999999996</v>
      </c>
      <c r="E7" s="21">
        <v>0.23</v>
      </c>
      <c r="F7" s="35">
        <v>0.2392</v>
      </c>
      <c r="G7" s="23">
        <v>185.88</v>
      </c>
      <c r="H7" s="64">
        <v>35.880000000000003</v>
      </c>
      <c r="I7" s="18" t="s">
        <v>28</v>
      </c>
      <c r="J7" s="25" t="s">
        <v>576</v>
      </c>
      <c r="K7" s="65">
        <v>43474</v>
      </c>
      <c r="L7" s="66">
        <v>43530</v>
      </c>
      <c r="M7" s="67">
        <v>8550</v>
      </c>
      <c r="N7" s="28">
        <v>1.53171929824561</v>
      </c>
      <c r="O7" s="29">
        <v>150.001982</v>
      </c>
      <c r="P7" s="29">
        <v>1.9819999999981502E-3</v>
      </c>
      <c r="Q7" s="30">
        <v>1.0000132133333299</v>
      </c>
      <c r="R7" s="18">
        <v>1216.9000000000001</v>
      </c>
      <c r="S7" s="32">
        <v>914.37865999999997</v>
      </c>
      <c r="T7" s="32"/>
      <c r="U7" s="68"/>
      <c r="V7" s="25">
        <v>0</v>
      </c>
      <c r="W7" s="33">
        <v>914.37865999999997</v>
      </c>
      <c r="X7" s="25">
        <v>900</v>
      </c>
      <c r="Y7" s="34">
        <v>14.37866</v>
      </c>
      <c r="Z7" s="135">
        <v>1.5976288888888801E-2</v>
      </c>
      <c r="AA7" s="135">
        <v>1.5976288888888801E-2</v>
      </c>
      <c r="AB7" s="135">
        <f>SUM($C$2:C7)*D7/SUM($B$2:B7)-1</f>
        <v>1.5976288888888801E-2</v>
      </c>
      <c r="AC7" s="135">
        <f t="shared" si="0"/>
        <v>0</v>
      </c>
      <c r="AD7" s="69" t="s">
        <v>29</v>
      </c>
      <c r="AE7" s="69"/>
    </row>
    <row r="8" spans="1:31" hidden="1">
      <c r="A8" s="17" t="s">
        <v>577</v>
      </c>
      <c r="B8" s="18">
        <v>150</v>
      </c>
      <c r="C8" s="31">
        <v>199.95</v>
      </c>
      <c r="D8" s="63">
        <v>0.75019999999999998</v>
      </c>
      <c r="E8" s="21">
        <v>0.23</v>
      </c>
      <c r="F8" s="35">
        <v>0.24186666666666701</v>
      </c>
      <c r="G8" s="23">
        <v>186.28</v>
      </c>
      <c r="H8" s="64">
        <v>36.28</v>
      </c>
      <c r="I8" s="18" t="s">
        <v>28</v>
      </c>
      <c r="J8" s="25" t="s">
        <v>37</v>
      </c>
      <c r="K8" s="65">
        <v>43475</v>
      </c>
      <c r="L8" s="66">
        <v>43530</v>
      </c>
      <c r="M8" s="67">
        <v>8400</v>
      </c>
      <c r="N8" s="28">
        <v>1.5764523809523801</v>
      </c>
      <c r="O8" s="29">
        <v>150.00248999999999</v>
      </c>
      <c r="P8" s="29">
        <v>2.48999999999455E-3</v>
      </c>
      <c r="Q8" s="30">
        <v>1.0000165999999999</v>
      </c>
      <c r="R8" s="18">
        <v>1416.85</v>
      </c>
      <c r="S8" s="32">
        <v>1062.9208699999999</v>
      </c>
      <c r="T8" s="32"/>
      <c r="U8" s="68"/>
      <c r="V8" s="25">
        <v>0</v>
      </c>
      <c r="W8" s="33">
        <v>1062.9208699999999</v>
      </c>
      <c r="X8" s="25">
        <v>1050</v>
      </c>
      <c r="Y8" s="34">
        <v>12.9208700000002</v>
      </c>
      <c r="Z8" s="135">
        <v>1.2305590476190601E-2</v>
      </c>
      <c r="AA8" s="135">
        <v>1.2305590476190601E-2</v>
      </c>
      <c r="AB8" s="135">
        <f>SUM($C$2:C8)*D8/SUM($B$2:B8)-1</f>
        <v>1.230559047619062E-2</v>
      </c>
      <c r="AC8" s="135">
        <f t="shared" si="0"/>
        <v>-1.9081958235744878E-17</v>
      </c>
      <c r="AD8" s="69" t="s">
        <v>29</v>
      </c>
      <c r="AE8" s="69"/>
    </row>
    <row r="9" spans="1:31" hidden="1">
      <c r="A9" s="17" t="s">
        <v>578</v>
      </c>
      <c r="B9" s="18">
        <v>150</v>
      </c>
      <c r="C9" s="31">
        <v>198.49</v>
      </c>
      <c r="D9" s="63">
        <v>0.75570000000000004</v>
      </c>
      <c r="E9" s="21">
        <v>0.23</v>
      </c>
      <c r="F9" s="35">
        <v>0.232133333333333</v>
      </c>
      <c r="G9" s="23">
        <v>184.82</v>
      </c>
      <c r="H9" s="64">
        <v>34.82</v>
      </c>
      <c r="I9" s="18" t="s">
        <v>28</v>
      </c>
      <c r="J9" s="25" t="s">
        <v>579</v>
      </c>
      <c r="K9" s="65">
        <v>43476</v>
      </c>
      <c r="L9" s="66">
        <v>43530</v>
      </c>
      <c r="M9" s="67">
        <v>8250</v>
      </c>
      <c r="N9" s="28">
        <v>1.54052121212121</v>
      </c>
      <c r="O9" s="29">
        <v>149.99889300000001</v>
      </c>
      <c r="P9" s="29">
        <v>-1.1069999999904199E-3</v>
      </c>
      <c r="Q9" s="30">
        <v>0.99999262</v>
      </c>
      <c r="R9" s="18">
        <v>1615.34</v>
      </c>
      <c r="S9" s="32">
        <v>1220.712438</v>
      </c>
      <c r="T9" s="32"/>
      <c r="U9" s="68"/>
      <c r="V9" s="25">
        <v>0</v>
      </c>
      <c r="W9" s="33">
        <v>1220.712438</v>
      </c>
      <c r="X9" s="25">
        <v>1200</v>
      </c>
      <c r="Y9" s="34">
        <v>20.712438000000201</v>
      </c>
      <c r="Z9" s="135">
        <v>1.7260365000000302E-2</v>
      </c>
      <c r="AA9" s="135">
        <v>1.7260365000000302E-2</v>
      </c>
      <c r="AB9" s="135">
        <f>SUM($C$2:C9)*D9/SUM($B$2:B9)-1</f>
        <v>1.7260365000000277E-2</v>
      </c>
      <c r="AC9" s="135">
        <f t="shared" si="0"/>
        <v>0</v>
      </c>
      <c r="AD9" s="69" t="s">
        <v>29</v>
      </c>
      <c r="AE9" s="69"/>
    </row>
    <row r="10" spans="1:31" hidden="1">
      <c r="A10" s="17" t="s">
        <v>580</v>
      </c>
      <c r="B10" s="18">
        <v>150</v>
      </c>
      <c r="C10" s="31">
        <v>199.76</v>
      </c>
      <c r="D10" s="63">
        <v>0.75090000000000001</v>
      </c>
      <c r="E10" s="21">
        <v>0.23</v>
      </c>
      <c r="F10" s="35">
        <v>0.24006666666666701</v>
      </c>
      <c r="G10" s="23">
        <v>186.01</v>
      </c>
      <c r="H10" s="64">
        <v>36.01</v>
      </c>
      <c r="I10" s="18" t="s">
        <v>28</v>
      </c>
      <c r="J10" s="25" t="s">
        <v>40</v>
      </c>
      <c r="K10" s="65">
        <v>43479</v>
      </c>
      <c r="L10" s="66">
        <v>43530</v>
      </c>
      <c r="M10" s="67">
        <v>7800</v>
      </c>
      <c r="N10" s="28">
        <v>1.6850833333333299</v>
      </c>
      <c r="O10" s="29">
        <v>149.99978400000001</v>
      </c>
      <c r="P10" s="29">
        <v>-2.1599999999466501E-4</v>
      </c>
      <c r="Q10" s="30">
        <v>0.99999855999999998</v>
      </c>
      <c r="R10" s="18">
        <v>1815.1</v>
      </c>
      <c r="S10" s="32">
        <v>1362.95859</v>
      </c>
      <c r="T10" s="32"/>
      <c r="U10" s="68"/>
      <c r="V10" s="25">
        <v>0</v>
      </c>
      <c r="W10" s="33">
        <v>1362.95859</v>
      </c>
      <c r="X10" s="25">
        <v>1350</v>
      </c>
      <c r="Y10" s="34">
        <v>12.9585900000002</v>
      </c>
      <c r="Z10" s="135">
        <v>9.5989555555557899E-3</v>
      </c>
      <c r="AA10" s="135">
        <v>9.5989555555557899E-3</v>
      </c>
      <c r="AB10" s="135">
        <f>SUM($C$2:C10)*D10/SUM($B$2:B10)-1</f>
        <v>9.5989555555557882E-3</v>
      </c>
      <c r="AC10" s="135">
        <f t="shared" si="0"/>
        <v>0</v>
      </c>
      <c r="AD10" s="69" t="s">
        <v>29</v>
      </c>
      <c r="AE10" s="69"/>
    </row>
    <row r="11" spans="1:31" hidden="1">
      <c r="A11" s="17" t="s">
        <v>581</v>
      </c>
      <c r="B11" s="18">
        <v>150</v>
      </c>
      <c r="C11" s="31">
        <v>197.11</v>
      </c>
      <c r="D11" s="63">
        <v>0.76100000000000001</v>
      </c>
      <c r="E11" s="21">
        <v>0.23</v>
      </c>
      <c r="F11" s="35">
        <v>0.23880000000000001</v>
      </c>
      <c r="G11" s="23">
        <v>185.82</v>
      </c>
      <c r="H11" s="64">
        <v>35.82</v>
      </c>
      <c r="I11" s="18" t="s">
        <v>28</v>
      </c>
      <c r="J11" s="25" t="s">
        <v>582</v>
      </c>
      <c r="K11" s="65">
        <v>43480</v>
      </c>
      <c r="L11" s="66">
        <v>43531</v>
      </c>
      <c r="M11" s="67">
        <v>7800</v>
      </c>
      <c r="N11" s="28">
        <v>1.67619230769231</v>
      </c>
      <c r="O11" s="29">
        <v>150.00071</v>
      </c>
      <c r="P11" s="29">
        <v>7.1000000002641205E-4</v>
      </c>
      <c r="Q11" s="30">
        <v>1.00000473333333</v>
      </c>
      <c r="R11" s="34">
        <v>2012.21</v>
      </c>
      <c r="S11" s="32">
        <v>1531.2918099999999</v>
      </c>
      <c r="T11" s="32"/>
      <c r="U11" s="68"/>
      <c r="V11" s="25">
        <v>0</v>
      </c>
      <c r="W11" s="33">
        <v>1531.2918099999999</v>
      </c>
      <c r="X11" s="25">
        <v>1500</v>
      </c>
      <c r="Y11" s="34">
        <v>31.291809999999899</v>
      </c>
      <c r="Z11" s="135">
        <v>2.0861206666666701E-2</v>
      </c>
      <c r="AA11" s="135">
        <v>2.0861206666666701E-2</v>
      </c>
      <c r="AB11" s="135">
        <f>SUM($C$2:C11)*D11/SUM($B$2:B11)-1</f>
        <v>2.0861206666666687E-2</v>
      </c>
      <c r="AC11" s="135">
        <f t="shared" si="0"/>
        <v>0</v>
      </c>
      <c r="AD11" s="69" t="s">
        <v>29</v>
      </c>
      <c r="AE11" s="69"/>
    </row>
    <row r="12" spans="1:31" hidden="1">
      <c r="A12" s="17" t="s">
        <v>583</v>
      </c>
      <c r="B12" s="18">
        <v>150</v>
      </c>
      <c r="C12" s="31">
        <v>197.58</v>
      </c>
      <c r="D12" s="63">
        <v>0.75919999999999999</v>
      </c>
      <c r="E12" s="21">
        <v>0.23</v>
      </c>
      <c r="F12" s="35">
        <v>0.24173333333333299</v>
      </c>
      <c r="G12" s="23">
        <v>186.26</v>
      </c>
      <c r="H12" s="64">
        <v>36.26</v>
      </c>
      <c r="I12" s="18" t="s">
        <v>28</v>
      </c>
      <c r="J12" s="25" t="s">
        <v>584</v>
      </c>
      <c r="K12" s="65">
        <v>43481</v>
      </c>
      <c r="L12" s="66">
        <v>43531</v>
      </c>
      <c r="M12" s="67">
        <v>7650</v>
      </c>
      <c r="N12" s="28">
        <v>1.7300522875816999</v>
      </c>
      <c r="O12" s="29">
        <v>150.002736</v>
      </c>
      <c r="P12" s="29">
        <v>2.7359999999987399E-3</v>
      </c>
      <c r="Q12" s="30">
        <v>1.0000182399999999</v>
      </c>
      <c r="R12" s="34">
        <v>2209.79</v>
      </c>
      <c r="S12" s="32">
        <v>1677.672568</v>
      </c>
      <c r="T12" s="32"/>
      <c r="U12" s="68"/>
      <c r="V12" s="25">
        <v>0</v>
      </c>
      <c r="W12" s="33">
        <v>1677.672568</v>
      </c>
      <c r="X12" s="25">
        <v>1650</v>
      </c>
      <c r="Y12" s="34">
        <v>27.672567999999998</v>
      </c>
      <c r="Z12" s="135">
        <v>1.6771253333333298E-2</v>
      </c>
      <c r="AA12" s="135">
        <v>1.6771253333333298E-2</v>
      </c>
      <c r="AB12" s="135">
        <f>SUM($C$2:C12)*D12/SUM($B$2:B12)-1</f>
        <v>1.6771253333333291E-2</v>
      </c>
      <c r="AC12" s="135">
        <f t="shared" si="0"/>
        <v>0</v>
      </c>
      <c r="AD12" s="69" t="s">
        <v>29</v>
      </c>
      <c r="AE12" s="69"/>
    </row>
    <row r="13" spans="1:31" hidden="1">
      <c r="A13" s="17" t="s">
        <v>585</v>
      </c>
      <c r="B13" s="18">
        <v>150</v>
      </c>
      <c r="C13" s="31">
        <v>198.99</v>
      </c>
      <c r="D13" s="63">
        <v>0.75380000000000003</v>
      </c>
      <c r="E13" s="21">
        <v>0.23</v>
      </c>
      <c r="F13" s="35">
        <v>0.23526666666666701</v>
      </c>
      <c r="G13" s="23">
        <v>185.29</v>
      </c>
      <c r="H13" s="64">
        <v>35.29</v>
      </c>
      <c r="I13" s="18" t="s">
        <v>28</v>
      </c>
      <c r="J13" s="25" t="s">
        <v>586</v>
      </c>
      <c r="K13" s="65">
        <v>43482</v>
      </c>
      <c r="L13" s="66">
        <v>43530</v>
      </c>
      <c r="M13" s="67">
        <v>7350</v>
      </c>
      <c r="N13" s="28">
        <v>1.7524965986394601</v>
      </c>
      <c r="O13" s="29">
        <v>149.998662</v>
      </c>
      <c r="P13" s="29">
        <v>-1.3379999999756399E-3</v>
      </c>
      <c r="Q13" s="30">
        <v>0.99999108000000003</v>
      </c>
      <c r="R13" s="34">
        <v>2408.7800000000002</v>
      </c>
      <c r="S13" s="32">
        <v>1815.738364</v>
      </c>
      <c r="T13" s="32"/>
      <c r="U13" s="68"/>
      <c r="V13" s="25">
        <v>0</v>
      </c>
      <c r="W13" s="33">
        <v>1815.738364</v>
      </c>
      <c r="X13" s="25">
        <v>1800</v>
      </c>
      <c r="Y13" s="34">
        <v>15.7383639999998</v>
      </c>
      <c r="Z13" s="135">
        <v>8.7435355555554005E-3</v>
      </c>
      <c r="AA13" s="135">
        <v>8.7435355555554005E-3</v>
      </c>
      <c r="AB13" s="135">
        <f>SUM($C$2:C13)*D13/SUM($B$2:B13)-1</f>
        <v>8.743535555555404E-3</v>
      </c>
      <c r="AC13" s="135">
        <f t="shared" si="0"/>
        <v>0</v>
      </c>
      <c r="AD13" s="69" t="s">
        <v>29</v>
      </c>
      <c r="AE13" s="69"/>
    </row>
    <row r="14" spans="1:31" hidden="1">
      <c r="A14" s="17" t="s">
        <v>587</v>
      </c>
      <c r="B14" s="18">
        <v>150</v>
      </c>
      <c r="C14" s="31">
        <v>197.08</v>
      </c>
      <c r="D14" s="63">
        <v>0.7611</v>
      </c>
      <c r="E14" s="21">
        <v>0.23</v>
      </c>
      <c r="F14" s="35">
        <v>0.23853333333333299</v>
      </c>
      <c r="G14" s="23">
        <v>185.78</v>
      </c>
      <c r="H14" s="64">
        <v>35.78</v>
      </c>
      <c r="I14" s="18" t="s">
        <v>28</v>
      </c>
      <c r="J14" s="25" t="s">
        <v>588</v>
      </c>
      <c r="K14" s="65">
        <v>43483</v>
      </c>
      <c r="L14" s="66">
        <v>43531</v>
      </c>
      <c r="M14" s="67">
        <v>7350</v>
      </c>
      <c r="N14" s="28">
        <v>1.77682993197279</v>
      </c>
      <c r="O14" s="29">
        <v>149.99758800000001</v>
      </c>
      <c r="P14" s="29">
        <v>-2.4119999999925299E-3</v>
      </c>
      <c r="Q14" s="30">
        <v>0.99998392000000003</v>
      </c>
      <c r="R14" s="34">
        <v>2605.86</v>
      </c>
      <c r="S14" s="32">
        <v>1983.320046</v>
      </c>
      <c r="T14" s="32"/>
      <c r="U14" s="68"/>
      <c r="V14" s="25">
        <v>0</v>
      </c>
      <c r="W14" s="33">
        <v>1983.320046</v>
      </c>
      <c r="X14" s="25">
        <v>1950</v>
      </c>
      <c r="Y14" s="34">
        <v>33.320045999999799</v>
      </c>
      <c r="Z14" s="135">
        <v>1.7087203076922901E-2</v>
      </c>
      <c r="AA14" s="135">
        <v>1.7087203076922901E-2</v>
      </c>
      <c r="AB14" s="135">
        <f>SUM($C$2:C14)*D14/SUM($B$2:B14)-1</f>
        <v>1.7087203076922908E-2</v>
      </c>
      <c r="AC14" s="135">
        <f t="shared" si="0"/>
        <v>0</v>
      </c>
      <c r="AD14" s="69" t="s">
        <v>29</v>
      </c>
      <c r="AE14" s="69"/>
    </row>
    <row r="15" spans="1:31" hidden="1">
      <c r="A15" s="17" t="s">
        <v>589</v>
      </c>
      <c r="B15" s="18">
        <v>150</v>
      </c>
      <c r="C15" s="31">
        <v>195.98</v>
      </c>
      <c r="D15" s="63">
        <v>0.76539999999999997</v>
      </c>
      <c r="E15" s="21">
        <v>0.23</v>
      </c>
      <c r="F15" s="35">
        <v>0.23166666666666699</v>
      </c>
      <c r="G15" s="23">
        <v>184.75</v>
      </c>
      <c r="H15" s="64">
        <v>34.75</v>
      </c>
      <c r="I15" s="18" t="s">
        <v>28</v>
      </c>
      <c r="J15" s="25" t="s">
        <v>590</v>
      </c>
      <c r="K15" s="65">
        <v>43486</v>
      </c>
      <c r="L15" s="66">
        <v>43531</v>
      </c>
      <c r="M15" s="67">
        <v>6900</v>
      </c>
      <c r="N15" s="28">
        <v>1.83822463768116</v>
      </c>
      <c r="O15" s="29">
        <v>150.00309200000001</v>
      </c>
      <c r="P15" s="29">
        <v>3.0919999999810001E-3</v>
      </c>
      <c r="Q15" s="30">
        <v>1.00002061333333</v>
      </c>
      <c r="R15" s="34">
        <v>2801.84</v>
      </c>
      <c r="S15" s="32">
        <v>2144.5283359999999</v>
      </c>
      <c r="T15" s="32"/>
      <c r="U15" s="68"/>
      <c r="V15" s="25">
        <v>0</v>
      </c>
      <c r="W15" s="33">
        <v>2144.5283359999999</v>
      </c>
      <c r="X15" s="25">
        <v>2100</v>
      </c>
      <c r="Y15" s="34">
        <v>44.528335999999904</v>
      </c>
      <c r="Z15" s="135">
        <v>2.1203969523809499E-2</v>
      </c>
      <c r="AA15" s="135">
        <v>2.1203969523809499E-2</v>
      </c>
      <c r="AB15" s="135">
        <f>SUM($C$2:C15)*D15/SUM($B$2:B15)-1</f>
        <v>2.120396952380954E-2</v>
      </c>
      <c r="AC15" s="135">
        <f t="shared" si="0"/>
        <v>-4.163336342344337E-17</v>
      </c>
      <c r="AD15" s="69" t="s">
        <v>29</v>
      </c>
      <c r="AE15" s="69"/>
    </row>
    <row r="16" spans="1:31" hidden="1">
      <c r="A16" s="17" t="s">
        <v>591</v>
      </c>
      <c r="B16" s="18">
        <v>150</v>
      </c>
      <c r="C16" s="31">
        <v>198.78</v>
      </c>
      <c r="D16" s="63">
        <v>0.75460000000000005</v>
      </c>
      <c r="E16" s="21">
        <v>0.23</v>
      </c>
      <c r="F16" s="35">
        <v>0.23393333333333299</v>
      </c>
      <c r="G16" s="23">
        <v>185.09</v>
      </c>
      <c r="H16" s="64">
        <v>35.090000000000003</v>
      </c>
      <c r="I16" s="18" t="s">
        <v>28</v>
      </c>
      <c r="J16" s="25" t="s">
        <v>592</v>
      </c>
      <c r="K16" s="65">
        <v>43487</v>
      </c>
      <c r="L16" s="66">
        <v>43530</v>
      </c>
      <c r="M16" s="67">
        <v>6600</v>
      </c>
      <c r="N16" s="28">
        <v>1.94058333333333</v>
      </c>
      <c r="O16" s="29">
        <v>149.99938800000001</v>
      </c>
      <c r="P16" s="29">
        <v>-6.1199999998962095E-4</v>
      </c>
      <c r="Q16" s="30">
        <v>0.99999592000000004</v>
      </c>
      <c r="R16" s="34">
        <v>3000.62</v>
      </c>
      <c r="S16" s="32">
        <v>2264.2678519999999</v>
      </c>
      <c r="T16" s="32"/>
      <c r="U16" s="68"/>
      <c r="V16" s="25">
        <v>0</v>
      </c>
      <c r="W16" s="33">
        <v>2264.2678519999999</v>
      </c>
      <c r="X16" s="25">
        <v>2250</v>
      </c>
      <c r="Y16" s="34">
        <v>14.2678519999999</v>
      </c>
      <c r="Z16" s="135">
        <v>6.3412675555556399E-3</v>
      </c>
      <c r="AA16" s="135">
        <v>6.3412675555556399E-3</v>
      </c>
      <c r="AB16" s="135">
        <f>SUM($C$2:C16)*D16/SUM($B$2:B16)-1</f>
        <v>6.3412675555556408E-3</v>
      </c>
      <c r="AC16" s="135">
        <f t="shared" si="0"/>
        <v>0</v>
      </c>
      <c r="AD16" s="69" t="s">
        <v>29</v>
      </c>
      <c r="AE16" s="69"/>
    </row>
    <row r="17" spans="1:31" hidden="1">
      <c r="A17" s="17" t="s">
        <v>593</v>
      </c>
      <c r="B17" s="18">
        <v>150</v>
      </c>
      <c r="C17" s="31">
        <v>198.44</v>
      </c>
      <c r="D17" s="63">
        <v>0.75590000000000002</v>
      </c>
      <c r="E17" s="21">
        <v>0.23</v>
      </c>
      <c r="F17" s="35">
        <v>0.23193333333333299</v>
      </c>
      <c r="G17" s="23">
        <v>184.79</v>
      </c>
      <c r="H17" s="64">
        <v>34.79</v>
      </c>
      <c r="I17" s="18" t="s">
        <v>28</v>
      </c>
      <c r="J17" s="25" t="s">
        <v>594</v>
      </c>
      <c r="K17" s="65">
        <v>43488</v>
      </c>
      <c r="L17" s="66">
        <v>43530</v>
      </c>
      <c r="M17" s="67">
        <v>6450</v>
      </c>
      <c r="N17" s="28">
        <v>1.9687364341085301</v>
      </c>
      <c r="O17" s="29">
        <v>150.00079600000001</v>
      </c>
      <c r="P17" s="29">
        <v>7.96000000008235E-4</v>
      </c>
      <c r="Q17" s="30">
        <v>1.0000053066666701</v>
      </c>
      <c r="R17" s="34">
        <v>3199.06</v>
      </c>
      <c r="S17" s="32">
        <v>2418.1694539999999</v>
      </c>
      <c r="T17" s="32"/>
      <c r="U17" s="68"/>
      <c r="V17" s="25">
        <v>0</v>
      </c>
      <c r="W17" s="33">
        <v>2418.1694539999999</v>
      </c>
      <c r="X17" s="25">
        <v>2400</v>
      </c>
      <c r="Y17" s="34">
        <v>18.169453999999899</v>
      </c>
      <c r="Z17" s="135">
        <v>7.57060583333336E-3</v>
      </c>
      <c r="AA17" s="135">
        <v>7.57060583333336E-3</v>
      </c>
      <c r="AB17" s="135">
        <f>SUM($C$2:C17)*D17/SUM($B$2:B17)-1</f>
        <v>7.5706058333333548E-3</v>
      </c>
      <c r="AC17" s="135">
        <f t="shared" si="0"/>
        <v>0</v>
      </c>
      <c r="AD17" s="69" t="s">
        <v>29</v>
      </c>
      <c r="AE17" s="69"/>
    </row>
    <row r="18" spans="1:31" hidden="1">
      <c r="A18" s="17" t="s">
        <v>595</v>
      </c>
      <c r="B18" s="18">
        <v>150</v>
      </c>
      <c r="C18" s="31">
        <v>197.45</v>
      </c>
      <c r="D18" s="63">
        <v>0.75970000000000004</v>
      </c>
      <c r="E18" s="21">
        <v>0.23</v>
      </c>
      <c r="F18" s="35">
        <v>0.240933333333333</v>
      </c>
      <c r="G18" s="23">
        <v>186.14</v>
      </c>
      <c r="H18" s="64">
        <v>36.14</v>
      </c>
      <c r="I18" s="18" t="s">
        <v>28</v>
      </c>
      <c r="J18" s="25" t="s">
        <v>596</v>
      </c>
      <c r="K18" s="65">
        <v>43489</v>
      </c>
      <c r="L18" s="66">
        <v>43531</v>
      </c>
      <c r="M18" s="67">
        <v>6450</v>
      </c>
      <c r="N18" s="28">
        <v>2.0451317829457398</v>
      </c>
      <c r="O18" s="29">
        <v>150.00276500000001</v>
      </c>
      <c r="P18" s="29">
        <v>2.7650000000107901E-3</v>
      </c>
      <c r="Q18" s="30">
        <v>1.00001843333333</v>
      </c>
      <c r="R18" s="34">
        <v>3396.51</v>
      </c>
      <c r="S18" s="32">
        <v>2580.3286469999998</v>
      </c>
      <c r="T18" s="32"/>
      <c r="U18" s="68"/>
      <c r="V18" s="25">
        <v>0</v>
      </c>
      <c r="W18" s="33">
        <v>2580.3286469999998</v>
      </c>
      <c r="X18" s="25">
        <v>2550</v>
      </c>
      <c r="Y18" s="34">
        <v>30.328646999999801</v>
      </c>
      <c r="Z18" s="135">
        <v>1.18935870588235E-2</v>
      </c>
      <c r="AA18" s="135">
        <v>1.18935870588235E-2</v>
      </c>
      <c r="AB18" s="135">
        <f>SUM($C$2:C18)*D18/SUM($B$2:B18)-1</f>
        <v>1.1893587058823485E-2</v>
      </c>
      <c r="AC18" s="135">
        <f t="shared" si="0"/>
        <v>1.5612511283791264E-17</v>
      </c>
      <c r="AD18" s="69" t="s">
        <v>29</v>
      </c>
      <c r="AE18" s="69"/>
    </row>
    <row r="19" spans="1:31" hidden="1">
      <c r="A19" s="17" t="s">
        <v>597</v>
      </c>
      <c r="B19" s="18">
        <v>150</v>
      </c>
      <c r="C19" s="31">
        <v>198.26</v>
      </c>
      <c r="D19" s="63">
        <v>0.75660000000000005</v>
      </c>
      <c r="E19" s="21">
        <v>0.23</v>
      </c>
      <c r="F19" s="35">
        <v>0.23073333333333301</v>
      </c>
      <c r="G19" s="23">
        <v>184.61</v>
      </c>
      <c r="H19" s="64">
        <v>34.61</v>
      </c>
      <c r="I19" s="18" t="s">
        <v>28</v>
      </c>
      <c r="J19" s="25" t="s">
        <v>598</v>
      </c>
      <c r="K19" s="65">
        <v>43490</v>
      </c>
      <c r="L19" s="66">
        <v>43530</v>
      </c>
      <c r="M19" s="67">
        <v>6150</v>
      </c>
      <c r="N19" s="28">
        <v>2.0540894308943098</v>
      </c>
      <c r="O19" s="29">
        <v>150.00351599999999</v>
      </c>
      <c r="P19" s="29">
        <v>3.5159999999905302E-3</v>
      </c>
      <c r="Q19" s="30">
        <v>1.0000234400000001</v>
      </c>
      <c r="R19" s="34">
        <v>3594.77</v>
      </c>
      <c r="S19" s="32">
        <v>2719.8029820000002</v>
      </c>
      <c r="T19" s="32"/>
      <c r="U19" s="68"/>
      <c r="V19" s="25">
        <v>0</v>
      </c>
      <c r="W19" s="33">
        <v>2719.8029820000002</v>
      </c>
      <c r="X19" s="25">
        <v>2700</v>
      </c>
      <c r="Y19" s="34">
        <v>19.802981999999702</v>
      </c>
      <c r="Z19" s="135">
        <v>7.3344377777777598E-3</v>
      </c>
      <c r="AA19" s="135">
        <v>7.3344377777777598E-3</v>
      </c>
      <c r="AB19" s="135">
        <f>SUM($C$2:C19)*D19/SUM($B$2:B19)-1</f>
        <v>7.3344377777777581E-3</v>
      </c>
      <c r="AC19" s="135">
        <f t="shared" si="0"/>
        <v>0</v>
      </c>
      <c r="AD19" s="69" t="s">
        <v>29</v>
      </c>
      <c r="AE19" s="69"/>
    </row>
    <row r="20" spans="1:31" hidden="1">
      <c r="A20" s="17" t="s">
        <v>599</v>
      </c>
      <c r="B20" s="18">
        <v>270</v>
      </c>
      <c r="C20" s="31">
        <v>357.76</v>
      </c>
      <c r="D20" s="63">
        <v>0.75470000000000004</v>
      </c>
      <c r="E20" s="21">
        <v>0.31000098133333298</v>
      </c>
      <c r="F20" s="35">
        <v>0.31537037037037002</v>
      </c>
      <c r="G20" s="23">
        <v>355.15</v>
      </c>
      <c r="H20" s="64">
        <v>85.15</v>
      </c>
      <c r="I20" s="18" t="s">
        <v>28</v>
      </c>
      <c r="J20" s="25" t="s">
        <v>600</v>
      </c>
      <c r="K20" s="65">
        <v>43493</v>
      </c>
      <c r="L20" s="66">
        <v>43556</v>
      </c>
      <c r="M20" s="67">
        <v>17280</v>
      </c>
      <c r="N20" s="28">
        <v>1.7985966435185201</v>
      </c>
      <c r="O20" s="29">
        <v>270.00147199999998</v>
      </c>
      <c r="P20" s="29">
        <v>1.4719999999783799E-3</v>
      </c>
      <c r="Q20" s="30">
        <v>1.80000981333333</v>
      </c>
      <c r="R20" s="34">
        <v>3952.53</v>
      </c>
      <c r="S20" s="32">
        <v>2982.9743910000002</v>
      </c>
      <c r="T20" s="32"/>
      <c r="U20" s="68"/>
      <c r="V20" s="25">
        <v>0</v>
      </c>
      <c r="W20" s="33">
        <v>2982.9743910000002</v>
      </c>
      <c r="X20" s="25">
        <v>2970</v>
      </c>
      <c r="Y20" s="34">
        <v>12.9743909999997</v>
      </c>
      <c r="Z20" s="135">
        <v>4.3684818181817199E-3</v>
      </c>
      <c r="AA20" s="135">
        <v>4.3684818181817199E-3</v>
      </c>
      <c r="AB20" s="135">
        <f>SUM($C$2:C20)*D20/SUM($B$2:B20)-1</f>
        <v>4.3684818181817242E-3</v>
      </c>
      <c r="AC20" s="135">
        <f t="shared" si="0"/>
        <v>0</v>
      </c>
      <c r="AD20" s="69" t="s">
        <v>29</v>
      </c>
      <c r="AE20" s="69"/>
    </row>
    <row r="21" spans="1:31" hidden="1">
      <c r="A21" s="17" t="s">
        <v>601</v>
      </c>
      <c r="B21" s="18">
        <v>270</v>
      </c>
      <c r="C21" s="31">
        <v>361.93</v>
      </c>
      <c r="D21" s="63">
        <v>0.746</v>
      </c>
      <c r="E21" s="21">
        <v>0.30999985333333302</v>
      </c>
      <c r="F21" s="35">
        <v>0.330703703703704</v>
      </c>
      <c r="G21" s="23">
        <v>359.29</v>
      </c>
      <c r="H21" s="64">
        <v>89.29</v>
      </c>
      <c r="I21" s="18" t="s">
        <v>28</v>
      </c>
      <c r="J21" s="25" t="s">
        <v>602</v>
      </c>
      <c r="K21" s="65">
        <v>43494</v>
      </c>
      <c r="L21" s="66">
        <v>43556</v>
      </c>
      <c r="M21" s="67">
        <v>17010</v>
      </c>
      <c r="N21" s="28">
        <v>1.9159817754262201</v>
      </c>
      <c r="O21" s="29">
        <v>269.99977999999999</v>
      </c>
      <c r="P21" s="29">
        <v>-2.2000000001298799E-4</v>
      </c>
      <c r="Q21" s="30">
        <v>1.7999985333333299</v>
      </c>
      <c r="R21" s="34">
        <v>4314.46</v>
      </c>
      <c r="S21" s="32">
        <v>3218.58716</v>
      </c>
      <c r="T21" s="32"/>
      <c r="U21" s="68"/>
      <c r="V21" s="25">
        <v>0</v>
      </c>
      <c r="W21" s="33">
        <v>3218.58716</v>
      </c>
      <c r="X21" s="25">
        <v>3240</v>
      </c>
      <c r="Y21" s="34">
        <v>-21.412839999999999</v>
      </c>
      <c r="Z21" s="135">
        <v>-6.6089012345679201E-3</v>
      </c>
      <c r="AA21" s="135">
        <v>-6.6089012345679201E-3</v>
      </c>
      <c r="AB21" s="135">
        <f>SUM($C$2:C21)*D21/SUM($B$2:B21)-1</f>
        <v>-6.608901234567921E-3</v>
      </c>
      <c r="AC21" s="135">
        <f t="shared" si="0"/>
        <v>0</v>
      </c>
      <c r="AD21" s="69" t="s">
        <v>29</v>
      </c>
      <c r="AE21" s="69"/>
    </row>
    <row r="22" spans="1:31" hidden="1">
      <c r="A22" s="17" t="s">
        <v>603</v>
      </c>
      <c r="B22" s="18">
        <v>270</v>
      </c>
      <c r="C22" s="31">
        <v>365.31</v>
      </c>
      <c r="D22" s="63">
        <v>0.73909999999999998</v>
      </c>
      <c r="E22" s="21">
        <v>0.310000414</v>
      </c>
      <c r="F22" s="35">
        <v>0.34311111111111098</v>
      </c>
      <c r="G22" s="23">
        <v>362.64</v>
      </c>
      <c r="H22" s="64">
        <v>92.64</v>
      </c>
      <c r="I22" s="18" t="s">
        <v>28</v>
      </c>
      <c r="J22" s="25" t="s">
        <v>604</v>
      </c>
      <c r="K22" s="65">
        <v>43495</v>
      </c>
      <c r="L22" s="66">
        <v>43556</v>
      </c>
      <c r="M22" s="67">
        <v>16740</v>
      </c>
      <c r="N22" s="28">
        <v>2.0199283154121899</v>
      </c>
      <c r="O22" s="29">
        <v>270.00062100000002</v>
      </c>
      <c r="P22" s="29">
        <v>6.2099999996689803E-4</v>
      </c>
      <c r="Q22" s="30">
        <v>1.80000414</v>
      </c>
      <c r="R22" s="34">
        <v>4679.7700000000004</v>
      </c>
      <c r="S22" s="32">
        <v>3458.8180069999999</v>
      </c>
      <c r="T22" s="32"/>
      <c r="U22" s="68"/>
      <c r="V22" s="25">
        <v>0</v>
      </c>
      <c r="W22" s="33">
        <v>3458.8180069999999</v>
      </c>
      <c r="X22" s="25">
        <v>3510</v>
      </c>
      <c r="Y22" s="34">
        <v>-51.1819929999997</v>
      </c>
      <c r="Z22" s="135">
        <v>-1.4581764387464301E-2</v>
      </c>
      <c r="AA22" s="135">
        <v>-1.4581764387464301E-2</v>
      </c>
      <c r="AB22" s="135">
        <f>SUM($C$2:C22)*D22/SUM($B$2:B22)-1</f>
        <v>-1.458176438746428E-2</v>
      </c>
      <c r="AC22" s="135">
        <f t="shared" si="0"/>
        <v>-2.0816681711721685E-17</v>
      </c>
      <c r="AD22" s="69" t="s">
        <v>29</v>
      </c>
      <c r="AE22" s="69"/>
    </row>
    <row r="23" spans="1:31" hidden="1">
      <c r="A23" s="17" t="s">
        <v>605</v>
      </c>
      <c r="B23" s="18">
        <v>270</v>
      </c>
      <c r="C23" s="31">
        <v>368.2</v>
      </c>
      <c r="D23" s="63">
        <v>0.73329999999999995</v>
      </c>
      <c r="E23" s="21">
        <v>0.31000070666666701</v>
      </c>
      <c r="F23" s="35">
        <v>0.31607407407407401</v>
      </c>
      <c r="G23" s="23">
        <v>355.34</v>
      </c>
      <c r="H23" s="64">
        <v>85.34</v>
      </c>
      <c r="I23" s="18" t="s">
        <v>28</v>
      </c>
      <c r="J23" s="25" t="s">
        <v>606</v>
      </c>
      <c r="K23" s="65">
        <v>43496</v>
      </c>
      <c r="L23" s="66">
        <v>43545</v>
      </c>
      <c r="M23" s="67">
        <v>13500</v>
      </c>
      <c r="N23" s="28">
        <v>2.3073407407407398</v>
      </c>
      <c r="O23" s="29">
        <v>270.00106</v>
      </c>
      <c r="P23" s="29">
        <v>1.0599999999953999E-3</v>
      </c>
      <c r="Q23" s="30">
        <v>1.8000070666666701</v>
      </c>
      <c r="R23" s="34">
        <v>5047.97</v>
      </c>
      <c r="S23" s="32">
        <v>3701.6764010000002</v>
      </c>
      <c r="T23" s="32"/>
      <c r="U23" s="68"/>
      <c r="V23" s="25">
        <v>0</v>
      </c>
      <c r="W23" s="33">
        <v>3701.6764010000002</v>
      </c>
      <c r="X23" s="25">
        <v>3780</v>
      </c>
      <c r="Y23" s="34">
        <v>-78.323598999999803</v>
      </c>
      <c r="Z23" s="135">
        <v>-2.0720528835978701E-2</v>
      </c>
      <c r="AA23" s="135">
        <v>-2.0720528835978701E-2</v>
      </c>
      <c r="AB23" s="135">
        <f>SUM($C$2:C23)*D23/SUM($B$2:B23)-1</f>
        <v>-2.0720528835978747E-2</v>
      </c>
      <c r="AC23" s="135">
        <f t="shared" si="0"/>
        <v>4.5102810375396984E-17</v>
      </c>
      <c r="AD23" s="69" t="s">
        <v>29</v>
      </c>
      <c r="AE23" s="69"/>
    </row>
    <row r="24" spans="1:31" hidden="1">
      <c r="A24" s="17" t="s">
        <v>607</v>
      </c>
      <c r="B24" s="18">
        <v>270</v>
      </c>
      <c r="C24" s="31">
        <v>358.76</v>
      </c>
      <c r="D24" s="63">
        <v>0.75260000000000005</v>
      </c>
      <c r="E24" s="21">
        <v>0.31000185066666702</v>
      </c>
      <c r="F24" s="35">
        <v>0.31903703703703701</v>
      </c>
      <c r="G24" s="23">
        <v>356.14</v>
      </c>
      <c r="H24" s="64">
        <v>86.14</v>
      </c>
      <c r="I24" s="18" t="s">
        <v>28</v>
      </c>
      <c r="J24" s="25" t="s">
        <v>608</v>
      </c>
      <c r="K24" s="65">
        <v>43497</v>
      </c>
      <c r="L24" s="66">
        <v>43556</v>
      </c>
      <c r="M24" s="67">
        <v>16200</v>
      </c>
      <c r="N24" s="28">
        <v>1.9408086419753099</v>
      </c>
      <c r="O24" s="29">
        <v>270.00277599999998</v>
      </c>
      <c r="P24" s="29">
        <v>2.7759999999830099E-3</v>
      </c>
      <c r="Q24" s="30">
        <v>1.8000185066666701</v>
      </c>
      <c r="R24" s="34">
        <v>5406.73</v>
      </c>
      <c r="S24" s="32">
        <v>4069.1049979999998</v>
      </c>
      <c r="T24" s="32"/>
      <c r="U24" s="68"/>
      <c r="V24" s="25">
        <v>0</v>
      </c>
      <c r="W24" s="33">
        <v>4069.1049979999998</v>
      </c>
      <c r="X24" s="25">
        <v>4050</v>
      </c>
      <c r="Y24" s="34">
        <v>19.104998000000698</v>
      </c>
      <c r="Z24" s="135">
        <v>4.71728345679034E-3</v>
      </c>
      <c r="AA24" s="135">
        <v>4.71728345679034E-3</v>
      </c>
      <c r="AB24" s="135">
        <f>SUM($C$2:C24)*D24/SUM($B$2:B24)-1</f>
        <v>4.7172834567903443E-3</v>
      </c>
      <c r="AC24" s="135">
        <f t="shared" si="0"/>
        <v>0</v>
      </c>
      <c r="AD24" s="69" t="s">
        <v>29</v>
      </c>
      <c r="AE24" s="69"/>
    </row>
    <row r="25" spans="1:31" hidden="1">
      <c r="A25" s="17" t="s">
        <v>609</v>
      </c>
      <c r="B25" s="18">
        <v>270</v>
      </c>
      <c r="C25" s="31">
        <v>350.56</v>
      </c>
      <c r="D25" s="63">
        <v>0.7702</v>
      </c>
      <c r="E25" s="21">
        <v>0.31000087466666698</v>
      </c>
      <c r="F25" s="35">
        <v>0.31329629629629602</v>
      </c>
      <c r="G25" s="23">
        <v>354.59</v>
      </c>
      <c r="H25" s="64">
        <v>84.59</v>
      </c>
      <c r="I25" s="18" t="s">
        <v>28</v>
      </c>
      <c r="J25" s="25" t="s">
        <v>610</v>
      </c>
      <c r="K25" s="65">
        <v>43507</v>
      </c>
      <c r="L25" s="66">
        <v>43559</v>
      </c>
      <c r="M25" s="67">
        <v>14310</v>
      </c>
      <c r="N25" s="28">
        <v>2.1576065688329802</v>
      </c>
      <c r="O25" s="29">
        <v>270.00131199999998</v>
      </c>
      <c r="P25" s="29">
        <v>1.31199999998444E-3</v>
      </c>
      <c r="Q25" s="30">
        <v>1.8000087466666701</v>
      </c>
      <c r="R25" s="34">
        <v>5757.29</v>
      </c>
      <c r="S25" s="32">
        <v>4434.2647580000003</v>
      </c>
      <c r="T25" s="32"/>
      <c r="U25" s="68"/>
      <c r="V25" s="25">
        <v>0</v>
      </c>
      <c r="W25" s="33">
        <v>4434.2647580000003</v>
      </c>
      <c r="X25" s="25">
        <v>4320</v>
      </c>
      <c r="Y25" s="34">
        <v>114.264758</v>
      </c>
      <c r="Z25" s="135">
        <v>2.6450175462963101E-2</v>
      </c>
      <c r="AA25" s="135">
        <v>2.6450175462963101E-2</v>
      </c>
      <c r="AB25" s="135">
        <f>SUM($C$2:C25)*D25/SUM($B$2:B25)-1</f>
        <v>2.6450175462963132E-2</v>
      </c>
      <c r="AC25" s="135">
        <f t="shared" si="0"/>
        <v>-3.1225022567582528E-17</v>
      </c>
      <c r="AD25" s="69" t="s">
        <v>29</v>
      </c>
      <c r="AE25" s="69"/>
    </row>
    <row r="26" spans="1:31" hidden="1">
      <c r="A26" s="17" t="s">
        <v>611</v>
      </c>
      <c r="B26" s="18">
        <v>120</v>
      </c>
      <c r="C26" s="31">
        <v>154.58000000000001</v>
      </c>
      <c r="D26" s="63">
        <v>0.77629999999999999</v>
      </c>
      <c r="E26" s="21">
        <v>0.210000302666667</v>
      </c>
      <c r="F26" s="35">
        <v>0.21433333333333299</v>
      </c>
      <c r="G26" s="23">
        <v>145.72</v>
      </c>
      <c r="H26" s="64">
        <v>25.72</v>
      </c>
      <c r="I26" s="18" t="s">
        <v>28</v>
      </c>
      <c r="J26" s="25" t="s">
        <v>612</v>
      </c>
      <c r="K26" s="65">
        <v>43508</v>
      </c>
      <c r="L26" s="66">
        <v>43531</v>
      </c>
      <c r="M26" s="67">
        <v>2880</v>
      </c>
      <c r="N26" s="28">
        <v>3.25965277777778</v>
      </c>
      <c r="O26" s="29">
        <v>120.000454</v>
      </c>
      <c r="P26" s="29">
        <v>4.5400000000483899E-4</v>
      </c>
      <c r="Q26" s="30">
        <v>0.80000302666666701</v>
      </c>
      <c r="R26" s="34">
        <v>5911.87</v>
      </c>
      <c r="S26" s="32">
        <v>4589.3846809999995</v>
      </c>
      <c r="T26" s="32"/>
      <c r="U26" s="68"/>
      <c r="V26" s="25">
        <v>0</v>
      </c>
      <c r="W26" s="33">
        <v>4589.3846809999995</v>
      </c>
      <c r="X26" s="25">
        <v>4440</v>
      </c>
      <c r="Y26" s="34">
        <v>149.384681</v>
      </c>
      <c r="Z26" s="135">
        <v>3.3645198423423603E-2</v>
      </c>
      <c r="AA26" s="135">
        <v>3.3645198423423603E-2</v>
      </c>
      <c r="AB26" s="135">
        <f>SUM($C$2:C26)*D26/SUM($B$2:B26)-1</f>
        <v>3.3645198423423617E-2</v>
      </c>
      <c r="AC26" s="135">
        <f t="shared" si="0"/>
        <v>0</v>
      </c>
      <c r="AD26" s="69" t="s">
        <v>29</v>
      </c>
      <c r="AE26" s="69"/>
    </row>
    <row r="27" spans="1:31" hidden="1">
      <c r="A27" s="17" t="s">
        <v>613</v>
      </c>
      <c r="B27" s="18">
        <v>120</v>
      </c>
      <c r="C27" s="31">
        <v>152.22999999999999</v>
      </c>
      <c r="D27" s="63">
        <v>0.7883</v>
      </c>
      <c r="E27" s="21">
        <v>0.210001939333333</v>
      </c>
      <c r="F27" s="35">
        <v>0.21024999999999999</v>
      </c>
      <c r="G27" s="23">
        <v>145.22999999999999</v>
      </c>
      <c r="H27" s="64">
        <v>25.23</v>
      </c>
      <c r="I27" s="18" t="s">
        <v>28</v>
      </c>
      <c r="J27" s="25" t="s">
        <v>614</v>
      </c>
      <c r="K27" s="65">
        <v>43509</v>
      </c>
      <c r="L27" s="66">
        <v>43543</v>
      </c>
      <c r="M27" s="67">
        <v>4200</v>
      </c>
      <c r="N27" s="28">
        <v>2.1926071428571401</v>
      </c>
      <c r="O27" s="29">
        <v>120.002909</v>
      </c>
      <c r="P27" s="29">
        <v>2.9089999999882799E-3</v>
      </c>
      <c r="Q27" s="30">
        <v>0.80001939333333305</v>
      </c>
      <c r="R27" s="34">
        <v>6064.1</v>
      </c>
      <c r="S27" s="32">
        <v>4780.3300300000001</v>
      </c>
      <c r="T27" s="32"/>
      <c r="U27" s="68"/>
      <c r="V27" s="25">
        <v>0</v>
      </c>
      <c r="W27" s="33">
        <v>4780.3300300000001</v>
      </c>
      <c r="X27" s="25">
        <v>4560</v>
      </c>
      <c r="Y27" s="34">
        <v>220.33002999999999</v>
      </c>
      <c r="Z27" s="135">
        <v>4.8317989035087799E-2</v>
      </c>
      <c r="AA27" s="135">
        <v>4.8317989035087799E-2</v>
      </c>
      <c r="AB27" s="135">
        <f>SUM($C$2:C27)*D27/SUM($B$2:B27)-1</f>
        <v>4.8317989035087772E-2</v>
      </c>
      <c r="AC27" s="135">
        <f t="shared" si="0"/>
        <v>0</v>
      </c>
      <c r="AD27" s="69" t="s">
        <v>29</v>
      </c>
      <c r="AE27" s="69"/>
    </row>
    <row r="28" spans="1:31" hidden="1">
      <c r="A28" s="17" t="s">
        <v>615</v>
      </c>
      <c r="B28" s="18">
        <v>120</v>
      </c>
      <c r="C28" s="31">
        <v>151.59</v>
      </c>
      <c r="D28" s="63">
        <v>0.79159999999999997</v>
      </c>
      <c r="E28" s="21">
        <v>0.209999096</v>
      </c>
      <c r="F28" s="35">
        <v>0.21916666666666701</v>
      </c>
      <c r="G28" s="23">
        <v>146.30000000000001</v>
      </c>
      <c r="H28" s="64">
        <v>26.3</v>
      </c>
      <c r="I28" s="18" t="s">
        <v>28</v>
      </c>
      <c r="J28" s="25" t="s">
        <v>616</v>
      </c>
      <c r="K28" s="65">
        <v>43510</v>
      </c>
      <c r="L28" s="66">
        <v>43545</v>
      </c>
      <c r="M28" s="67">
        <v>4320</v>
      </c>
      <c r="N28" s="28">
        <v>2.2221064814814802</v>
      </c>
      <c r="O28" s="29">
        <v>119.998644</v>
      </c>
      <c r="P28" s="29">
        <v>-1.3560000000012501E-3</v>
      </c>
      <c r="Q28" s="30">
        <v>0.79999096000000003</v>
      </c>
      <c r="R28" s="34">
        <v>6215.69</v>
      </c>
      <c r="S28" s="32">
        <v>4920.3402040000001</v>
      </c>
      <c r="T28" s="32"/>
      <c r="U28" s="68"/>
      <c r="V28" s="25">
        <v>0</v>
      </c>
      <c r="W28" s="33">
        <v>4920.3402040000001</v>
      </c>
      <c r="X28" s="25">
        <v>4680</v>
      </c>
      <c r="Y28" s="34">
        <v>240.340204</v>
      </c>
      <c r="Z28" s="135">
        <v>5.1354744444444399E-2</v>
      </c>
      <c r="AA28" s="135">
        <v>5.1354744444444399E-2</v>
      </c>
      <c r="AB28" s="135">
        <f>SUM($C$2:C28)*D28/SUM($B$2:B28)-1</f>
        <v>5.1354744444444433E-2</v>
      </c>
      <c r="AC28" s="135">
        <f t="shared" si="0"/>
        <v>0</v>
      </c>
      <c r="AD28" s="69" t="s">
        <v>29</v>
      </c>
      <c r="AE28" s="69"/>
    </row>
    <row r="29" spans="1:31" hidden="1">
      <c r="A29" s="17" t="s">
        <v>617</v>
      </c>
      <c r="B29" s="18">
        <v>120</v>
      </c>
      <c r="C29" s="31">
        <v>152.56</v>
      </c>
      <c r="D29" s="63">
        <v>0.78659999999999997</v>
      </c>
      <c r="E29" s="21">
        <v>0.210002464</v>
      </c>
      <c r="F29" s="35">
        <v>0.21283333333333301</v>
      </c>
      <c r="G29" s="23">
        <v>145.54</v>
      </c>
      <c r="H29" s="64">
        <v>25.54</v>
      </c>
      <c r="I29" s="18" t="s">
        <v>28</v>
      </c>
      <c r="J29" s="25" t="s">
        <v>618</v>
      </c>
      <c r="K29" s="65">
        <v>43511</v>
      </c>
      <c r="L29" s="66">
        <v>43543</v>
      </c>
      <c r="M29" s="67">
        <v>3960</v>
      </c>
      <c r="N29" s="28">
        <v>2.3540656565656599</v>
      </c>
      <c r="O29" s="29">
        <v>120.00369600000001</v>
      </c>
      <c r="P29" s="29">
        <v>3.6959999999908199E-3</v>
      </c>
      <c r="Q29" s="30">
        <v>0.80002463999999995</v>
      </c>
      <c r="R29" s="34">
        <v>6368.25</v>
      </c>
      <c r="S29" s="32">
        <v>5009.2654499999999</v>
      </c>
      <c r="T29" s="32"/>
      <c r="U29" s="68"/>
      <c r="V29" s="25">
        <v>0</v>
      </c>
      <c r="W29" s="33">
        <v>5009.2654499999999</v>
      </c>
      <c r="X29" s="25">
        <v>4800</v>
      </c>
      <c r="Y29" s="34">
        <v>209.26545000000101</v>
      </c>
      <c r="Z29" s="135">
        <v>4.3596968750000201E-2</v>
      </c>
      <c r="AA29" s="135">
        <v>4.3596968750000201E-2</v>
      </c>
      <c r="AB29" s="135">
        <f>SUM($C$2:C29)*D29/SUM($B$2:B29)-1</f>
        <v>4.3596968750000187E-2</v>
      </c>
      <c r="AC29" s="135">
        <f t="shared" si="0"/>
        <v>0</v>
      </c>
      <c r="AD29" s="69" t="s">
        <v>29</v>
      </c>
      <c r="AE29" s="69"/>
    </row>
    <row r="30" spans="1:31" hidden="1">
      <c r="A30" s="17" t="s">
        <v>619</v>
      </c>
      <c r="B30" s="18">
        <v>120</v>
      </c>
      <c r="C30" s="31">
        <v>147.63999999999999</v>
      </c>
      <c r="D30" s="63">
        <v>0.81279999999999997</v>
      </c>
      <c r="E30" s="21">
        <v>0.210001194666667</v>
      </c>
      <c r="F30" s="35">
        <v>0.22125</v>
      </c>
      <c r="G30" s="23">
        <v>146.55000000000001</v>
      </c>
      <c r="H30" s="64">
        <v>26.55</v>
      </c>
      <c r="I30" s="18" t="s">
        <v>28</v>
      </c>
      <c r="J30" s="25" t="s">
        <v>620</v>
      </c>
      <c r="K30" s="65">
        <v>43514</v>
      </c>
      <c r="L30" s="66">
        <v>43556</v>
      </c>
      <c r="M30" s="67">
        <v>5160</v>
      </c>
      <c r="N30" s="28">
        <v>1.8780523255813999</v>
      </c>
      <c r="O30" s="29">
        <v>120.00179199999999</v>
      </c>
      <c r="P30" s="29">
        <v>1.79199999998048E-3</v>
      </c>
      <c r="Q30" s="30">
        <v>0.80001194666666697</v>
      </c>
      <c r="R30" s="34">
        <v>6515.89</v>
      </c>
      <c r="S30" s="32">
        <v>5296.1153919999997</v>
      </c>
      <c r="T30" s="32"/>
      <c r="U30" s="68"/>
      <c r="V30" s="25">
        <v>0</v>
      </c>
      <c r="W30" s="33">
        <v>5296.1153919999997</v>
      </c>
      <c r="X30" s="25">
        <v>4920</v>
      </c>
      <c r="Y30" s="34">
        <v>376.11539200000101</v>
      </c>
      <c r="Z30" s="135">
        <v>7.6446217886178905E-2</v>
      </c>
      <c r="AA30" s="135">
        <v>7.6446217886178905E-2</v>
      </c>
      <c r="AB30" s="135">
        <f>SUM($C$2:C30)*D30/SUM($B$2:B30)-1</f>
        <v>7.6446217886178891E-2</v>
      </c>
      <c r="AC30" s="135">
        <f t="shared" si="0"/>
        <v>0</v>
      </c>
      <c r="AD30" s="69" t="s">
        <v>29</v>
      </c>
      <c r="AE30" s="69"/>
    </row>
    <row r="31" spans="1:31" hidden="1">
      <c r="A31" s="17" t="s">
        <v>621</v>
      </c>
      <c r="B31" s="18">
        <v>105</v>
      </c>
      <c r="C31" s="31">
        <v>129.06</v>
      </c>
      <c r="D31" s="63">
        <v>0.81359999999999999</v>
      </c>
      <c r="E31" s="21">
        <v>0.20000214399999999</v>
      </c>
      <c r="F31" s="35">
        <v>0.22019047619047599</v>
      </c>
      <c r="G31" s="23">
        <v>128.12</v>
      </c>
      <c r="H31" s="64">
        <v>23.12</v>
      </c>
      <c r="I31" s="18" t="s">
        <v>28</v>
      </c>
      <c r="J31" s="25" t="s">
        <v>622</v>
      </c>
      <c r="K31" s="65">
        <v>43515</v>
      </c>
      <c r="L31" s="66">
        <v>43556</v>
      </c>
      <c r="M31" s="67">
        <v>4410</v>
      </c>
      <c r="N31" s="28">
        <v>1.91356009070295</v>
      </c>
      <c r="O31" s="29">
        <v>105.00321599999999</v>
      </c>
      <c r="P31" s="29">
        <v>3.2159999999947799E-3</v>
      </c>
      <c r="Q31" s="30">
        <v>0.70002143999999999</v>
      </c>
      <c r="R31" s="34">
        <v>6644.95</v>
      </c>
      <c r="S31" s="32">
        <v>5406.3313200000002</v>
      </c>
      <c r="T31" s="32"/>
      <c r="U31" s="68"/>
      <c r="V31" s="25">
        <v>0</v>
      </c>
      <c r="W31" s="33">
        <v>5406.3313200000002</v>
      </c>
      <c r="X31" s="25">
        <v>5025</v>
      </c>
      <c r="Y31" s="34">
        <v>381.33132000000103</v>
      </c>
      <c r="Z31" s="135">
        <v>7.5886829850746504E-2</v>
      </c>
      <c r="AA31" s="135">
        <v>7.5886829850746504E-2</v>
      </c>
      <c r="AB31" s="135">
        <f>SUM($C$2:C31)*D31/SUM($B$2:B31)-1</f>
        <v>7.5886829850746462E-2</v>
      </c>
      <c r="AC31" s="135">
        <f t="shared" si="0"/>
        <v>0</v>
      </c>
      <c r="AD31" s="69" t="s">
        <v>29</v>
      </c>
      <c r="AE31" s="69"/>
    </row>
    <row r="32" spans="1:31" hidden="1">
      <c r="A32" s="17" t="s">
        <v>623</v>
      </c>
      <c r="B32" s="18">
        <v>105</v>
      </c>
      <c r="C32" s="31">
        <v>129.04</v>
      </c>
      <c r="D32" s="63">
        <v>0.81369999999999998</v>
      </c>
      <c r="E32" s="21">
        <v>0.19999989866666701</v>
      </c>
      <c r="F32" s="35">
        <v>0.22</v>
      </c>
      <c r="G32" s="23">
        <v>128.1</v>
      </c>
      <c r="H32" s="64">
        <v>23.1</v>
      </c>
      <c r="I32" s="18" t="s">
        <v>28</v>
      </c>
      <c r="J32" s="25" t="s">
        <v>624</v>
      </c>
      <c r="K32" s="65">
        <v>43516</v>
      </c>
      <c r="L32" s="66">
        <v>43556</v>
      </c>
      <c r="M32" s="67">
        <v>4305</v>
      </c>
      <c r="N32" s="28">
        <v>1.9585365853658501</v>
      </c>
      <c r="O32" s="29">
        <v>104.999848</v>
      </c>
      <c r="P32" s="29">
        <v>-1.5200000001414101E-4</v>
      </c>
      <c r="Q32" s="30">
        <v>0.69999898666666704</v>
      </c>
      <c r="R32" s="34">
        <v>6773.99</v>
      </c>
      <c r="S32" s="32">
        <v>5511.9956629999997</v>
      </c>
      <c r="T32" s="32"/>
      <c r="U32" s="68"/>
      <c r="V32" s="25">
        <v>0</v>
      </c>
      <c r="W32" s="33">
        <v>5511.9956629999997</v>
      </c>
      <c r="X32" s="25">
        <v>5130</v>
      </c>
      <c r="Y32" s="34">
        <v>381.995663000001</v>
      </c>
      <c r="Z32" s="135">
        <v>7.4463092202729397E-2</v>
      </c>
      <c r="AA32" s="135">
        <v>7.4463092202729397E-2</v>
      </c>
      <c r="AB32" s="135">
        <f>SUM($C$2:C32)*D32/SUM($B$2:B32)-1</f>
        <v>7.4463092202729397E-2</v>
      </c>
      <c r="AC32" s="135">
        <f t="shared" si="0"/>
        <v>0</v>
      </c>
      <c r="AD32" s="69" t="s">
        <v>29</v>
      </c>
      <c r="AE32" s="69"/>
    </row>
    <row r="33" spans="1:31" hidden="1">
      <c r="A33" s="17" t="s">
        <v>625</v>
      </c>
      <c r="B33" s="18">
        <v>105</v>
      </c>
      <c r="C33" s="31">
        <v>129.26</v>
      </c>
      <c r="D33" s="63">
        <v>0.81230000000000002</v>
      </c>
      <c r="E33" s="21">
        <v>0.199998598666667</v>
      </c>
      <c r="F33" s="35">
        <v>0.22209523809523801</v>
      </c>
      <c r="G33" s="23">
        <v>128.32</v>
      </c>
      <c r="H33" s="64">
        <v>23.32</v>
      </c>
      <c r="I33" s="18" t="s">
        <v>28</v>
      </c>
      <c r="J33" s="25" t="s">
        <v>626</v>
      </c>
      <c r="K33" s="65">
        <v>43517</v>
      </c>
      <c r="L33" s="66">
        <v>43556</v>
      </c>
      <c r="M33" s="67">
        <v>4200</v>
      </c>
      <c r="N33" s="28">
        <v>2.0266190476190502</v>
      </c>
      <c r="O33" s="29">
        <v>104.99789800000001</v>
      </c>
      <c r="P33" s="29">
        <v>-2.1020000000078198E-3</v>
      </c>
      <c r="Q33" s="30">
        <v>0.699985986666667</v>
      </c>
      <c r="R33" s="34">
        <v>6903.25</v>
      </c>
      <c r="S33" s="32">
        <v>5607.5099749999999</v>
      </c>
      <c r="T33" s="32"/>
      <c r="U33" s="68"/>
      <c r="V33" s="25">
        <v>0</v>
      </c>
      <c r="W33" s="33">
        <v>5607.5099749999999</v>
      </c>
      <c r="X33" s="25">
        <v>5235</v>
      </c>
      <c r="Y33" s="34">
        <v>372.50997500000199</v>
      </c>
      <c r="Z33" s="135">
        <v>7.1157588347660297E-2</v>
      </c>
      <c r="AA33" s="135">
        <v>7.1157588347660297E-2</v>
      </c>
      <c r="AB33" s="135">
        <f>SUM($C$2:C33)*D33/SUM($B$2:B33)-1</f>
        <v>7.1157588347660283E-2</v>
      </c>
      <c r="AC33" s="135">
        <f t="shared" si="0"/>
        <v>0</v>
      </c>
      <c r="AD33" s="69" t="s">
        <v>29</v>
      </c>
      <c r="AE33" s="69"/>
    </row>
    <row r="34" spans="1:31" hidden="1">
      <c r="A34" s="17" t="s">
        <v>627</v>
      </c>
      <c r="B34" s="18">
        <v>105</v>
      </c>
      <c r="C34" s="31">
        <v>126.26</v>
      </c>
      <c r="D34" s="63">
        <v>0.83160000000000001</v>
      </c>
      <c r="E34" s="21">
        <v>0.199998544</v>
      </c>
      <c r="F34" s="35">
        <v>0.209238095238095</v>
      </c>
      <c r="G34" s="23">
        <v>126.97</v>
      </c>
      <c r="H34" s="64">
        <v>21.97</v>
      </c>
      <c r="I34" s="18" t="s">
        <v>28</v>
      </c>
      <c r="J34" s="25" t="s">
        <v>628</v>
      </c>
      <c r="K34" s="65">
        <v>43518</v>
      </c>
      <c r="L34" s="66">
        <v>43558</v>
      </c>
      <c r="M34" s="67">
        <v>4305</v>
      </c>
      <c r="N34" s="28">
        <v>1.8627293844367001</v>
      </c>
      <c r="O34" s="29">
        <v>104.997816</v>
      </c>
      <c r="P34" s="29">
        <v>-2.18399999999974E-3</v>
      </c>
      <c r="Q34" s="30">
        <v>0.69998543999999996</v>
      </c>
      <c r="R34" s="34">
        <v>7029.51</v>
      </c>
      <c r="S34" s="32">
        <v>5845.7405159999998</v>
      </c>
      <c r="T34" s="32"/>
      <c r="U34" s="68"/>
      <c r="V34" s="33">
        <v>0</v>
      </c>
      <c r="W34" s="33">
        <v>5845.7405159999998</v>
      </c>
      <c r="X34" s="25">
        <v>5340</v>
      </c>
      <c r="Y34" s="34">
        <v>505.740516000002</v>
      </c>
      <c r="Z34" s="135">
        <v>9.4707961797753107E-2</v>
      </c>
      <c r="AA34" s="135">
        <v>9.4707961797753107E-2</v>
      </c>
      <c r="AB34" s="135">
        <f>SUM($C$2:C34)*D34/SUM($B$2:B34)-1</f>
        <v>9.4707961797753093E-2</v>
      </c>
      <c r="AC34" s="135">
        <f t="shared" si="0"/>
        <v>0</v>
      </c>
      <c r="AD34" s="69" t="s">
        <v>29</v>
      </c>
      <c r="AE34" s="69"/>
    </row>
    <row r="35" spans="1:31" hidden="1">
      <c r="A35" s="17" t="s">
        <v>629</v>
      </c>
      <c r="B35" s="18">
        <v>500</v>
      </c>
      <c r="C35" s="31">
        <v>587.89</v>
      </c>
      <c r="D35" s="63">
        <v>0.85050000000000003</v>
      </c>
      <c r="E35" s="21">
        <v>0.03</v>
      </c>
      <c r="F35" s="35">
        <v>3.4599999999999902E-2</v>
      </c>
      <c r="G35" s="23">
        <v>517.29999999999995</v>
      </c>
      <c r="H35" s="64">
        <v>17.3</v>
      </c>
      <c r="I35" s="18" t="s">
        <v>28</v>
      </c>
      <c r="J35" s="25" t="s">
        <v>630</v>
      </c>
      <c r="K35" s="65">
        <v>43594</v>
      </c>
      <c r="L35" s="66">
        <v>43595</v>
      </c>
      <c r="M35" s="67">
        <v>1000</v>
      </c>
      <c r="N35" s="28">
        <v>6.3144999999999802</v>
      </c>
      <c r="O35" s="29">
        <v>500.00044500000001</v>
      </c>
      <c r="P35" s="29">
        <v>4.45000000013351E-4</v>
      </c>
      <c r="Q35" s="30">
        <v>0</v>
      </c>
      <c r="R35" s="34">
        <v>7029.51</v>
      </c>
      <c r="S35" s="32">
        <v>5978.5982549999999</v>
      </c>
      <c r="T35" s="32">
        <v>587.89</v>
      </c>
      <c r="U35" s="68">
        <v>517.29999999999995</v>
      </c>
      <c r="V35" s="33">
        <v>517.29999999999995</v>
      </c>
      <c r="W35" s="33">
        <v>6495.8982550000001</v>
      </c>
      <c r="X35" s="25">
        <v>5840</v>
      </c>
      <c r="Y35" s="34">
        <v>655.898255000002</v>
      </c>
      <c r="Z35" s="135">
        <v>0.112311345034247</v>
      </c>
      <c r="AA35" s="135">
        <v>0.12322660585792999</v>
      </c>
      <c r="AB35" s="135">
        <f>SUM($C$2:C35)*D35/SUM($B$2:B35)-1</f>
        <v>0.10934909246575386</v>
      </c>
      <c r="AC35" s="135">
        <f t="shared" si="0"/>
        <v>2.96225256849314E-3</v>
      </c>
      <c r="AD35" s="69" t="s">
        <v>29</v>
      </c>
      <c r="AE35" s="69"/>
    </row>
    <row r="36" spans="1:31" hidden="1">
      <c r="A36" s="17" t="s">
        <v>631</v>
      </c>
      <c r="B36" s="18">
        <v>105</v>
      </c>
      <c r="C36" s="31">
        <v>108.14</v>
      </c>
      <c r="D36" s="63">
        <v>0.97050000000000003</v>
      </c>
      <c r="E36" s="21">
        <v>0.19996658</v>
      </c>
      <c r="F36" s="35">
        <v>0.20171428571428601</v>
      </c>
      <c r="G36" s="23">
        <v>126.18</v>
      </c>
      <c r="H36" s="64">
        <v>21.18</v>
      </c>
      <c r="I36" s="18" t="s">
        <v>28</v>
      </c>
      <c r="J36" s="25" t="s">
        <v>1004</v>
      </c>
      <c r="K36" s="65">
        <v>43521</v>
      </c>
      <c r="L36" s="66">
        <v>43886</v>
      </c>
      <c r="M36" s="67">
        <v>38430</v>
      </c>
      <c r="N36" s="28">
        <v>0.201163153786105</v>
      </c>
      <c r="O36" s="29">
        <v>104.94987</v>
      </c>
      <c r="P36" s="29">
        <v>-5.0129999999995803E-2</v>
      </c>
      <c r="Q36" s="30">
        <v>0.6996658</v>
      </c>
      <c r="R36" s="34">
        <v>7137.65</v>
      </c>
      <c r="S36" s="32">
        <v>6927.0893249999999</v>
      </c>
      <c r="T36" s="32"/>
      <c r="U36" s="68"/>
      <c r="V36" s="33">
        <v>517.29999999999995</v>
      </c>
      <c r="W36" s="33">
        <v>7444.3893250000001</v>
      </c>
      <c r="X36" s="70">
        <v>5945</v>
      </c>
      <c r="Y36" s="34">
        <v>1499.3893250000001</v>
      </c>
      <c r="Z36" s="135">
        <v>0.25221014718250601</v>
      </c>
      <c r="AA36" s="135">
        <v>0.27624764172669802</v>
      </c>
      <c r="AB36" s="135">
        <v>0.261166790580319</v>
      </c>
      <c r="AC36" s="135">
        <v>-8.9566433978129894E-3</v>
      </c>
      <c r="AD36" s="71" t="s">
        <v>29</v>
      </c>
      <c r="AE36" s="53"/>
    </row>
    <row r="37" spans="1:31" hidden="1">
      <c r="A37" s="17" t="s">
        <v>632</v>
      </c>
      <c r="B37" s="18">
        <v>90</v>
      </c>
      <c r="C37" s="31">
        <v>92.8</v>
      </c>
      <c r="D37" s="63">
        <v>0.96930000000000005</v>
      </c>
      <c r="E37" s="21">
        <v>0.18996736</v>
      </c>
      <c r="F37" s="55">
        <v>0.19722222222222199</v>
      </c>
      <c r="G37" s="23">
        <v>107.75</v>
      </c>
      <c r="H37" s="64">
        <v>17.75</v>
      </c>
      <c r="I37" s="18" t="s">
        <v>28</v>
      </c>
      <c r="J37" s="25" t="s">
        <v>633</v>
      </c>
      <c r="K37" s="65">
        <v>43522</v>
      </c>
      <c r="L37" s="66">
        <v>43885</v>
      </c>
      <c r="M37" s="67">
        <v>32760</v>
      </c>
      <c r="N37" s="28">
        <v>0.197764041514042</v>
      </c>
      <c r="O37" s="29">
        <v>89.951040000000006</v>
      </c>
      <c r="P37" s="29">
        <v>-4.8959999999993897E-2</v>
      </c>
      <c r="Q37" s="30">
        <v>0.59967360000000003</v>
      </c>
      <c r="R37" s="34">
        <v>7230.45</v>
      </c>
      <c r="S37" s="32">
        <v>7008.4751850000002</v>
      </c>
      <c r="T37" s="32"/>
      <c r="U37" s="68"/>
      <c r="V37" s="33">
        <v>517.29999999999995</v>
      </c>
      <c r="W37" s="33">
        <v>7525.7751850000004</v>
      </c>
      <c r="X37" s="70">
        <v>6035</v>
      </c>
      <c r="Y37" s="34">
        <v>1490.775185</v>
      </c>
      <c r="Z37" s="135">
        <v>0.24702157166528599</v>
      </c>
      <c r="AA37" s="135">
        <v>0.27018054352357002</v>
      </c>
      <c r="AB37" s="135">
        <v>0.25572774846727397</v>
      </c>
      <c r="AC37" s="135">
        <v>-8.7061768019880102E-3</v>
      </c>
      <c r="AD37" s="71" t="s">
        <v>29</v>
      </c>
      <c r="AE37" s="53"/>
    </row>
    <row r="38" spans="1:31" hidden="1">
      <c r="A38" s="17" t="s">
        <v>634</v>
      </c>
      <c r="B38" s="18">
        <v>90</v>
      </c>
      <c r="C38" s="31">
        <v>93.17</v>
      </c>
      <c r="D38" s="63">
        <v>0.96550000000000002</v>
      </c>
      <c r="E38" s="21">
        <v>0.189970423333333</v>
      </c>
      <c r="F38" s="55">
        <v>0.20200000000000001</v>
      </c>
      <c r="G38" s="23">
        <v>108.18</v>
      </c>
      <c r="H38" s="64">
        <v>18.18</v>
      </c>
      <c r="I38" s="18" t="s">
        <v>28</v>
      </c>
      <c r="J38" s="25" t="s">
        <v>635</v>
      </c>
      <c r="K38" s="65">
        <v>43523</v>
      </c>
      <c r="L38" s="66">
        <v>43885</v>
      </c>
      <c r="M38" s="67">
        <v>32670</v>
      </c>
      <c r="N38" s="28">
        <v>0.20311294765840199</v>
      </c>
      <c r="O38" s="29">
        <v>89.955635000000001</v>
      </c>
      <c r="P38" s="29">
        <v>-4.43649999999991E-2</v>
      </c>
      <c r="Q38" s="30">
        <v>0.599704233333333</v>
      </c>
      <c r="R38" s="34">
        <v>7323.62</v>
      </c>
      <c r="S38" s="32">
        <v>7070.9551099999999</v>
      </c>
      <c r="T38" s="32"/>
      <c r="U38" s="68"/>
      <c r="V38" s="33">
        <v>517.29999999999995</v>
      </c>
      <c r="W38" s="33">
        <v>7588.2551100000001</v>
      </c>
      <c r="X38" s="70">
        <v>6125</v>
      </c>
      <c r="Y38" s="34">
        <v>1463.2551100000001</v>
      </c>
      <c r="Z38" s="135">
        <v>0.238898793469388</v>
      </c>
      <c r="AA38" s="135">
        <v>0.26093676730210302</v>
      </c>
      <c r="AB38" s="135">
        <v>0.24711231102040801</v>
      </c>
      <c r="AC38" s="135">
        <v>-8.2135175510199797E-3</v>
      </c>
      <c r="AD38" s="71" t="s">
        <v>29</v>
      </c>
      <c r="AE38" s="53"/>
    </row>
    <row r="39" spans="1:31" hidden="1">
      <c r="A39" s="17" t="s">
        <v>636</v>
      </c>
      <c r="B39" s="18">
        <v>90</v>
      </c>
      <c r="C39" s="31">
        <v>93.05</v>
      </c>
      <c r="D39" s="63">
        <v>0.9667</v>
      </c>
      <c r="E39" s="21">
        <v>0.189967623333333</v>
      </c>
      <c r="F39" s="55">
        <v>0.20044444444444501</v>
      </c>
      <c r="G39" s="23">
        <v>108.04</v>
      </c>
      <c r="H39" s="64">
        <v>18.04</v>
      </c>
      <c r="I39" s="18" t="s">
        <v>28</v>
      </c>
      <c r="J39" s="25" t="s">
        <v>637</v>
      </c>
      <c r="K39" s="65">
        <v>43524</v>
      </c>
      <c r="L39" s="66">
        <v>43885</v>
      </c>
      <c r="M39" s="67">
        <v>32580</v>
      </c>
      <c r="N39" s="28">
        <v>0.202105586249233</v>
      </c>
      <c r="O39" s="29">
        <v>89.951435000000004</v>
      </c>
      <c r="P39" s="29">
        <v>-4.8564999999996403E-2</v>
      </c>
      <c r="Q39" s="30">
        <v>0.59967623333333298</v>
      </c>
      <c r="R39" s="34">
        <v>7416.67</v>
      </c>
      <c r="S39" s="32">
        <v>7169.6948890000003</v>
      </c>
      <c r="T39" s="32"/>
      <c r="U39" s="68"/>
      <c r="V39" s="33">
        <v>517.29999999999995</v>
      </c>
      <c r="W39" s="33">
        <v>7686.9948889999996</v>
      </c>
      <c r="X39" s="70">
        <v>6215</v>
      </c>
      <c r="Y39" s="34">
        <v>1471.9948890000001</v>
      </c>
      <c r="Z39" s="135">
        <v>0.236845517135961</v>
      </c>
      <c r="AA39" s="135">
        <v>0.25834896344138902</v>
      </c>
      <c r="AB39" s="135">
        <v>0.24505360450522901</v>
      </c>
      <c r="AC39" s="135">
        <v>-8.2080873692679801E-3</v>
      </c>
      <c r="AD39" s="71" t="s">
        <v>29</v>
      </c>
      <c r="AE39" s="53"/>
    </row>
    <row r="40" spans="1:31">
      <c r="A40" s="17" t="s">
        <v>638</v>
      </c>
      <c r="B40" s="18">
        <v>90</v>
      </c>
      <c r="C40" s="31">
        <v>92.33</v>
      </c>
      <c r="D40" s="63">
        <v>0.97430000000000005</v>
      </c>
      <c r="E40" s="21">
        <v>0.18997141266666701</v>
      </c>
      <c r="F40" s="55">
        <v>0.19122222222222199</v>
      </c>
      <c r="G40" s="23">
        <v>107.21</v>
      </c>
      <c r="H40" s="64">
        <v>17.21</v>
      </c>
      <c r="I40" s="18" t="s">
        <v>28</v>
      </c>
      <c r="J40" s="25" t="s">
        <v>639</v>
      </c>
      <c r="K40" s="65">
        <v>43525</v>
      </c>
      <c r="L40" s="66">
        <v>43885</v>
      </c>
      <c r="M40" s="67">
        <v>32490</v>
      </c>
      <c r="N40" s="28">
        <v>0.19334102800861799</v>
      </c>
      <c r="O40" s="29">
        <v>89.957119000000006</v>
      </c>
      <c r="P40" s="29">
        <v>-4.2880999999994202E-2</v>
      </c>
      <c r="Q40" s="30">
        <v>0.59971412666666701</v>
      </c>
      <c r="R40" s="34">
        <v>7509</v>
      </c>
      <c r="S40" s="32">
        <v>7316.0186999999996</v>
      </c>
      <c r="T40" s="32"/>
      <c r="U40" s="68"/>
      <c r="V40" s="33">
        <v>517.29999999999995</v>
      </c>
      <c r="W40" s="33">
        <v>7833.3186999999998</v>
      </c>
      <c r="X40" s="70">
        <v>6305</v>
      </c>
      <c r="Y40" s="34">
        <v>1528.3187</v>
      </c>
      <c r="Z40" s="135">
        <v>0.242397890563045</v>
      </c>
      <c r="AA40" s="135">
        <v>0.26406322027748502</v>
      </c>
      <c r="AB40" s="135">
        <v>0.25119745075337002</v>
      </c>
      <c r="AC40" s="135">
        <v>-8.7995601903249898E-3</v>
      </c>
      <c r="AD40" s="71" t="s">
        <v>29</v>
      </c>
      <c r="AE40" s="53"/>
    </row>
    <row r="41" spans="1:31">
      <c r="A41" s="42" t="s">
        <v>640</v>
      </c>
      <c r="B41" s="2">
        <v>135</v>
      </c>
      <c r="C41" s="72">
        <v>136.19</v>
      </c>
      <c r="D41" s="73">
        <v>0.99080000000000001</v>
      </c>
      <c r="E41" s="45">
        <f t="shared" ref="E41:E81" si="1">10%*Q41+13%</f>
        <v>0.21995803466666669</v>
      </c>
      <c r="F41" s="35">
        <f t="shared" ref="F41:F81" si="2">IF(G41="",($F$1*C41-B41)/B41,H41/B41)</f>
        <v>3.5346644444444388E-2</v>
      </c>
      <c r="G41" s="4"/>
      <c r="H41" s="74">
        <f t="shared" ref="H41:H81" si="3">IF(G41="",$F$1*C41-B41,G41-B41)</f>
        <v>4.7717969999999923</v>
      </c>
      <c r="I41" s="2" t="s">
        <v>66</v>
      </c>
      <c r="J41" s="46" t="s">
        <v>77</v>
      </c>
      <c r="K41" s="75">
        <f t="shared" ref="K41:K81" si="4">DATE(MID(J41,1,4),MID(J41,5,2),MID(J41,7,2))</f>
        <v>43528</v>
      </c>
      <c r="L41" s="76" t="str">
        <f t="shared" ref="L41:L81" ca="1" si="5">IF(LEN(J41) &gt; 15,DATE(MID(J41,12,4),MID(J41,16,2),MID(J41,18,2)),TEXT(TODAY(),"yyyy/m/d"))</f>
        <v>2020/3/30</v>
      </c>
      <c r="M41" s="57">
        <f t="shared" ref="M41:M81" ca="1" si="6">(L41-K41+1)*B41</f>
        <v>53055</v>
      </c>
      <c r="N41" s="77">
        <f t="shared" ref="N41:N81" ca="1" si="7">H41/M41*365</f>
        <v>3.2828308453491606E-2</v>
      </c>
      <c r="O41" s="48">
        <f t="shared" ref="O41:O81" si="8">D41*C41</f>
        <v>134.93705199999999</v>
      </c>
      <c r="P41" s="48">
        <f t="shared" ref="P41:P81" si="9">O41-B41</f>
        <v>-6.2948000000005777E-2</v>
      </c>
      <c r="Q41" s="49">
        <f t="shared" ref="Q41:Q81" si="10">O41/150</f>
        <v>0.89958034666666664</v>
      </c>
      <c r="R41" s="50">
        <f t="shared" ref="R41:R81" si="11">R40+C41-T41</f>
        <v>7645.19</v>
      </c>
      <c r="S41" s="51">
        <f t="shared" ref="S41:S81" si="12">R41*D41</f>
        <v>7574.8542520000001</v>
      </c>
      <c r="T41" s="51"/>
      <c r="U41" s="78"/>
      <c r="V41" s="52">
        <f t="shared" ref="V41:V81" si="13">U41+V40</f>
        <v>517.29999999999995</v>
      </c>
      <c r="W41" s="52">
        <f t="shared" ref="W41:W81" si="14">S41+V41</f>
        <v>8092.1542520000003</v>
      </c>
      <c r="X41" s="1">
        <f t="shared" ref="X41:X81" si="15">X40+B41</f>
        <v>6440</v>
      </c>
      <c r="Y41" s="50">
        <f t="shared" ref="Y41:Y81" si="16">W41-X41</f>
        <v>1652.1542520000003</v>
      </c>
      <c r="Z41" s="135">
        <f t="shared" ref="Z41:Z81" si="17">W41/X41-1</f>
        <v>0.25654569130434779</v>
      </c>
      <c r="AA41" s="135">
        <f t="shared" ref="AA41:AA81" si="18">S41/(X41-V41)-1</f>
        <v>0.27895288500177284</v>
      </c>
      <c r="AB41" s="135">
        <f>SUM($C$2:C41)*D41/SUM($B$2:B41)-1</f>
        <v>0.26666702857142921</v>
      </c>
      <c r="AC41" s="135">
        <f t="shared" ref="AC41:AC81" si="19">Z41-AB41</f>
        <v>-1.0121337267081421E-2</v>
      </c>
      <c r="AD41" s="53">
        <f t="shared" ref="AD41:AD81" si="20">IF(E41-F41&lt;0,"达成",E41-F41)</f>
        <v>0.18461139022222231</v>
      </c>
      <c r="AE41" s="53"/>
    </row>
    <row r="42" spans="1:31">
      <c r="A42" s="42" t="s">
        <v>641</v>
      </c>
      <c r="B42" s="2">
        <v>135</v>
      </c>
      <c r="C42" s="72">
        <v>132.86000000000001</v>
      </c>
      <c r="D42" s="73">
        <v>1.0156000000000001</v>
      </c>
      <c r="E42" s="45">
        <f t="shared" si="1"/>
        <v>0.21995507733333336</v>
      </c>
      <c r="F42" s="35">
        <f t="shared" si="2"/>
        <v>1.0031244444444467E-2</v>
      </c>
      <c r="G42" s="4"/>
      <c r="H42" s="74">
        <f t="shared" si="3"/>
        <v>1.354218000000003</v>
      </c>
      <c r="I42" s="2" t="s">
        <v>66</v>
      </c>
      <c r="J42" s="46" t="s">
        <v>79</v>
      </c>
      <c r="K42" s="75">
        <f t="shared" si="4"/>
        <v>43529</v>
      </c>
      <c r="L42" s="76" t="str">
        <f t="shared" ca="1" si="5"/>
        <v>2020/3/30</v>
      </c>
      <c r="M42" s="57">
        <f t="shared" ca="1" si="6"/>
        <v>52920</v>
      </c>
      <c r="N42" s="77">
        <f t="shared" ca="1" si="7"/>
        <v>9.3403168934240565E-3</v>
      </c>
      <c r="O42" s="48">
        <f t="shared" si="8"/>
        <v>134.93261600000002</v>
      </c>
      <c r="P42" s="48">
        <f t="shared" si="9"/>
        <v>-6.7383999999975686E-2</v>
      </c>
      <c r="Q42" s="49">
        <f t="shared" si="10"/>
        <v>0.89955077333333344</v>
      </c>
      <c r="R42" s="50">
        <f t="shared" si="11"/>
        <v>7160.619999999999</v>
      </c>
      <c r="S42" s="51">
        <f t="shared" si="12"/>
        <v>7272.325671999999</v>
      </c>
      <c r="T42" s="51">
        <v>617.42999999999995</v>
      </c>
      <c r="U42" s="78">
        <v>565.69000000000005</v>
      </c>
      <c r="V42" s="52">
        <f t="shared" si="13"/>
        <v>1082.99</v>
      </c>
      <c r="W42" s="52">
        <f t="shared" si="14"/>
        <v>8355.3156719999988</v>
      </c>
      <c r="X42" s="1">
        <f t="shared" si="15"/>
        <v>6575</v>
      </c>
      <c r="Y42" s="50">
        <f t="shared" si="16"/>
        <v>1780.3156719999988</v>
      </c>
      <c r="Z42" s="135">
        <f t="shared" si="17"/>
        <v>0.27077044441064624</v>
      </c>
      <c r="AA42" s="135">
        <f t="shared" si="18"/>
        <v>0.32416468141900667</v>
      </c>
      <c r="AB42" s="135">
        <f>SUM($C$2:C42)*D42/SUM($B$2:B42)-1</f>
        <v>0.29223553825095139</v>
      </c>
      <c r="AC42" s="135">
        <f t="shared" si="19"/>
        <v>-2.1465093840305149E-2</v>
      </c>
      <c r="AD42" s="53">
        <f t="shared" si="20"/>
        <v>0.20992383288888888</v>
      </c>
      <c r="AE42" s="53"/>
    </row>
    <row r="43" spans="1:31">
      <c r="A43" s="79" t="s">
        <v>642</v>
      </c>
      <c r="B43" s="2">
        <v>135</v>
      </c>
      <c r="C43" s="72">
        <v>130.72</v>
      </c>
      <c r="D43" s="73">
        <v>1.0323</v>
      </c>
      <c r="E43" s="45">
        <f t="shared" si="1"/>
        <v>0.219961504</v>
      </c>
      <c r="F43" s="35">
        <f t="shared" si="2"/>
        <v>-6.2375111111110625E-3</v>
      </c>
      <c r="G43" s="4"/>
      <c r="H43" s="74">
        <f t="shared" si="3"/>
        <v>-0.84206399999999348</v>
      </c>
      <c r="I43" s="2" t="s">
        <v>66</v>
      </c>
      <c r="J43" s="46" t="s">
        <v>81</v>
      </c>
      <c r="K43" s="75">
        <f t="shared" si="4"/>
        <v>43530</v>
      </c>
      <c r="L43" s="76" t="str">
        <f t="shared" ca="1" si="5"/>
        <v>2020/3/30</v>
      </c>
      <c r="M43" s="57">
        <f t="shared" ca="1" si="6"/>
        <v>52785</v>
      </c>
      <c r="N43" s="77">
        <f t="shared" ca="1" si="7"/>
        <v>-5.8227405512929356E-3</v>
      </c>
      <c r="O43" s="48">
        <f t="shared" si="8"/>
        <v>134.94225599999999</v>
      </c>
      <c r="P43" s="48">
        <f t="shared" si="9"/>
        <v>-5.7744000000013784E-2</v>
      </c>
      <c r="Q43" s="49">
        <f t="shared" si="10"/>
        <v>0.89961503999999992</v>
      </c>
      <c r="R43" s="50">
        <f t="shared" si="11"/>
        <v>5299.1999999999989</v>
      </c>
      <c r="S43" s="51">
        <f t="shared" si="12"/>
        <v>5470.3641599999992</v>
      </c>
      <c r="T43" s="51">
        <v>1992.14</v>
      </c>
      <c r="U43" s="78">
        <v>1855.08</v>
      </c>
      <c r="V43" s="52">
        <f t="shared" si="13"/>
        <v>2938.0699999999997</v>
      </c>
      <c r="W43" s="52">
        <f t="shared" si="14"/>
        <v>8408.4341599999989</v>
      </c>
      <c r="X43" s="1">
        <f t="shared" si="15"/>
        <v>6710</v>
      </c>
      <c r="Y43" s="50">
        <f t="shared" si="16"/>
        <v>1698.4341599999989</v>
      </c>
      <c r="Z43" s="135">
        <f t="shared" si="17"/>
        <v>0.25311984500745144</v>
      </c>
      <c r="AA43" s="135">
        <f t="shared" si="18"/>
        <v>0.45028252380081257</v>
      </c>
      <c r="AB43" s="135">
        <f>SUM($C$2:C43)*D43/SUM($B$2:B43)-1</f>
        <v>0.30716872101341353</v>
      </c>
      <c r="AC43" s="135">
        <f t="shared" si="19"/>
        <v>-5.4048876005962088E-2</v>
      </c>
      <c r="AD43" s="53">
        <f t="shared" si="20"/>
        <v>0.22619901511111107</v>
      </c>
      <c r="AE43" s="53"/>
    </row>
    <row r="44" spans="1:31">
      <c r="A44" s="79" t="s">
        <v>643</v>
      </c>
      <c r="B44" s="2">
        <v>135</v>
      </c>
      <c r="C44" s="72">
        <v>129.13</v>
      </c>
      <c r="D44" s="73">
        <v>1.0449999999999999</v>
      </c>
      <c r="E44" s="45">
        <f t="shared" si="1"/>
        <v>0.21996056666666666</v>
      </c>
      <c r="F44" s="35">
        <f t="shared" si="2"/>
        <v>-1.8325044444444487E-2</v>
      </c>
      <c r="G44" s="4"/>
      <c r="H44" s="74">
        <f t="shared" si="3"/>
        <v>-2.4738810000000058</v>
      </c>
      <c r="I44" s="2" t="s">
        <v>66</v>
      </c>
      <c r="J44" s="46" t="s">
        <v>83</v>
      </c>
      <c r="K44" s="75">
        <f t="shared" si="4"/>
        <v>43531</v>
      </c>
      <c r="L44" s="76" t="str">
        <f t="shared" ca="1" si="5"/>
        <v>2020/3/30</v>
      </c>
      <c r="M44" s="57">
        <f t="shared" ca="1" si="6"/>
        <v>52650</v>
      </c>
      <c r="N44" s="77">
        <f t="shared" ca="1" si="7"/>
        <v>-1.7150362108262148E-2</v>
      </c>
      <c r="O44" s="48">
        <f t="shared" si="8"/>
        <v>134.94084999999998</v>
      </c>
      <c r="P44" s="48">
        <f t="shared" si="9"/>
        <v>-5.9150000000016689E-2</v>
      </c>
      <c r="Q44" s="49">
        <f t="shared" si="10"/>
        <v>0.89960566666666653</v>
      </c>
      <c r="R44" s="50">
        <f t="shared" si="11"/>
        <v>4288.5499999999993</v>
      </c>
      <c r="S44" s="51">
        <f t="shared" si="12"/>
        <v>4481.5347499999989</v>
      </c>
      <c r="T44" s="51">
        <v>1139.78</v>
      </c>
      <c r="U44" s="78">
        <v>1074.47</v>
      </c>
      <c r="V44" s="52">
        <f t="shared" si="13"/>
        <v>4012.54</v>
      </c>
      <c r="W44" s="52">
        <f t="shared" si="14"/>
        <v>8494.0747499999998</v>
      </c>
      <c r="X44" s="1">
        <f t="shared" si="15"/>
        <v>6845</v>
      </c>
      <c r="Y44" s="50">
        <f t="shared" si="16"/>
        <v>1649.0747499999998</v>
      </c>
      <c r="Z44" s="135">
        <f t="shared" si="17"/>
        <v>0.24091669101533952</v>
      </c>
      <c r="AA44" s="135">
        <f t="shared" si="18"/>
        <v>0.58220583874088216</v>
      </c>
      <c r="AB44" s="135">
        <f>SUM($C$2:C44)*D44/SUM($B$2:B44)-1</f>
        <v>0.3168664061358657</v>
      </c>
      <c r="AC44" s="135">
        <f t="shared" si="19"/>
        <v>-7.5949715120526173E-2</v>
      </c>
      <c r="AD44" s="53">
        <f t="shared" si="20"/>
        <v>0.23828561111111116</v>
      </c>
      <c r="AE44" s="53"/>
    </row>
    <row r="45" spans="1:31">
      <c r="A45" s="79" t="s">
        <v>644</v>
      </c>
      <c r="B45" s="2">
        <v>135</v>
      </c>
      <c r="C45" s="72">
        <v>133.72</v>
      </c>
      <c r="D45" s="73">
        <v>1.0091000000000001</v>
      </c>
      <c r="E45" s="45">
        <f t="shared" si="1"/>
        <v>0.21995790133333337</v>
      </c>
      <c r="F45" s="35">
        <f t="shared" si="2"/>
        <v>1.6569155555555635E-2</v>
      </c>
      <c r="G45" s="4"/>
      <c r="H45" s="74">
        <f t="shared" si="3"/>
        <v>2.2368360000000109</v>
      </c>
      <c r="I45" s="2" t="s">
        <v>66</v>
      </c>
      <c r="J45" s="46" t="s">
        <v>85</v>
      </c>
      <c r="K45" s="75">
        <f t="shared" si="4"/>
        <v>43532</v>
      </c>
      <c r="L45" s="76" t="str">
        <f t="shared" ca="1" si="5"/>
        <v>2020/3/30</v>
      </c>
      <c r="M45" s="57">
        <f t="shared" ca="1" si="6"/>
        <v>52515</v>
      </c>
      <c r="N45" s="77">
        <f t="shared" ca="1" si="7"/>
        <v>1.5546894030277141E-2</v>
      </c>
      <c r="O45" s="48">
        <f t="shared" si="8"/>
        <v>134.93685200000002</v>
      </c>
      <c r="P45" s="48">
        <f t="shared" si="9"/>
        <v>-6.3147999999983995E-2</v>
      </c>
      <c r="Q45" s="49">
        <f t="shared" si="10"/>
        <v>0.89957901333333345</v>
      </c>
      <c r="R45" s="50">
        <f t="shared" si="11"/>
        <v>4422.2699999999995</v>
      </c>
      <c r="S45" s="51">
        <f t="shared" si="12"/>
        <v>4462.5126570000002</v>
      </c>
      <c r="T45" s="51"/>
      <c r="U45" s="78"/>
      <c r="V45" s="52">
        <f t="shared" si="13"/>
        <v>4012.54</v>
      </c>
      <c r="W45" s="52">
        <f t="shared" si="14"/>
        <v>8475.0526570000002</v>
      </c>
      <c r="X45" s="1">
        <f t="shared" si="15"/>
        <v>6980</v>
      </c>
      <c r="Y45" s="50">
        <f t="shared" si="16"/>
        <v>1495.0526570000002</v>
      </c>
      <c r="Z45" s="135">
        <f t="shared" si="17"/>
        <v>0.21419092507163318</v>
      </c>
      <c r="AA45" s="135">
        <f t="shared" si="18"/>
        <v>0.50381560560209748</v>
      </c>
      <c r="AB45" s="135">
        <f>SUM($C$2:C45)*D45/SUM($B$2:B45)-1</f>
        <v>0.26636411762177681</v>
      </c>
      <c r="AC45" s="135">
        <f t="shared" si="19"/>
        <v>-5.2173192550143632E-2</v>
      </c>
      <c r="AD45" s="53">
        <f t="shared" si="20"/>
        <v>0.20338874577777774</v>
      </c>
      <c r="AE45" s="53"/>
    </row>
    <row r="46" spans="1:31">
      <c r="A46" s="79" t="s">
        <v>645</v>
      </c>
      <c r="B46" s="2">
        <v>135</v>
      </c>
      <c r="C46" s="72">
        <v>128.99</v>
      </c>
      <c r="D46" s="73">
        <v>1.0462</v>
      </c>
      <c r="E46" s="45">
        <f t="shared" si="1"/>
        <v>0.21996622533333335</v>
      </c>
      <c r="F46" s="35">
        <f t="shared" si="2"/>
        <v>-1.9389355555555481E-2</v>
      </c>
      <c r="G46" s="4"/>
      <c r="H46" s="74">
        <f t="shared" si="3"/>
        <v>-2.6175629999999899</v>
      </c>
      <c r="I46" s="2" t="s">
        <v>66</v>
      </c>
      <c r="J46" s="46" t="s">
        <v>87</v>
      </c>
      <c r="K46" s="75">
        <f t="shared" si="4"/>
        <v>43535</v>
      </c>
      <c r="L46" s="76" t="str">
        <f t="shared" ca="1" si="5"/>
        <v>2020/3/30</v>
      </c>
      <c r="M46" s="57">
        <f t="shared" ca="1" si="6"/>
        <v>52110</v>
      </c>
      <c r="N46" s="77">
        <f t="shared" ca="1" si="7"/>
        <v>-1.833449424294754E-2</v>
      </c>
      <c r="O46" s="48">
        <f t="shared" si="8"/>
        <v>134.94933800000001</v>
      </c>
      <c r="P46" s="48">
        <f t="shared" si="9"/>
        <v>-5.0661999999988439E-2</v>
      </c>
      <c r="Q46" s="49">
        <f t="shared" si="10"/>
        <v>0.89966225333333338</v>
      </c>
      <c r="R46" s="50">
        <f t="shared" si="11"/>
        <v>4551.2599999999993</v>
      </c>
      <c r="S46" s="51">
        <f t="shared" si="12"/>
        <v>4761.5282119999993</v>
      </c>
      <c r="T46" s="51"/>
      <c r="U46" s="78"/>
      <c r="V46" s="52">
        <f t="shared" si="13"/>
        <v>4012.54</v>
      </c>
      <c r="W46" s="52">
        <f t="shared" si="14"/>
        <v>8774.0682119999983</v>
      </c>
      <c r="X46" s="1">
        <f t="shared" si="15"/>
        <v>7115</v>
      </c>
      <c r="Y46" s="50">
        <f t="shared" si="16"/>
        <v>1659.0682119999983</v>
      </c>
      <c r="Z46" s="135">
        <f t="shared" si="17"/>
        <v>0.23317894757554436</v>
      </c>
      <c r="AA46" s="135">
        <f t="shared" si="18"/>
        <v>0.53475893710152556</v>
      </c>
      <c r="AB46" s="135">
        <f>SUM($C$2:C46)*D46/SUM($B$2:B46)-1</f>
        <v>0.30697803232607179</v>
      </c>
      <c r="AC46" s="135">
        <f t="shared" si="19"/>
        <v>-7.3799084750527433E-2</v>
      </c>
      <c r="AD46" s="53">
        <f t="shared" si="20"/>
        <v>0.23935558088888884</v>
      </c>
      <c r="AE46" s="53"/>
    </row>
    <row r="47" spans="1:31">
      <c r="A47" s="79" t="s">
        <v>646</v>
      </c>
      <c r="B47" s="2">
        <v>135</v>
      </c>
      <c r="C47" s="72">
        <v>126.93</v>
      </c>
      <c r="D47" s="73">
        <v>1.0630999999999999</v>
      </c>
      <c r="E47" s="45">
        <f t="shared" si="1"/>
        <v>0.21995952200000002</v>
      </c>
      <c r="F47" s="35">
        <f t="shared" si="2"/>
        <v>-3.5049933333333332E-2</v>
      </c>
      <c r="G47" s="4"/>
      <c r="H47" s="74">
        <f t="shared" si="3"/>
        <v>-4.7317409999999995</v>
      </c>
      <c r="I47" s="2" t="s">
        <v>66</v>
      </c>
      <c r="J47" s="46" t="s">
        <v>89</v>
      </c>
      <c r="K47" s="75">
        <f t="shared" si="4"/>
        <v>43536</v>
      </c>
      <c r="L47" s="76" t="str">
        <f t="shared" ca="1" si="5"/>
        <v>2020/3/30</v>
      </c>
      <c r="M47" s="57">
        <f t="shared" ca="1" si="6"/>
        <v>51975</v>
      </c>
      <c r="N47" s="77">
        <f t="shared" ca="1" si="7"/>
        <v>-3.3229157575757569E-2</v>
      </c>
      <c r="O47" s="48">
        <f t="shared" si="8"/>
        <v>134.93928299999999</v>
      </c>
      <c r="P47" s="48">
        <f t="shared" si="9"/>
        <v>-6.0717000000011012E-2</v>
      </c>
      <c r="Q47" s="49">
        <f t="shared" si="10"/>
        <v>0.89959521999999992</v>
      </c>
      <c r="R47" s="50">
        <f t="shared" si="11"/>
        <v>4678.1899999999996</v>
      </c>
      <c r="S47" s="51">
        <f t="shared" si="12"/>
        <v>4973.3837889999995</v>
      </c>
      <c r="T47" s="51"/>
      <c r="U47" s="78"/>
      <c r="V47" s="52">
        <f t="shared" si="13"/>
        <v>4012.54</v>
      </c>
      <c r="W47" s="52">
        <f t="shared" si="14"/>
        <v>8985.9237890000004</v>
      </c>
      <c r="X47" s="1">
        <f t="shared" si="15"/>
        <v>7250</v>
      </c>
      <c r="Y47" s="50">
        <f t="shared" si="16"/>
        <v>1735.9237890000004</v>
      </c>
      <c r="Z47" s="135">
        <f t="shared" si="17"/>
        <v>0.23943776400000005</v>
      </c>
      <c r="AA47" s="135">
        <f t="shared" si="18"/>
        <v>0.53619930099522439</v>
      </c>
      <c r="AB47" s="135">
        <f>SUM($C$2:C47)*D47/SUM($B$2:B47)-1</f>
        <v>0.321972914896552</v>
      </c>
      <c r="AC47" s="135">
        <f t="shared" si="19"/>
        <v>-8.2535150896551945E-2</v>
      </c>
      <c r="AD47" s="53">
        <f t="shared" si="20"/>
        <v>0.25500945533333336</v>
      </c>
      <c r="AE47" s="53"/>
    </row>
    <row r="48" spans="1:31">
      <c r="A48" s="79" t="s">
        <v>647</v>
      </c>
      <c r="B48" s="2">
        <v>135</v>
      </c>
      <c r="C48" s="72">
        <v>129.74</v>
      </c>
      <c r="D48" s="73">
        <v>1.04</v>
      </c>
      <c r="E48" s="45">
        <f t="shared" si="1"/>
        <v>0.2199530666666667</v>
      </c>
      <c r="F48" s="35">
        <f t="shared" si="2"/>
        <v>-1.3687688888888858E-2</v>
      </c>
      <c r="G48" s="4"/>
      <c r="H48" s="74">
        <f t="shared" si="3"/>
        <v>-1.8478379999999959</v>
      </c>
      <c r="I48" s="2" t="s">
        <v>66</v>
      </c>
      <c r="J48" s="46" t="s">
        <v>91</v>
      </c>
      <c r="K48" s="75">
        <f t="shared" si="4"/>
        <v>43537</v>
      </c>
      <c r="L48" s="76" t="str">
        <f t="shared" ca="1" si="5"/>
        <v>2020/3/30</v>
      </c>
      <c r="M48" s="57">
        <f t="shared" ca="1" si="6"/>
        <v>51840</v>
      </c>
      <c r="N48" s="77">
        <f t="shared" ca="1" si="7"/>
        <v>-1.3010433449074044E-2</v>
      </c>
      <c r="O48" s="48">
        <f t="shared" si="8"/>
        <v>134.92960000000002</v>
      </c>
      <c r="P48" s="48">
        <f t="shared" si="9"/>
        <v>-7.0399999999978036E-2</v>
      </c>
      <c r="Q48" s="49">
        <f t="shared" si="10"/>
        <v>0.89953066666666681</v>
      </c>
      <c r="R48" s="50">
        <f t="shared" si="11"/>
        <v>4807.9299999999994</v>
      </c>
      <c r="S48" s="51">
        <f t="shared" si="12"/>
        <v>5000.2471999999998</v>
      </c>
      <c r="T48" s="51"/>
      <c r="U48" s="78"/>
      <c r="V48" s="52">
        <f t="shared" si="13"/>
        <v>4012.54</v>
      </c>
      <c r="W48" s="52">
        <f t="shared" si="14"/>
        <v>9012.7871999999988</v>
      </c>
      <c r="X48" s="1">
        <f t="shared" si="15"/>
        <v>7385</v>
      </c>
      <c r="Y48" s="50">
        <f t="shared" si="16"/>
        <v>1627.7871999999988</v>
      </c>
      <c r="Z48" s="135">
        <f t="shared" si="17"/>
        <v>0.22041803656059566</v>
      </c>
      <c r="AA48" s="135">
        <f t="shared" si="18"/>
        <v>0.48267057281628234</v>
      </c>
      <c r="AB48" s="135">
        <f>SUM($C$2:C48)*D48/SUM($B$2:B48)-1</f>
        <v>0.28787769803656094</v>
      </c>
      <c r="AC48" s="135">
        <f t="shared" si="19"/>
        <v>-6.7459661475965271E-2</v>
      </c>
      <c r="AD48" s="53">
        <f t="shared" si="20"/>
        <v>0.23364075555555555</v>
      </c>
      <c r="AE48" s="53"/>
    </row>
    <row r="49" spans="1:32">
      <c r="A49" s="79" t="s">
        <v>648</v>
      </c>
      <c r="B49" s="2">
        <v>135</v>
      </c>
      <c r="C49" s="72">
        <v>132.66</v>
      </c>
      <c r="D49" s="73">
        <v>1.0172000000000001</v>
      </c>
      <c r="E49" s="45">
        <f t="shared" si="1"/>
        <v>0.21996116800000001</v>
      </c>
      <c r="F49" s="35">
        <f t="shared" si="2"/>
        <v>8.5107999999999503E-3</v>
      </c>
      <c r="G49" s="4"/>
      <c r="H49" s="74">
        <f t="shared" si="3"/>
        <v>1.1489579999999933</v>
      </c>
      <c r="I49" s="2" t="s">
        <v>66</v>
      </c>
      <c r="J49" s="46" t="s">
        <v>93</v>
      </c>
      <c r="K49" s="75">
        <f t="shared" si="4"/>
        <v>43538</v>
      </c>
      <c r="L49" s="76" t="str">
        <f t="shared" ca="1" si="5"/>
        <v>2020/3/30</v>
      </c>
      <c r="M49" s="57">
        <f t="shared" ca="1" si="6"/>
        <v>51705</v>
      </c>
      <c r="N49" s="77">
        <f t="shared" ca="1" si="7"/>
        <v>8.1108146214098741E-3</v>
      </c>
      <c r="O49" s="48">
        <f t="shared" si="8"/>
        <v>134.94175200000001</v>
      </c>
      <c r="P49" s="48">
        <f t="shared" si="9"/>
        <v>-5.8247999999991862E-2</v>
      </c>
      <c r="Q49" s="49">
        <f t="shared" si="10"/>
        <v>0.89961168000000002</v>
      </c>
      <c r="R49" s="50">
        <f t="shared" si="11"/>
        <v>4940.5899999999992</v>
      </c>
      <c r="S49" s="51">
        <f t="shared" si="12"/>
        <v>5025.5681479999994</v>
      </c>
      <c r="T49" s="51"/>
      <c r="U49" s="78"/>
      <c r="V49" s="52">
        <f t="shared" si="13"/>
        <v>4012.54</v>
      </c>
      <c r="W49" s="52">
        <f t="shared" si="14"/>
        <v>9038.1081479999993</v>
      </c>
      <c r="X49" s="1">
        <f t="shared" si="15"/>
        <v>7520</v>
      </c>
      <c r="Y49" s="50">
        <f t="shared" si="16"/>
        <v>1518.1081479999993</v>
      </c>
      <c r="Z49" s="135">
        <f t="shared" si="17"/>
        <v>0.20187608351063813</v>
      </c>
      <c r="AA49" s="135">
        <f t="shared" si="18"/>
        <v>0.43282265457054381</v>
      </c>
      <c r="AB49" s="135">
        <f>SUM($C$2:C49)*D49/SUM($B$2:B49)-1</f>
        <v>0.2549745579787237</v>
      </c>
      <c r="AC49" s="135">
        <f t="shared" si="19"/>
        <v>-5.3098474468085577E-2</v>
      </c>
      <c r="AD49" s="53">
        <f t="shared" si="20"/>
        <v>0.21145036800000006</v>
      </c>
      <c r="AE49" s="53"/>
    </row>
    <row r="50" spans="1:32">
      <c r="A50" s="79" t="s">
        <v>649</v>
      </c>
      <c r="B50" s="2">
        <v>135</v>
      </c>
      <c r="C50" s="72">
        <v>131.27000000000001</v>
      </c>
      <c r="D50" s="73">
        <v>1.028</v>
      </c>
      <c r="E50" s="45">
        <f t="shared" si="1"/>
        <v>0.21996370666666668</v>
      </c>
      <c r="F50" s="35">
        <f t="shared" si="2"/>
        <v>-2.0562888888887468E-3</v>
      </c>
      <c r="G50" s="4"/>
      <c r="H50" s="74">
        <f t="shared" si="3"/>
        <v>-0.27759899999998083</v>
      </c>
      <c r="I50" s="2" t="s">
        <v>66</v>
      </c>
      <c r="J50" s="46" t="s">
        <v>95</v>
      </c>
      <c r="K50" s="75">
        <f t="shared" si="4"/>
        <v>43539</v>
      </c>
      <c r="L50" s="76" t="str">
        <f t="shared" ca="1" si="5"/>
        <v>2020/3/30</v>
      </c>
      <c r="M50" s="57">
        <f t="shared" ca="1" si="6"/>
        <v>51570</v>
      </c>
      <c r="N50" s="77">
        <f t="shared" ca="1" si="7"/>
        <v>-1.9647786503779914E-3</v>
      </c>
      <c r="O50" s="48">
        <f t="shared" si="8"/>
        <v>134.94556</v>
      </c>
      <c r="P50" s="48">
        <f t="shared" si="9"/>
        <v>-5.44399999999996E-2</v>
      </c>
      <c r="Q50" s="49">
        <f t="shared" si="10"/>
        <v>0.89963706666666665</v>
      </c>
      <c r="R50" s="50">
        <f t="shared" si="11"/>
        <v>5071.8599999999997</v>
      </c>
      <c r="S50" s="51">
        <f t="shared" si="12"/>
        <v>5213.8720800000001</v>
      </c>
      <c r="T50" s="51"/>
      <c r="U50" s="78"/>
      <c r="V50" s="52">
        <f t="shared" si="13"/>
        <v>4012.54</v>
      </c>
      <c r="W50" s="52">
        <f t="shared" si="14"/>
        <v>9226.4120800000001</v>
      </c>
      <c r="X50" s="1">
        <f t="shared" si="15"/>
        <v>7655</v>
      </c>
      <c r="Y50" s="50">
        <f t="shared" si="16"/>
        <v>1571.4120800000001</v>
      </c>
      <c r="Z50" s="135">
        <f t="shared" si="17"/>
        <v>0.20527917439581977</v>
      </c>
      <c r="AA50" s="135">
        <f t="shared" si="18"/>
        <v>0.43141505466086105</v>
      </c>
      <c r="AB50" s="135">
        <f>SUM($C$2:C50)*D50/SUM($B$2:B50)-1</f>
        <v>0.26356039190071878</v>
      </c>
      <c r="AC50" s="135">
        <f t="shared" si="19"/>
        <v>-5.8281217504899008E-2</v>
      </c>
      <c r="AD50" s="53">
        <f t="shared" si="20"/>
        <v>0.22201999555555543</v>
      </c>
      <c r="AE50" s="53"/>
    </row>
    <row r="51" spans="1:32">
      <c r="A51" s="79" t="s">
        <v>650</v>
      </c>
      <c r="B51" s="2">
        <v>135</v>
      </c>
      <c r="C51" s="72">
        <v>128.06</v>
      </c>
      <c r="D51" s="73">
        <v>1.0537000000000001</v>
      </c>
      <c r="E51" s="45">
        <f t="shared" si="1"/>
        <v>0.21995788133333333</v>
      </c>
      <c r="F51" s="35">
        <f t="shared" si="2"/>
        <v>-2.6459422222222251E-2</v>
      </c>
      <c r="G51" s="4"/>
      <c r="H51" s="74">
        <f t="shared" si="3"/>
        <v>-3.572022000000004</v>
      </c>
      <c r="I51" s="2" t="s">
        <v>66</v>
      </c>
      <c r="J51" s="46" t="s">
        <v>97</v>
      </c>
      <c r="K51" s="75">
        <f t="shared" si="4"/>
        <v>43542</v>
      </c>
      <c r="L51" s="76" t="str">
        <f t="shared" ca="1" si="5"/>
        <v>2020/3/30</v>
      </c>
      <c r="M51" s="57">
        <f t="shared" ca="1" si="6"/>
        <v>51165</v>
      </c>
      <c r="N51" s="77">
        <f t="shared" ca="1" si="7"/>
        <v>-2.5482029316915889E-2</v>
      </c>
      <c r="O51" s="48">
        <f t="shared" si="8"/>
        <v>134.93682200000001</v>
      </c>
      <c r="P51" s="48">
        <f t="shared" si="9"/>
        <v>-6.3177999999993517E-2</v>
      </c>
      <c r="Q51" s="49">
        <f t="shared" si="10"/>
        <v>0.89957881333333334</v>
      </c>
      <c r="R51" s="50">
        <f t="shared" si="11"/>
        <v>5199.92</v>
      </c>
      <c r="S51" s="51">
        <f t="shared" si="12"/>
        <v>5479.1557040000007</v>
      </c>
      <c r="T51" s="51"/>
      <c r="U51" s="78"/>
      <c r="V51" s="52">
        <f t="shared" si="13"/>
        <v>4012.54</v>
      </c>
      <c r="W51" s="52">
        <f t="shared" si="14"/>
        <v>9491.6957040000016</v>
      </c>
      <c r="X51" s="1">
        <f t="shared" si="15"/>
        <v>7790</v>
      </c>
      <c r="Y51" s="50">
        <f t="shared" si="16"/>
        <v>1701.6957040000016</v>
      </c>
      <c r="Z51" s="135">
        <f t="shared" si="17"/>
        <v>0.2184461750962774</v>
      </c>
      <c r="AA51" s="135">
        <f t="shared" si="18"/>
        <v>0.4504867567095352</v>
      </c>
      <c r="AB51" s="135">
        <f>SUM($C$2:C51)*D51/SUM($B$2:B51)-1</f>
        <v>0.29002637894736893</v>
      </c>
      <c r="AC51" s="135">
        <f t="shared" si="19"/>
        <v>-7.1580203851091539E-2</v>
      </c>
      <c r="AD51" s="53">
        <f t="shared" si="20"/>
        <v>0.24641730355555558</v>
      </c>
      <c r="AE51" s="53"/>
    </row>
    <row r="52" spans="1:32">
      <c r="A52" s="79" t="s">
        <v>651</v>
      </c>
      <c r="B52" s="2">
        <v>135</v>
      </c>
      <c r="C52" s="72">
        <v>127.6</v>
      </c>
      <c r="D52" s="73">
        <v>1.0575000000000001</v>
      </c>
      <c r="E52" s="45">
        <f t="shared" si="1"/>
        <v>0.21995800000000001</v>
      </c>
      <c r="F52" s="35">
        <f t="shared" si="2"/>
        <v>-2.9956444444444598E-2</v>
      </c>
      <c r="G52" s="4"/>
      <c r="H52" s="74">
        <f t="shared" si="3"/>
        <v>-4.0441200000000208</v>
      </c>
      <c r="I52" s="2" t="s">
        <v>66</v>
      </c>
      <c r="J52" s="46" t="s">
        <v>99</v>
      </c>
      <c r="K52" s="75">
        <f t="shared" si="4"/>
        <v>43543</v>
      </c>
      <c r="L52" s="76" t="str">
        <f t="shared" ca="1" si="5"/>
        <v>2020/3/30</v>
      </c>
      <c r="M52" s="57">
        <f t="shared" ca="1" si="6"/>
        <v>51030</v>
      </c>
      <c r="N52" s="77">
        <f t="shared" ca="1" si="7"/>
        <v>-2.8926196355085393E-2</v>
      </c>
      <c r="O52" s="48">
        <f t="shared" si="8"/>
        <v>134.93700000000001</v>
      </c>
      <c r="P52" s="48">
        <f t="shared" si="9"/>
        <v>-6.2999999999988177E-2</v>
      </c>
      <c r="Q52" s="49">
        <f t="shared" si="10"/>
        <v>0.89958000000000005</v>
      </c>
      <c r="R52" s="50">
        <f t="shared" si="11"/>
        <v>5022.7300000000005</v>
      </c>
      <c r="S52" s="51">
        <f t="shared" si="12"/>
        <v>5311.5369750000009</v>
      </c>
      <c r="T52" s="51">
        <v>304.79000000000002</v>
      </c>
      <c r="U52" s="78">
        <v>290.77</v>
      </c>
      <c r="V52" s="52">
        <f t="shared" si="13"/>
        <v>4303.3099999999995</v>
      </c>
      <c r="W52" s="52">
        <f t="shared" si="14"/>
        <v>9614.8469750000004</v>
      </c>
      <c r="X52" s="1">
        <f t="shared" si="15"/>
        <v>7925</v>
      </c>
      <c r="Y52" s="50">
        <f t="shared" si="16"/>
        <v>1689.8469750000004</v>
      </c>
      <c r="Z52" s="135">
        <f t="shared" si="17"/>
        <v>0.21322990220820204</v>
      </c>
      <c r="AA52" s="135">
        <f t="shared" si="18"/>
        <v>0.4665907283616213</v>
      </c>
      <c r="AB52" s="135">
        <f>SUM($C$2:C52)*D52/SUM($B$2:B52)-1</f>
        <v>0.28965094006309178</v>
      </c>
      <c r="AC52" s="135">
        <f t="shared" si="19"/>
        <v>-7.642103785488974E-2</v>
      </c>
      <c r="AD52" s="53">
        <f t="shared" si="20"/>
        <v>0.24991444444444461</v>
      </c>
      <c r="AE52" s="53"/>
    </row>
    <row r="53" spans="1:32">
      <c r="A53" s="79" t="s">
        <v>652</v>
      </c>
      <c r="B53" s="2">
        <v>135</v>
      </c>
      <c r="C53" s="72">
        <v>127.77</v>
      </c>
      <c r="D53" s="73">
        <v>1.0561</v>
      </c>
      <c r="E53" s="45">
        <f t="shared" si="1"/>
        <v>0.21995859800000001</v>
      </c>
      <c r="F53" s="35">
        <f t="shared" si="2"/>
        <v>-2.8664066666666738E-2</v>
      </c>
      <c r="G53" s="4"/>
      <c r="H53" s="74">
        <f t="shared" si="3"/>
        <v>-3.8696490000000097</v>
      </c>
      <c r="I53" s="2" t="s">
        <v>66</v>
      </c>
      <c r="J53" s="46" t="s">
        <v>101</v>
      </c>
      <c r="K53" s="75">
        <f t="shared" si="4"/>
        <v>43544</v>
      </c>
      <c r="L53" s="76" t="str">
        <f t="shared" ca="1" si="5"/>
        <v>2020/3/30</v>
      </c>
      <c r="M53" s="57">
        <f t="shared" ca="1" si="6"/>
        <v>50895</v>
      </c>
      <c r="N53" s="77">
        <f t="shared" ca="1" si="7"/>
        <v>-2.7751682581786098E-2</v>
      </c>
      <c r="O53" s="48">
        <f t="shared" si="8"/>
        <v>134.93789699999999</v>
      </c>
      <c r="P53" s="48">
        <f t="shared" si="9"/>
        <v>-6.2103000000007569E-2</v>
      </c>
      <c r="Q53" s="49">
        <f t="shared" si="10"/>
        <v>0.8995859799999999</v>
      </c>
      <c r="R53" s="50">
        <f t="shared" si="11"/>
        <v>5150.5000000000009</v>
      </c>
      <c r="S53" s="51">
        <f t="shared" si="12"/>
        <v>5439.4430500000008</v>
      </c>
      <c r="T53" s="51"/>
      <c r="U53" s="78"/>
      <c r="V53" s="52">
        <f t="shared" si="13"/>
        <v>4303.3099999999995</v>
      </c>
      <c r="W53" s="52">
        <f t="shared" si="14"/>
        <v>9742.7530499999993</v>
      </c>
      <c r="X53" s="1">
        <f t="shared" si="15"/>
        <v>8060</v>
      </c>
      <c r="Y53" s="50">
        <f t="shared" si="16"/>
        <v>1682.7530499999993</v>
      </c>
      <c r="Z53" s="135">
        <f t="shared" si="17"/>
        <v>0.20877829404466497</v>
      </c>
      <c r="AA53" s="135">
        <f t="shared" si="18"/>
        <v>0.44793503057212591</v>
      </c>
      <c r="AB53" s="135">
        <f>SUM($C$2:C53)*D53/SUM($B$2:B53)-1</f>
        <v>0.28311301898263053</v>
      </c>
      <c r="AC53" s="135">
        <f t="shared" si="19"/>
        <v>-7.4334724937965557E-2</v>
      </c>
      <c r="AD53" s="53">
        <f t="shared" si="20"/>
        <v>0.24862266466666674</v>
      </c>
      <c r="AE53" s="53"/>
    </row>
    <row r="54" spans="1:32">
      <c r="A54" s="79" t="s">
        <v>653</v>
      </c>
      <c r="B54" s="2">
        <v>135</v>
      </c>
      <c r="C54" s="72">
        <v>126.13</v>
      </c>
      <c r="D54" s="73">
        <v>1.0699000000000001</v>
      </c>
      <c r="E54" s="45">
        <f t="shared" si="1"/>
        <v>0.21996432466666666</v>
      </c>
      <c r="F54" s="35">
        <f t="shared" si="2"/>
        <v>-4.1131711111111184E-2</v>
      </c>
      <c r="G54" s="4"/>
      <c r="H54" s="74">
        <f t="shared" si="3"/>
        <v>-5.5527810000000102</v>
      </c>
      <c r="I54" s="2" t="s">
        <v>66</v>
      </c>
      <c r="J54" s="46" t="s">
        <v>103</v>
      </c>
      <c r="K54" s="75">
        <f t="shared" si="4"/>
        <v>43545</v>
      </c>
      <c r="L54" s="76" t="str">
        <f t="shared" ca="1" si="5"/>
        <v>2020/3/30</v>
      </c>
      <c r="M54" s="57">
        <f t="shared" ca="1" si="6"/>
        <v>50760</v>
      </c>
      <c r="N54" s="77">
        <f t="shared" ca="1" si="7"/>
        <v>-3.9928389775413783E-2</v>
      </c>
      <c r="O54" s="48">
        <f t="shared" si="8"/>
        <v>134.94648699999999</v>
      </c>
      <c r="P54" s="48">
        <f t="shared" si="9"/>
        <v>-5.351300000000947E-2</v>
      </c>
      <c r="Q54" s="49">
        <f t="shared" si="10"/>
        <v>0.89964324666666662</v>
      </c>
      <c r="R54" s="50">
        <f t="shared" si="11"/>
        <v>4756.8400000000011</v>
      </c>
      <c r="S54" s="51">
        <f t="shared" si="12"/>
        <v>5089.3431160000018</v>
      </c>
      <c r="T54" s="51">
        <v>519.79</v>
      </c>
      <c r="U54" s="78">
        <v>501.64</v>
      </c>
      <c r="V54" s="52">
        <f t="shared" si="13"/>
        <v>4804.95</v>
      </c>
      <c r="W54" s="52">
        <f t="shared" si="14"/>
        <v>9894.2931160000007</v>
      </c>
      <c r="X54" s="1">
        <f t="shared" si="15"/>
        <v>8195</v>
      </c>
      <c r="Y54" s="50">
        <f t="shared" si="16"/>
        <v>1699.2931160000007</v>
      </c>
      <c r="Z54" s="135">
        <f t="shared" si="17"/>
        <v>0.20735730518608908</v>
      </c>
      <c r="AA54" s="135">
        <f t="shared" si="18"/>
        <v>0.50125901269892825</v>
      </c>
      <c r="AB54" s="135">
        <f>SUM($C$2:C54)*D54/SUM($B$2:B54)-1</f>
        <v>0.29493280463697413</v>
      </c>
      <c r="AC54" s="135">
        <f t="shared" si="19"/>
        <v>-8.7575499450885053E-2</v>
      </c>
      <c r="AD54" s="53">
        <f t="shared" si="20"/>
        <v>0.26109603577777785</v>
      </c>
      <c r="AE54" s="53"/>
    </row>
    <row r="55" spans="1:32">
      <c r="A55" s="79" t="s">
        <v>654</v>
      </c>
      <c r="B55" s="2">
        <v>135</v>
      </c>
      <c r="C55" s="72">
        <v>125.44</v>
      </c>
      <c r="D55" s="73">
        <v>1.0757000000000001</v>
      </c>
      <c r="E55" s="45">
        <f t="shared" si="1"/>
        <v>0.21995720533333335</v>
      </c>
      <c r="F55" s="35">
        <f t="shared" si="2"/>
        <v>-4.6377244444444493E-2</v>
      </c>
      <c r="G55" s="4"/>
      <c r="H55" s="74">
        <f t="shared" si="3"/>
        <v>-6.2609280000000069</v>
      </c>
      <c r="I55" s="2" t="s">
        <v>66</v>
      </c>
      <c r="J55" s="46" t="s">
        <v>105</v>
      </c>
      <c r="K55" s="75">
        <f t="shared" si="4"/>
        <v>43546</v>
      </c>
      <c r="L55" s="76" t="str">
        <f t="shared" ca="1" si="5"/>
        <v>2020/3/30</v>
      </c>
      <c r="M55" s="57">
        <f t="shared" ca="1" si="6"/>
        <v>50625</v>
      </c>
      <c r="N55" s="77">
        <f t="shared" ca="1" si="7"/>
        <v>-4.514051792592598E-2</v>
      </c>
      <c r="O55" s="48">
        <f t="shared" si="8"/>
        <v>134.93580800000001</v>
      </c>
      <c r="P55" s="48">
        <f t="shared" si="9"/>
        <v>-6.4191999999991367E-2</v>
      </c>
      <c r="Q55" s="49">
        <f t="shared" si="10"/>
        <v>0.89957205333333334</v>
      </c>
      <c r="R55" s="50">
        <f t="shared" si="11"/>
        <v>4882.2800000000007</v>
      </c>
      <c r="S55" s="51">
        <f t="shared" si="12"/>
        <v>5251.8685960000012</v>
      </c>
      <c r="T55" s="51"/>
      <c r="U55" s="78"/>
      <c r="V55" s="52">
        <f t="shared" si="13"/>
        <v>4804.95</v>
      </c>
      <c r="W55" s="52">
        <f t="shared" si="14"/>
        <v>10056.818596000001</v>
      </c>
      <c r="X55" s="1">
        <f t="shared" si="15"/>
        <v>8330</v>
      </c>
      <c r="Y55" s="50">
        <f t="shared" si="16"/>
        <v>1726.818596000001</v>
      </c>
      <c r="Z55" s="135">
        <f t="shared" si="17"/>
        <v>0.20730115198079235</v>
      </c>
      <c r="AA55" s="135">
        <f t="shared" si="18"/>
        <v>0.4898706673664206</v>
      </c>
      <c r="AB55" s="135">
        <f>SUM($C$2:C55)*D55/SUM($B$2:B55)-1</f>
        <v>0.29705142496998849</v>
      </c>
      <c r="AC55" s="135">
        <f t="shared" si="19"/>
        <v>-8.9750272989196134E-2</v>
      </c>
      <c r="AD55" s="53">
        <f t="shared" si="20"/>
        <v>0.26633444977777787</v>
      </c>
      <c r="AE55" s="53"/>
      <c r="AF55" s="50"/>
    </row>
    <row r="56" spans="1:32">
      <c r="A56" s="79" t="s">
        <v>655</v>
      </c>
      <c r="B56" s="2">
        <v>135</v>
      </c>
      <c r="C56" s="72">
        <v>126.97</v>
      </c>
      <c r="D56" s="73">
        <v>1.0627</v>
      </c>
      <c r="E56" s="45">
        <f t="shared" si="1"/>
        <v>0.21995401266666667</v>
      </c>
      <c r="F56" s="35">
        <f t="shared" si="2"/>
        <v>-3.4745844444444382E-2</v>
      </c>
      <c r="G56" s="4"/>
      <c r="H56" s="74">
        <f t="shared" si="3"/>
        <v>-4.6906889999999919</v>
      </c>
      <c r="I56" s="2" t="s">
        <v>66</v>
      </c>
      <c r="J56" s="46" t="s">
        <v>107</v>
      </c>
      <c r="K56" s="75">
        <f t="shared" si="4"/>
        <v>43549</v>
      </c>
      <c r="L56" s="76" t="str">
        <f t="shared" ca="1" si="5"/>
        <v>2020/3/30</v>
      </c>
      <c r="M56" s="57">
        <f t="shared" ca="1" si="6"/>
        <v>50220</v>
      </c>
      <c r="N56" s="77">
        <f t="shared" ca="1" si="7"/>
        <v>-3.4092024790919898E-2</v>
      </c>
      <c r="O56" s="48">
        <f t="shared" si="8"/>
        <v>134.93101899999999</v>
      </c>
      <c r="P56" s="48">
        <f t="shared" si="9"/>
        <v>-6.8981000000007953E-2</v>
      </c>
      <c r="Q56" s="49">
        <f t="shared" si="10"/>
        <v>0.89954012666666661</v>
      </c>
      <c r="R56" s="50">
        <f t="shared" si="11"/>
        <v>5009.2500000000009</v>
      </c>
      <c r="S56" s="51">
        <f t="shared" si="12"/>
        <v>5323.3299750000006</v>
      </c>
      <c r="T56" s="51"/>
      <c r="U56" s="78"/>
      <c r="V56" s="52">
        <f t="shared" si="13"/>
        <v>4804.95</v>
      </c>
      <c r="W56" s="52">
        <f t="shared" si="14"/>
        <v>10128.279975000001</v>
      </c>
      <c r="X56" s="1">
        <f t="shared" si="15"/>
        <v>8465</v>
      </c>
      <c r="Y56" s="50">
        <f t="shared" si="16"/>
        <v>1663.2799750000013</v>
      </c>
      <c r="Z56" s="135">
        <f t="shared" si="17"/>
        <v>0.19648906969875979</v>
      </c>
      <c r="AA56" s="135">
        <f t="shared" si="18"/>
        <v>0.45444187237879263</v>
      </c>
      <c r="AB56" s="135">
        <f>SUM($C$2:C56)*D56/SUM($B$2:B56)-1</f>
        <v>0.27688081382161855</v>
      </c>
      <c r="AC56" s="135">
        <f t="shared" si="19"/>
        <v>-8.0391744122858766E-2</v>
      </c>
      <c r="AD56" s="53">
        <f t="shared" si="20"/>
        <v>0.25469985711111104</v>
      </c>
      <c r="AE56" s="53"/>
    </row>
    <row r="57" spans="1:32">
      <c r="A57" s="79" t="s">
        <v>656</v>
      </c>
      <c r="B57" s="2">
        <v>135</v>
      </c>
      <c r="C57" s="72">
        <v>130.43</v>
      </c>
      <c r="D57" s="73">
        <v>1.0346</v>
      </c>
      <c r="E57" s="45">
        <f t="shared" si="1"/>
        <v>0.2199619186666667</v>
      </c>
      <c r="F57" s="35">
        <f t="shared" si="2"/>
        <v>-8.4421555555555493E-3</v>
      </c>
      <c r="G57" s="4"/>
      <c r="H57" s="74">
        <f t="shared" si="3"/>
        <v>-1.1396909999999991</v>
      </c>
      <c r="I57" s="2" t="s">
        <v>66</v>
      </c>
      <c r="J57" s="46" t="s">
        <v>109</v>
      </c>
      <c r="K57" s="75">
        <f t="shared" si="4"/>
        <v>43550</v>
      </c>
      <c r="L57" s="76" t="str">
        <f t="shared" ca="1" si="5"/>
        <v>2020/3/30</v>
      </c>
      <c r="M57" s="57">
        <f t="shared" ca="1" si="6"/>
        <v>50085</v>
      </c>
      <c r="N57" s="77">
        <f t="shared" ca="1" si="7"/>
        <v>-8.305624737945487E-3</v>
      </c>
      <c r="O57" s="48">
        <f t="shared" si="8"/>
        <v>134.94287800000001</v>
      </c>
      <c r="P57" s="48">
        <f t="shared" si="9"/>
        <v>-5.7121999999992568E-2</v>
      </c>
      <c r="Q57" s="49">
        <f t="shared" si="10"/>
        <v>0.89961918666666674</v>
      </c>
      <c r="R57" s="50">
        <f t="shared" si="11"/>
        <v>5139.6800000000012</v>
      </c>
      <c r="S57" s="51">
        <f t="shared" si="12"/>
        <v>5317.512928000001</v>
      </c>
      <c r="T57" s="51"/>
      <c r="U57" s="78"/>
      <c r="V57" s="52">
        <f t="shared" si="13"/>
        <v>4804.95</v>
      </c>
      <c r="W57" s="52">
        <f t="shared" si="14"/>
        <v>10122.462928000001</v>
      </c>
      <c r="X57" s="1">
        <f t="shared" si="15"/>
        <v>8600</v>
      </c>
      <c r="Y57" s="50">
        <f t="shared" si="16"/>
        <v>1522.4629280000008</v>
      </c>
      <c r="Z57" s="135">
        <f t="shared" si="17"/>
        <v>0.17703057302325598</v>
      </c>
      <c r="AA57" s="135">
        <f t="shared" si="18"/>
        <v>0.4011707165913494</v>
      </c>
      <c r="AB57" s="135">
        <f>SUM($C$2:C57)*D57/SUM($B$2:B57)-1</f>
        <v>0.23929440697674442</v>
      </c>
      <c r="AC57" s="135">
        <f t="shared" si="19"/>
        <v>-6.2263833953488446E-2</v>
      </c>
      <c r="AD57" s="53">
        <f t="shared" si="20"/>
        <v>0.22840407422222225</v>
      </c>
      <c r="AE57" s="53"/>
    </row>
    <row r="58" spans="1:32">
      <c r="A58" s="79" t="s">
        <v>657</v>
      </c>
      <c r="B58" s="2">
        <v>135</v>
      </c>
      <c r="C58" s="72">
        <v>129.27000000000001</v>
      </c>
      <c r="D58" s="73">
        <v>1.0439000000000001</v>
      </c>
      <c r="E58" s="45">
        <f t="shared" si="1"/>
        <v>0.21996330200000003</v>
      </c>
      <c r="F58" s="35">
        <f t="shared" si="2"/>
        <v>-1.7260733333333285E-2</v>
      </c>
      <c r="G58" s="4"/>
      <c r="H58" s="74">
        <f t="shared" si="3"/>
        <v>-2.3301989999999932</v>
      </c>
      <c r="I58" s="2" t="s">
        <v>66</v>
      </c>
      <c r="J58" s="46" t="s">
        <v>111</v>
      </c>
      <c r="K58" s="75">
        <f t="shared" si="4"/>
        <v>43551</v>
      </c>
      <c r="L58" s="76" t="str">
        <f t="shared" ca="1" si="5"/>
        <v>2020/3/30</v>
      </c>
      <c r="M58" s="57">
        <f t="shared" ca="1" si="6"/>
        <v>49950</v>
      </c>
      <c r="N58" s="77">
        <f t="shared" ca="1" si="7"/>
        <v>-1.7027480180180132E-2</v>
      </c>
      <c r="O58" s="48">
        <f t="shared" si="8"/>
        <v>134.94495300000003</v>
      </c>
      <c r="P58" s="48">
        <f t="shared" si="9"/>
        <v>-5.5046999999973423E-2</v>
      </c>
      <c r="Q58" s="49">
        <f t="shared" si="10"/>
        <v>0.89963302000000023</v>
      </c>
      <c r="R58" s="50">
        <f t="shared" si="11"/>
        <v>5268.9500000000016</v>
      </c>
      <c r="S58" s="51">
        <f t="shared" si="12"/>
        <v>5500.256905000002</v>
      </c>
      <c r="T58" s="51"/>
      <c r="U58" s="78"/>
      <c r="V58" s="52">
        <f t="shared" si="13"/>
        <v>4804.95</v>
      </c>
      <c r="W58" s="52">
        <f t="shared" si="14"/>
        <v>10305.206905000003</v>
      </c>
      <c r="X58" s="1">
        <f t="shared" si="15"/>
        <v>8735</v>
      </c>
      <c r="Y58" s="50">
        <f t="shared" si="16"/>
        <v>1570.2069050000027</v>
      </c>
      <c r="Z58" s="135">
        <f t="shared" si="17"/>
        <v>0.17976037836290826</v>
      </c>
      <c r="AA58" s="135">
        <f t="shared" si="18"/>
        <v>0.39953865854124038</v>
      </c>
      <c r="AB58" s="135">
        <f>SUM($C$2:C58)*D58/SUM($B$2:B58)-1</f>
        <v>0.24655761911848928</v>
      </c>
      <c r="AC58" s="135">
        <f t="shared" si="19"/>
        <v>-6.6797240755581022E-2</v>
      </c>
      <c r="AD58" s="53">
        <f t="shared" si="20"/>
        <v>0.23722403533333331</v>
      </c>
      <c r="AE58" s="53"/>
    </row>
    <row r="59" spans="1:32">
      <c r="A59" s="79" t="s">
        <v>658</v>
      </c>
      <c r="B59" s="2">
        <v>135</v>
      </c>
      <c r="C59" s="72">
        <v>131.01</v>
      </c>
      <c r="D59" s="73">
        <v>1.03</v>
      </c>
      <c r="E59" s="45">
        <f t="shared" si="1"/>
        <v>0.21996019999999999</v>
      </c>
      <c r="F59" s="35">
        <f t="shared" si="2"/>
        <v>-4.0328666666667873E-3</v>
      </c>
      <c r="G59" s="4"/>
      <c r="H59" s="74">
        <f t="shared" si="3"/>
        <v>-0.54443700000001627</v>
      </c>
      <c r="I59" s="2" t="s">
        <v>66</v>
      </c>
      <c r="J59" s="46" t="s">
        <v>113</v>
      </c>
      <c r="K59" s="75">
        <f t="shared" si="4"/>
        <v>43552</v>
      </c>
      <c r="L59" s="76" t="str">
        <f t="shared" ca="1" si="5"/>
        <v>2020/3/30</v>
      </c>
      <c r="M59" s="57">
        <f t="shared" ca="1" si="6"/>
        <v>49815</v>
      </c>
      <c r="N59" s="77">
        <f t="shared" ca="1" si="7"/>
        <v>-3.9891499548330009E-3</v>
      </c>
      <c r="O59" s="48">
        <f t="shared" si="8"/>
        <v>134.94030000000001</v>
      </c>
      <c r="P59" s="48">
        <f t="shared" si="9"/>
        <v>-5.9699999999992315E-2</v>
      </c>
      <c r="Q59" s="49">
        <f t="shared" si="10"/>
        <v>0.89960200000000001</v>
      </c>
      <c r="R59" s="50">
        <f t="shared" si="11"/>
        <v>5399.9600000000019</v>
      </c>
      <c r="S59" s="51">
        <f t="shared" si="12"/>
        <v>5561.9588000000022</v>
      </c>
      <c r="T59" s="51"/>
      <c r="U59" s="78"/>
      <c r="V59" s="52">
        <f t="shared" si="13"/>
        <v>4804.95</v>
      </c>
      <c r="W59" s="52">
        <f t="shared" si="14"/>
        <v>10366.908800000001</v>
      </c>
      <c r="X59" s="1">
        <f t="shared" si="15"/>
        <v>8870</v>
      </c>
      <c r="Y59" s="50">
        <f t="shared" si="16"/>
        <v>1496.9088000000011</v>
      </c>
      <c r="Z59" s="135">
        <f t="shared" si="17"/>
        <v>0.16876085682074415</v>
      </c>
      <c r="AA59" s="135">
        <f t="shared" si="18"/>
        <v>0.36823871785094942</v>
      </c>
      <c r="AB59" s="135">
        <f>SUM($C$2:C59)*D59/SUM($B$2:B59)-1</f>
        <v>0.22645246899661808</v>
      </c>
      <c r="AC59" s="135">
        <f t="shared" si="19"/>
        <v>-5.769161217587393E-2</v>
      </c>
      <c r="AD59" s="53">
        <f t="shared" si="20"/>
        <v>0.2239930666666668</v>
      </c>
      <c r="AE59" s="53"/>
    </row>
    <row r="60" spans="1:32">
      <c r="A60" s="79" t="s">
        <v>659</v>
      </c>
      <c r="B60" s="2">
        <v>135</v>
      </c>
      <c r="C60" s="72">
        <v>127.02</v>
      </c>
      <c r="D60" s="73">
        <v>1.0624</v>
      </c>
      <c r="E60" s="45">
        <f t="shared" si="1"/>
        <v>0.219964032</v>
      </c>
      <c r="F60" s="35">
        <f t="shared" si="2"/>
        <v>-3.4365733333333363E-2</v>
      </c>
      <c r="G60" s="4"/>
      <c r="H60" s="74">
        <f t="shared" si="3"/>
        <v>-4.6393740000000037</v>
      </c>
      <c r="I60" s="2" t="s">
        <v>66</v>
      </c>
      <c r="J60" s="46" t="s">
        <v>115</v>
      </c>
      <c r="K60" s="75">
        <f t="shared" si="4"/>
        <v>43553</v>
      </c>
      <c r="L60" s="76" t="str">
        <f t="shared" ca="1" si="5"/>
        <v>2020/3/30</v>
      </c>
      <c r="M60" s="57">
        <f t="shared" ca="1" si="6"/>
        <v>49680</v>
      </c>
      <c r="N60" s="77">
        <f t="shared" ca="1" si="7"/>
        <v>-3.4085577898550753E-2</v>
      </c>
      <c r="O60" s="48">
        <f t="shared" si="8"/>
        <v>134.94604799999999</v>
      </c>
      <c r="P60" s="48">
        <f t="shared" si="9"/>
        <v>-5.3952000000009548E-2</v>
      </c>
      <c r="Q60" s="49">
        <f t="shared" si="10"/>
        <v>0.89964031999999994</v>
      </c>
      <c r="R60" s="50">
        <f t="shared" si="11"/>
        <v>5526.9800000000023</v>
      </c>
      <c r="S60" s="51">
        <f t="shared" si="12"/>
        <v>5871.8635520000025</v>
      </c>
      <c r="T60" s="51"/>
      <c r="U60" s="78"/>
      <c r="V60" s="52">
        <f t="shared" si="13"/>
        <v>4804.95</v>
      </c>
      <c r="W60" s="52">
        <f t="shared" si="14"/>
        <v>10676.813552000003</v>
      </c>
      <c r="X60" s="1">
        <f t="shared" si="15"/>
        <v>9005</v>
      </c>
      <c r="Y60" s="50">
        <f t="shared" si="16"/>
        <v>1671.8135520000033</v>
      </c>
      <c r="Z60" s="135">
        <f t="shared" si="17"/>
        <v>0.18565392026651906</v>
      </c>
      <c r="AA60" s="135">
        <f t="shared" si="18"/>
        <v>0.39804610707015442</v>
      </c>
      <c r="AB60" s="135">
        <f>SUM($C$2:C60)*D60/SUM($B$2:B60)-1</f>
        <v>0.26105287284841783</v>
      </c>
      <c r="AC60" s="135">
        <f t="shared" si="19"/>
        <v>-7.539895258189877E-2</v>
      </c>
      <c r="AD60" s="53">
        <f t="shared" si="20"/>
        <v>0.25432976533333335</v>
      </c>
      <c r="AE60" s="53"/>
    </row>
    <row r="61" spans="1:32">
      <c r="A61" s="79" t="s">
        <v>660</v>
      </c>
      <c r="B61" s="2">
        <v>135</v>
      </c>
      <c r="C61" s="72">
        <v>122.62</v>
      </c>
      <c r="D61" s="73">
        <v>1.1005</v>
      </c>
      <c r="E61" s="45">
        <f t="shared" si="1"/>
        <v>0.21996220666666666</v>
      </c>
      <c r="F61" s="35">
        <f t="shared" si="2"/>
        <v>-6.7815511111111046E-2</v>
      </c>
      <c r="G61" s="4"/>
      <c r="H61" s="74">
        <f t="shared" si="3"/>
        <v>-9.1550939999999912</v>
      </c>
      <c r="I61" s="2" t="s">
        <v>66</v>
      </c>
      <c r="J61" s="46" t="s">
        <v>117</v>
      </c>
      <c r="K61" s="75">
        <f t="shared" si="4"/>
        <v>43556</v>
      </c>
      <c r="L61" s="76" t="str">
        <f t="shared" ca="1" si="5"/>
        <v>2020/3/30</v>
      </c>
      <c r="M61" s="57">
        <f t="shared" ca="1" si="6"/>
        <v>49275</v>
      </c>
      <c r="N61" s="77">
        <f t="shared" ca="1" si="7"/>
        <v>-6.7815511111111046E-2</v>
      </c>
      <c r="O61" s="48">
        <f t="shared" si="8"/>
        <v>134.94331</v>
      </c>
      <c r="P61" s="48">
        <f t="shared" si="9"/>
        <v>-5.6690000000003238E-2</v>
      </c>
      <c r="Q61" s="49">
        <f t="shared" si="10"/>
        <v>0.89962206666666666</v>
      </c>
      <c r="R61" s="50">
        <f t="shared" si="11"/>
        <v>3670.840000000002</v>
      </c>
      <c r="S61" s="51">
        <f t="shared" si="12"/>
        <v>4039.7594200000021</v>
      </c>
      <c r="T61" s="51">
        <v>1978.76</v>
      </c>
      <c r="U61" s="78">
        <v>1961.31</v>
      </c>
      <c r="V61" s="52">
        <f t="shared" si="13"/>
        <v>6766.26</v>
      </c>
      <c r="W61" s="52">
        <f t="shared" si="14"/>
        <v>10806.019420000002</v>
      </c>
      <c r="X61" s="1">
        <f t="shared" si="15"/>
        <v>9140</v>
      </c>
      <c r="Y61" s="50">
        <f t="shared" si="16"/>
        <v>1666.0194200000024</v>
      </c>
      <c r="Z61" s="135">
        <f t="shared" si="17"/>
        <v>0.18227783588621471</v>
      </c>
      <c r="AA61" s="135">
        <f t="shared" si="18"/>
        <v>0.70185421318257379</v>
      </c>
      <c r="AB61" s="135">
        <f>SUM($C$2:C61)*D61/SUM($B$2:B61)-1</f>
        <v>0.30174701422319528</v>
      </c>
      <c r="AC61" s="135">
        <f t="shared" si="19"/>
        <v>-0.11946917833698056</v>
      </c>
      <c r="AD61" s="53">
        <f t="shared" si="20"/>
        <v>0.28777771777777772</v>
      </c>
      <c r="AE61" s="53"/>
    </row>
    <row r="62" spans="1:32">
      <c r="A62" s="79" t="s">
        <v>661</v>
      </c>
      <c r="B62" s="2">
        <v>135</v>
      </c>
      <c r="C62" s="72">
        <v>122.25</v>
      </c>
      <c r="D62" s="73">
        <v>1.1037999999999999</v>
      </c>
      <c r="E62" s="45">
        <f t="shared" si="1"/>
        <v>0.21995970000000001</v>
      </c>
      <c r="F62" s="35">
        <f t="shared" si="2"/>
        <v>-7.0628333333333321E-2</v>
      </c>
      <c r="G62" s="4"/>
      <c r="H62" s="74">
        <f t="shared" si="3"/>
        <v>-9.5348249999999979</v>
      </c>
      <c r="I62" s="2" t="s">
        <v>66</v>
      </c>
      <c r="J62" s="46" t="s">
        <v>119</v>
      </c>
      <c r="K62" s="75">
        <f t="shared" si="4"/>
        <v>43557</v>
      </c>
      <c r="L62" s="76" t="str">
        <f t="shared" ca="1" si="5"/>
        <v>2020/3/30</v>
      </c>
      <c r="M62" s="57">
        <f t="shared" ca="1" si="6"/>
        <v>49140</v>
      </c>
      <c r="N62" s="77">
        <f t="shared" ca="1" si="7"/>
        <v>-7.0822367216117191E-2</v>
      </c>
      <c r="O62" s="48">
        <f t="shared" si="8"/>
        <v>134.93955</v>
      </c>
      <c r="P62" s="48">
        <f t="shared" si="9"/>
        <v>-6.0450000000003001E-2</v>
      </c>
      <c r="Q62" s="49">
        <f t="shared" si="10"/>
        <v>0.89959699999999998</v>
      </c>
      <c r="R62" s="50">
        <f t="shared" si="11"/>
        <v>3793.090000000002</v>
      </c>
      <c r="S62" s="51">
        <f t="shared" si="12"/>
        <v>4186.8127420000019</v>
      </c>
      <c r="T62" s="51"/>
      <c r="U62" s="78"/>
      <c r="V62" s="52">
        <f t="shared" si="13"/>
        <v>6766.26</v>
      </c>
      <c r="W62" s="52">
        <f t="shared" si="14"/>
        <v>10953.072742000002</v>
      </c>
      <c r="X62" s="1">
        <f t="shared" si="15"/>
        <v>9275</v>
      </c>
      <c r="Y62" s="50">
        <f t="shared" si="16"/>
        <v>1678.0727420000021</v>
      </c>
      <c r="Z62" s="135">
        <f t="shared" si="17"/>
        <v>0.18092428485175227</v>
      </c>
      <c r="AA62" s="135">
        <f t="shared" si="18"/>
        <v>0.66889065506987655</v>
      </c>
      <c r="AB62" s="135">
        <f>SUM($C$2:C62)*D62/SUM($B$2:B62)-1</f>
        <v>0.30119514242587631</v>
      </c>
      <c r="AC62" s="135">
        <f t="shared" si="19"/>
        <v>-0.12027085757412403</v>
      </c>
      <c r="AD62" s="53">
        <f t="shared" si="20"/>
        <v>0.29058803333333333</v>
      </c>
      <c r="AE62" s="53"/>
    </row>
    <row r="63" spans="1:32">
      <c r="A63" s="79" t="s">
        <v>662</v>
      </c>
      <c r="B63" s="2">
        <v>120</v>
      </c>
      <c r="C63" s="72">
        <v>107.6</v>
      </c>
      <c r="D63" s="73">
        <v>1.1148</v>
      </c>
      <c r="E63" s="45">
        <f t="shared" si="1"/>
        <v>0.20996831999999999</v>
      </c>
      <c r="F63" s="35">
        <f t="shared" si="2"/>
        <v>-7.975100000000003E-2</v>
      </c>
      <c r="G63" s="4"/>
      <c r="H63" s="74">
        <f t="shared" si="3"/>
        <v>-9.5701200000000028</v>
      </c>
      <c r="I63" s="2" t="s">
        <v>66</v>
      </c>
      <c r="J63" s="46" t="s">
        <v>121</v>
      </c>
      <c r="K63" s="75">
        <f t="shared" si="4"/>
        <v>43558</v>
      </c>
      <c r="L63" s="76" t="str">
        <f t="shared" ca="1" si="5"/>
        <v>2020/3/30</v>
      </c>
      <c r="M63" s="57">
        <f t="shared" ca="1" si="6"/>
        <v>43560</v>
      </c>
      <c r="N63" s="77">
        <f t="shared" ca="1" si="7"/>
        <v>-8.0190399449035832E-2</v>
      </c>
      <c r="O63" s="48">
        <f t="shared" si="8"/>
        <v>119.95247999999999</v>
      </c>
      <c r="P63" s="48">
        <f t="shared" si="9"/>
        <v>-4.752000000000578E-2</v>
      </c>
      <c r="Q63" s="49">
        <f t="shared" si="10"/>
        <v>0.79968319999999993</v>
      </c>
      <c r="R63" s="50">
        <f t="shared" si="11"/>
        <v>3774.4300000000017</v>
      </c>
      <c r="S63" s="51">
        <f t="shared" si="12"/>
        <v>4207.7345640000021</v>
      </c>
      <c r="T63" s="51">
        <v>126.26</v>
      </c>
      <c r="U63" s="78">
        <v>126.97</v>
      </c>
      <c r="V63" s="52">
        <f t="shared" si="13"/>
        <v>6893.2300000000005</v>
      </c>
      <c r="W63" s="52">
        <f t="shared" si="14"/>
        <v>11100.964564000002</v>
      </c>
      <c r="X63" s="1">
        <f t="shared" si="15"/>
        <v>9395</v>
      </c>
      <c r="Y63" s="50">
        <f t="shared" si="16"/>
        <v>1705.9645640000017</v>
      </c>
      <c r="Z63" s="135">
        <f t="shared" si="17"/>
        <v>0.1815821781798832</v>
      </c>
      <c r="AA63" s="135">
        <f t="shared" si="18"/>
        <v>0.68190303824892085</v>
      </c>
      <c r="AB63" s="135">
        <f>SUM($C$2:C63)*D63/SUM($B$2:B63)-1</f>
        <v>0.31014452325705211</v>
      </c>
      <c r="AC63" s="135">
        <f t="shared" si="19"/>
        <v>-0.1285623450771689</v>
      </c>
      <c r="AD63" s="53">
        <f t="shared" si="20"/>
        <v>0.28971932</v>
      </c>
      <c r="AE63" s="53"/>
    </row>
    <row r="64" spans="1:32">
      <c r="A64" s="79" t="s">
        <v>663</v>
      </c>
      <c r="B64" s="2">
        <v>120</v>
      </c>
      <c r="C64" s="72">
        <v>106.98</v>
      </c>
      <c r="D64" s="73">
        <v>1.1213</v>
      </c>
      <c r="E64" s="45">
        <f t="shared" si="1"/>
        <v>0.20997111600000001</v>
      </c>
      <c r="F64" s="35">
        <f t="shared" si="2"/>
        <v>-8.505354999999995E-2</v>
      </c>
      <c r="G64" s="4"/>
      <c r="H64" s="74">
        <f t="shared" si="3"/>
        <v>-10.206425999999993</v>
      </c>
      <c r="I64" s="2" t="s">
        <v>66</v>
      </c>
      <c r="J64" s="46" t="s">
        <v>123</v>
      </c>
      <c r="K64" s="75">
        <f t="shared" si="4"/>
        <v>43559</v>
      </c>
      <c r="L64" s="76" t="str">
        <f t="shared" ca="1" si="5"/>
        <v>2020/3/30</v>
      </c>
      <c r="M64" s="57">
        <f t="shared" ca="1" si="6"/>
        <v>43440</v>
      </c>
      <c r="N64" s="77">
        <f t="shared" ca="1" si="7"/>
        <v>-8.5758413674033085E-2</v>
      </c>
      <c r="O64" s="48">
        <f t="shared" si="8"/>
        <v>119.95667400000001</v>
      </c>
      <c r="P64" s="48">
        <f t="shared" si="9"/>
        <v>-4.3325999999993314E-2</v>
      </c>
      <c r="Q64" s="49">
        <f t="shared" si="10"/>
        <v>0.79971116000000009</v>
      </c>
      <c r="R64" s="50">
        <f t="shared" si="11"/>
        <v>3530.8500000000017</v>
      </c>
      <c r="S64" s="51">
        <f t="shared" si="12"/>
        <v>3959.1421050000017</v>
      </c>
      <c r="T64" s="51">
        <v>350.56</v>
      </c>
      <c r="U64" s="78">
        <v>354.59</v>
      </c>
      <c r="V64" s="52">
        <f t="shared" si="13"/>
        <v>7247.8200000000006</v>
      </c>
      <c r="W64" s="52">
        <f t="shared" si="14"/>
        <v>11206.962105000002</v>
      </c>
      <c r="X64" s="1">
        <f t="shared" si="15"/>
        <v>9515</v>
      </c>
      <c r="Y64" s="50">
        <f t="shared" si="16"/>
        <v>1691.9621050000023</v>
      </c>
      <c r="Z64" s="135">
        <f t="shared" si="17"/>
        <v>0.17782050499211799</v>
      </c>
      <c r="AA64" s="135">
        <f t="shared" si="18"/>
        <v>0.74628485828209623</v>
      </c>
      <c r="AB64" s="135">
        <f>SUM($C$2:C64)*D64/SUM($B$2:B64)-1</f>
        <v>0.31377117446137714</v>
      </c>
      <c r="AC64" s="135">
        <f t="shared" si="19"/>
        <v>-0.13595066946925916</v>
      </c>
      <c r="AD64" s="53">
        <f t="shared" si="20"/>
        <v>0.29502466599999999</v>
      </c>
      <c r="AE64" s="53"/>
    </row>
    <row r="65" spans="1:31">
      <c r="A65" s="79" t="s">
        <v>664</v>
      </c>
      <c r="B65" s="2">
        <v>120</v>
      </c>
      <c r="C65" s="72">
        <v>107.41</v>
      </c>
      <c r="D65" s="73">
        <v>1.1168</v>
      </c>
      <c r="E65" s="45">
        <f t="shared" si="1"/>
        <v>0.20997032533333335</v>
      </c>
      <c r="F65" s="35">
        <f t="shared" si="2"/>
        <v>-8.1375975000000031E-2</v>
      </c>
      <c r="G65" s="4"/>
      <c r="H65" s="74">
        <f t="shared" si="3"/>
        <v>-9.7651170000000036</v>
      </c>
      <c r="I65" s="2" t="s">
        <v>66</v>
      </c>
      <c r="J65" s="46" t="s">
        <v>125</v>
      </c>
      <c r="K65" s="75">
        <f t="shared" si="4"/>
        <v>43563</v>
      </c>
      <c r="L65" s="76" t="str">
        <f t="shared" ca="1" si="5"/>
        <v>2020/3/30</v>
      </c>
      <c r="M65" s="57">
        <f t="shared" ca="1" si="6"/>
        <v>42960</v>
      </c>
      <c r="N65" s="77">
        <f t="shared" ca="1" si="7"/>
        <v>-8.2967125349162049E-2</v>
      </c>
      <c r="O65" s="48">
        <f t="shared" si="8"/>
        <v>119.955488</v>
      </c>
      <c r="P65" s="48">
        <f t="shared" si="9"/>
        <v>-4.4511999999997443E-2</v>
      </c>
      <c r="Q65" s="49">
        <f t="shared" si="10"/>
        <v>0.79970325333333336</v>
      </c>
      <c r="R65" s="50">
        <f t="shared" si="11"/>
        <v>3638.2600000000016</v>
      </c>
      <c r="S65" s="51">
        <f t="shared" si="12"/>
        <v>4063.2087680000018</v>
      </c>
      <c r="T65" s="51"/>
      <c r="U65" s="78"/>
      <c r="V65" s="52">
        <f t="shared" si="13"/>
        <v>7247.8200000000006</v>
      </c>
      <c r="W65" s="52">
        <f t="shared" si="14"/>
        <v>11311.028768000002</v>
      </c>
      <c r="X65" s="1">
        <f t="shared" si="15"/>
        <v>9635</v>
      </c>
      <c r="Y65" s="50">
        <f t="shared" si="16"/>
        <v>1676.0287680000019</v>
      </c>
      <c r="Z65" s="135">
        <f t="shared" si="17"/>
        <v>0.17395212952776351</v>
      </c>
      <c r="AA65" s="135">
        <f t="shared" si="18"/>
        <v>0.70209568109652509</v>
      </c>
      <c r="AB65" s="135">
        <f>SUM($C$2:C65)*D65/SUM($B$2:B65)-1</f>
        <v>0.30465190326933111</v>
      </c>
      <c r="AC65" s="135">
        <f t="shared" si="19"/>
        <v>-0.1306997737415676</v>
      </c>
      <c r="AD65" s="53">
        <f t="shared" si="20"/>
        <v>0.29134630033333336</v>
      </c>
      <c r="AE65" s="53"/>
    </row>
    <row r="66" spans="1:31">
      <c r="A66" s="79" t="s">
        <v>665</v>
      </c>
      <c r="B66" s="2">
        <v>120</v>
      </c>
      <c r="C66" s="72">
        <v>107.23</v>
      </c>
      <c r="D66" s="73">
        <v>1.1186</v>
      </c>
      <c r="E66" s="45">
        <f t="shared" si="1"/>
        <v>0.20996498533333335</v>
      </c>
      <c r="F66" s="35">
        <f t="shared" si="2"/>
        <v>-8.2915424999999959E-2</v>
      </c>
      <c r="G66" s="4"/>
      <c r="H66" s="74">
        <f t="shared" si="3"/>
        <v>-9.9498509999999953</v>
      </c>
      <c r="I66" s="2" t="s">
        <v>66</v>
      </c>
      <c r="J66" s="46" t="s">
        <v>127</v>
      </c>
      <c r="K66" s="75">
        <f t="shared" si="4"/>
        <v>43564</v>
      </c>
      <c r="L66" s="76" t="str">
        <f t="shared" ca="1" si="5"/>
        <v>2020/3/30</v>
      </c>
      <c r="M66" s="57">
        <f t="shared" ca="1" si="6"/>
        <v>42840</v>
      </c>
      <c r="N66" s="77">
        <f t="shared" ca="1" si="7"/>
        <v>-8.4773473739495758E-2</v>
      </c>
      <c r="O66" s="48">
        <f t="shared" si="8"/>
        <v>119.947478</v>
      </c>
      <c r="P66" s="48">
        <f t="shared" si="9"/>
        <v>-5.2521999999996183E-2</v>
      </c>
      <c r="Q66" s="49">
        <f t="shared" si="10"/>
        <v>0.79964985333333338</v>
      </c>
      <c r="R66" s="50">
        <f t="shared" si="11"/>
        <v>3745.4900000000016</v>
      </c>
      <c r="S66" s="51">
        <f t="shared" si="12"/>
        <v>4189.7051140000021</v>
      </c>
      <c r="T66" s="51"/>
      <c r="U66" s="78"/>
      <c r="V66" s="52">
        <f t="shared" si="13"/>
        <v>7247.8200000000006</v>
      </c>
      <c r="W66" s="52">
        <f t="shared" si="14"/>
        <v>11437.525114000004</v>
      </c>
      <c r="X66" s="1">
        <f t="shared" si="15"/>
        <v>9755</v>
      </c>
      <c r="Y66" s="50">
        <f t="shared" si="16"/>
        <v>1682.5251140000037</v>
      </c>
      <c r="Z66" s="135">
        <f t="shared" si="17"/>
        <v>0.17247822798564871</v>
      </c>
      <c r="AA66" s="135">
        <f t="shared" si="18"/>
        <v>0.67108269609681126</v>
      </c>
      <c r="AB66" s="135">
        <f>SUM($C$2:C66)*D66/SUM($B$2:B66)-1</f>
        <v>0.30297578206048237</v>
      </c>
      <c r="AC66" s="135">
        <f t="shared" si="19"/>
        <v>-0.13049755407483365</v>
      </c>
      <c r="AD66" s="53">
        <f t="shared" si="20"/>
        <v>0.29288041033333334</v>
      </c>
      <c r="AE66" s="53"/>
    </row>
    <row r="67" spans="1:31">
      <c r="A67" s="79" t="s">
        <v>666</v>
      </c>
      <c r="B67" s="2">
        <v>120</v>
      </c>
      <c r="C67" s="72">
        <v>107.35</v>
      </c>
      <c r="D67" s="73">
        <v>1.1173999999999999</v>
      </c>
      <c r="E67" s="45">
        <f t="shared" si="1"/>
        <v>0.20996859333333334</v>
      </c>
      <c r="F67" s="35">
        <f t="shared" si="2"/>
        <v>-8.1889125000000007E-2</v>
      </c>
      <c r="G67" s="4"/>
      <c r="H67" s="74">
        <f t="shared" si="3"/>
        <v>-9.8266950000000008</v>
      </c>
      <c r="I67" s="2" t="s">
        <v>66</v>
      </c>
      <c r="J67" s="46" t="s">
        <v>129</v>
      </c>
      <c r="K67" s="75">
        <f t="shared" si="4"/>
        <v>43565</v>
      </c>
      <c r="L67" s="76" t="str">
        <f t="shared" ca="1" si="5"/>
        <v>2020/3/30</v>
      </c>
      <c r="M67" s="57">
        <f t="shared" ca="1" si="6"/>
        <v>42720</v>
      </c>
      <c r="N67" s="77">
        <f t="shared" ca="1" si="7"/>
        <v>-8.3959355688202258E-2</v>
      </c>
      <c r="O67" s="48">
        <f t="shared" si="8"/>
        <v>119.95288999999998</v>
      </c>
      <c r="P67" s="48">
        <f t="shared" si="9"/>
        <v>-4.7110000000017749E-2</v>
      </c>
      <c r="Q67" s="49">
        <f t="shared" si="10"/>
        <v>0.79968593333333327</v>
      </c>
      <c r="R67" s="50">
        <f t="shared" si="11"/>
        <v>3852.8400000000015</v>
      </c>
      <c r="S67" s="51">
        <f t="shared" si="12"/>
        <v>4305.1634160000012</v>
      </c>
      <c r="T67" s="51"/>
      <c r="U67" s="78"/>
      <c r="V67" s="52">
        <f t="shared" si="13"/>
        <v>7247.8200000000006</v>
      </c>
      <c r="W67" s="52">
        <f t="shared" si="14"/>
        <v>11552.983416000003</v>
      </c>
      <c r="X67" s="1">
        <f t="shared" si="15"/>
        <v>9875</v>
      </c>
      <c r="Y67" s="50">
        <f t="shared" si="16"/>
        <v>1677.9834160000028</v>
      </c>
      <c r="Z67" s="135">
        <f t="shared" si="17"/>
        <v>0.16992237124050669</v>
      </c>
      <c r="AA67" s="135">
        <f t="shared" si="18"/>
        <v>0.63870135125876493</v>
      </c>
      <c r="AB67" s="135">
        <f>SUM($C$2:C67)*D67/SUM($B$2:B67)-1</f>
        <v>0.29790847351898764</v>
      </c>
      <c r="AC67" s="135">
        <f t="shared" si="19"/>
        <v>-0.12798610227848095</v>
      </c>
      <c r="AD67" s="53">
        <f t="shared" si="20"/>
        <v>0.29185771833333335</v>
      </c>
      <c r="AE67" s="53"/>
    </row>
    <row r="68" spans="1:31">
      <c r="A68" s="79" t="s">
        <v>667</v>
      </c>
      <c r="B68" s="2">
        <v>120</v>
      </c>
      <c r="C68" s="72">
        <v>109.55</v>
      </c>
      <c r="D68" s="73">
        <v>1.095</v>
      </c>
      <c r="E68" s="45">
        <f t="shared" si="1"/>
        <v>0.20997150000000001</v>
      </c>
      <c r="F68" s="35">
        <f t="shared" si="2"/>
        <v>-6.3073625000000064E-2</v>
      </c>
      <c r="G68" s="4"/>
      <c r="H68" s="74">
        <f t="shared" si="3"/>
        <v>-7.5688350000000071</v>
      </c>
      <c r="I68" s="2" t="s">
        <v>66</v>
      </c>
      <c r="J68" s="46" t="s">
        <v>131</v>
      </c>
      <c r="K68" s="75">
        <f t="shared" si="4"/>
        <v>43566</v>
      </c>
      <c r="L68" s="76" t="str">
        <f t="shared" ca="1" si="5"/>
        <v>2020/3/30</v>
      </c>
      <c r="M68" s="57">
        <f t="shared" ca="1" si="6"/>
        <v>42600</v>
      </c>
      <c r="N68" s="77">
        <f t="shared" ca="1" si="7"/>
        <v>-6.4850346830985978E-2</v>
      </c>
      <c r="O68" s="48">
        <f t="shared" si="8"/>
        <v>119.95724999999999</v>
      </c>
      <c r="P68" s="48">
        <f t="shared" si="9"/>
        <v>-4.2750000000012278E-2</v>
      </c>
      <c r="Q68" s="49">
        <f t="shared" si="10"/>
        <v>0.79971499999999995</v>
      </c>
      <c r="R68" s="50">
        <f t="shared" si="11"/>
        <v>3962.3900000000017</v>
      </c>
      <c r="S68" s="51">
        <f t="shared" si="12"/>
        <v>4338.8170500000015</v>
      </c>
      <c r="T68" s="51"/>
      <c r="U68" s="78"/>
      <c r="V68" s="52">
        <f t="shared" si="13"/>
        <v>7247.8200000000006</v>
      </c>
      <c r="W68" s="52">
        <f t="shared" si="14"/>
        <v>11586.637050000001</v>
      </c>
      <c r="X68" s="1">
        <f t="shared" si="15"/>
        <v>9995</v>
      </c>
      <c r="Y68" s="50">
        <f t="shared" si="16"/>
        <v>1591.6370500000012</v>
      </c>
      <c r="Z68" s="135">
        <f t="shared" si="17"/>
        <v>0.15924332666333174</v>
      </c>
      <c r="AA68" s="135">
        <f t="shared" si="18"/>
        <v>0.57937122795011708</v>
      </c>
      <c r="AB68" s="135">
        <f>SUM($C$2:C68)*D68/SUM($B$2:B68)-1</f>
        <v>0.26862131565782921</v>
      </c>
      <c r="AC68" s="135">
        <f t="shared" si="19"/>
        <v>-0.10937798899449747</v>
      </c>
      <c r="AD68" s="53">
        <f t="shared" si="20"/>
        <v>0.27304512500000006</v>
      </c>
      <c r="AE68" s="53"/>
    </row>
    <row r="69" spans="1:31">
      <c r="A69" s="79" t="s">
        <v>668</v>
      </c>
      <c r="B69" s="2">
        <v>135</v>
      </c>
      <c r="C69" s="72">
        <v>123.52</v>
      </c>
      <c r="D69" s="73">
        <v>1.0925</v>
      </c>
      <c r="E69" s="45">
        <f t="shared" si="1"/>
        <v>0.21996373333333336</v>
      </c>
      <c r="F69" s="35">
        <f t="shared" si="2"/>
        <v>-6.0973511111111142E-2</v>
      </c>
      <c r="G69" s="4"/>
      <c r="H69" s="74">
        <f t="shared" si="3"/>
        <v>-8.2314240000000041</v>
      </c>
      <c r="I69" s="2" t="s">
        <v>66</v>
      </c>
      <c r="J69" s="46" t="s">
        <v>133</v>
      </c>
      <c r="K69" s="75">
        <f t="shared" si="4"/>
        <v>43567</v>
      </c>
      <c r="L69" s="76" t="str">
        <f t="shared" ca="1" si="5"/>
        <v>2020/3/30</v>
      </c>
      <c r="M69" s="57">
        <f t="shared" ca="1" si="6"/>
        <v>47790</v>
      </c>
      <c r="N69" s="77">
        <f t="shared" ca="1" si="7"/>
        <v>-6.2868168236032668E-2</v>
      </c>
      <c r="O69" s="48">
        <f t="shared" si="8"/>
        <v>134.94560000000001</v>
      </c>
      <c r="P69" s="48">
        <f t="shared" si="9"/>
        <v>-5.4399999999986903E-2</v>
      </c>
      <c r="Q69" s="49">
        <f t="shared" si="10"/>
        <v>0.8996373333333334</v>
      </c>
      <c r="R69" s="50">
        <f t="shared" si="11"/>
        <v>4085.9100000000017</v>
      </c>
      <c r="S69" s="51">
        <f t="shared" si="12"/>
        <v>4463.8566750000018</v>
      </c>
      <c r="T69" s="51"/>
      <c r="U69" s="78"/>
      <c r="V69" s="52">
        <f t="shared" si="13"/>
        <v>7247.8200000000006</v>
      </c>
      <c r="W69" s="52">
        <f t="shared" si="14"/>
        <v>11711.676675000002</v>
      </c>
      <c r="X69" s="1">
        <f t="shared" si="15"/>
        <v>10130</v>
      </c>
      <c r="Y69" s="50">
        <f t="shared" si="16"/>
        <v>1581.6766750000024</v>
      </c>
      <c r="Z69" s="135">
        <f t="shared" si="17"/>
        <v>0.15613787512339616</v>
      </c>
      <c r="AA69" s="135">
        <f t="shared" si="18"/>
        <v>0.54877789555128498</v>
      </c>
      <c r="AB69" s="135">
        <f>SUM($C$2:C69)*D69/SUM($B$2:B69)-1</f>
        <v>0.26217829960513361</v>
      </c>
      <c r="AC69" s="135">
        <f t="shared" si="19"/>
        <v>-0.10604042448173745</v>
      </c>
      <c r="AD69" s="53">
        <f t="shared" si="20"/>
        <v>0.28093724444444451</v>
      </c>
      <c r="AE69" s="53"/>
    </row>
    <row r="70" spans="1:31">
      <c r="A70" s="79" t="s">
        <v>669</v>
      </c>
      <c r="B70" s="2">
        <v>135</v>
      </c>
      <c r="C70" s="72">
        <v>124.78</v>
      </c>
      <c r="D70" s="73">
        <v>1.0813999999999999</v>
      </c>
      <c r="E70" s="45">
        <f t="shared" si="1"/>
        <v>0.21995806133333334</v>
      </c>
      <c r="F70" s="35">
        <f t="shared" si="2"/>
        <v>-5.1394711111111151E-2</v>
      </c>
      <c r="G70" s="4"/>
      <c r="H70" s="74">
        <f t="shared" si="3"/>
        <v>-6.9382860000000051</v>
      </c>
      <c r="I70" s="2" t="s">
        <v>66</v>
      </c>
      <c r="J70" s="46" t="s">
        <v>135</v>
      </c>
      <c r="K70" s="75">
        <f t="shared" si="4"/>
        <v>43570</v>
      </c>
      <c r="L70" s="76" t="str">
        <f t="shared" ca="1" si="5"/>
        <v>2020/3/30</v>
      </c>
      <c r="M70" s="57">
        <f t="shared" ca="1" si="6"/>
        <v>47385</v>
      </c>
      <c r="N70" s="77">
        <f t="shared" ca="1" si="7"/>
        <v>-5.3444642608420426E-2</v>
      </c>
      <c r="O70" s="48">
        <f t="shared" si="8"/>
        <v>134.93709199999998</v>
      </c>
      <c r="P70" s="48">
        <f t="shared" si="9"/>
        <v>-6.2908000000021502E-2</v>
      </c>
      <c r="Q70" s="49">
        <f t="shared" si="10"/>
        <v>0.89958061333333317</v>
      </c>
      <c r="R70" s="50">
        <f t="shared" si="11"/>
        <v>4210.6900000000014</v>
      </c>
      <c r="S70" s="51">
        <f t="shared" si="12"/>
        <v>4553.4401660000012</v>
      </c>
      <c r="T70" s="51"/>
      <c r="U70" s="78"/>
      <c r="V70" s="52">
        <f t="shared" si="13"/>
        <v>7247.8200000000006</v>
      </c>
      <c r="W70" s="52">
        <f t="shared" si="14"/>
        <v>11801.260166000002</v>
      </c>
      <c r="X70" s="1">
        <f t="shared" si="15"/>
        <v>10265</v>
      </c>
      <c r="Y70" s="50">
        <f t="shared" si="16"/>
        <v>1536.2601660000018</v>
      </c>
      <c r="Z70" s="135">
        <f t="shared" si="17"/>
        <v>0.14966002591329786</v>
      </c>
      <c r="AA70" s="135">
        <f t="shared" si="18"/>
        <v>0.50917087015027351</v>
      </c>
      <c r="AB70" s="135">
        <f>SUM($C$2:C70)*D70/SUM($B$2:B70)-1</f>
        <v>0.24606882864101332</v>
      </c>
      <c r="AC70" s="135">
        <f t="shared" si="19"/>
        <v>-9.6408802727715459E-2</v>
      </c>
      <c r="AD70" s="53">
        <f t="shared" si="20"/>
        <v>0.2713527724444445</v>
      </c>
      <c r="AE70" s="53"/>
    </row>
    <row r="71" spans="1:31">
      <c r="A71" s="79" t="s">
        <v>670</v>
      </c>
      <c r="B71" s="2">
        <v>135</v>
      </c>
      <c r="C71" s="72">
        <v>122.31</v>
      </c>
      <c r="D71" s="73">
        <v>1.1032999999999999</v>
      </c>
      <c r="E71" s="45">
        <f t="shared" si="1"/>
        <v>0.21996308200000003</v>
      </c>
      <c r="F71" s="35">
        <f t="shared" si="2"/>
        <v>-7.0172200000000004E-2</v>
      </c>
      <c r="G71" s="4"/>
      <c r="H71" s="74">
        <f t="shared" si="3"/>
        <v>-9.4732470000000006</v>
      </c>
      <c r="I71" s="2" t="s">
        <v>66</v>
      </c>
      <c r="J71" s="46" t="s">
        <v>137</v>
      </c>
      <c r="K71" s="75">
        <f t="shared" si="4"/>
        <v>43571</v>
      </c>
      <c r="L71" s="76" t="str">
        <f t="shared" ca="1" si="5"/>
        <v>2020/3/30</v>
      </c>
      <c r="M71" s="57">
        <f t="shared" ca="1" si="6"/>
        <v>47250</v>
      </c>
      <c r="N71" s="77">
        <f t="shared" ca="1" si="7"/>
        <v>-7.3179580000000008E-2</v>
      </c>
      <c r="O71" s="48">
        <f t="shared" si="8"/>
        <v>134.94462300000001</v>
      </c>
      <c r="P71" s="48">
        <f t="shared" si="9"/>
        <v>-5.5376999999992904E-2</v>
      </c>
      <c r="Q71" s="49">
        <f t="shared" si="10"/>
        <v>0.89963082000000005</v>
      </c>
      <c r="R71" s="50">
        <f t="shared" si="11"/>
        <v>4333.0000000000018</v>
      </c>
      <c r="S71" s="51">
        <f t="shared" si="12"/>
        <v>4780.5989000000018</v>
      </c>
      <c r="T71" s="51"/>
      <c r="U71" s="78"/>
      <c r="V71" s="52">
        <f t="shared" si="13"/>
        <v>7247.8200000000006</v>
      </c>
      <c r="W71" s="52">
        <f t="shared" si="14"/>
        <v>12028.418900000002</v>
      </c>
      <c r="X71" s="1">
        <f t="shared" si="15"/>
        <v>10400</v>
      </c>
      <c r="Y71" s="50">
        <f t="shared" si="16"/>
        <v>1628.4189000000024</v>
      </c>
      <c r="Z71" s="135">
        <f t="shared" si="17"/>
        <v>0.15657874038461572</v>
      </c>
      <c r="AA71" s="135">
        <f t="shared" si="18"/>
        <v>0.51660086035696007</v>
      </c>
      <c r="AB71" s="135">
        <f>SUM($C$2:C71)*D71/SUM($B$2:B71)-1</f>
        <v>0.26777656923076942</v>
      </c>
      <c r="AC71" s="135">
        <f t="shared" si="19"/>
        <v>-0.1111978288461537</v>
      </c>
      <c r="AD71" s="53">
        <f t="shared" si="20"/>
        <v>0.29013528200000005</v>
      </c>
      <c r="AE71" s="53"/>
    </row>
    <row r="72" spans="1:31">
      <c r="A72" s="79" t="s">
        <v>671</v>
      </c>
      <c r="B72" s="2">
        <v>120</v>
      </c>
      <c r="C72" s="72">
        <v>108.19</v>
      </c>
      <c r="D72" s="73">
        <v>1.1087</v>
      </c>
      <c r="E72" s="45">
        <f t="shared" si="1"/>
        <v>0.20996683533333332</v>
      </c>
      <c r="F72" s="35">
        <f t="shared" si="2"/>
        <v>-7.4705024999999967E-2</v>
      </c>
      <c r="G72" s="4"/>
      <c r="H72" s="74">
        <f t="shared" si="3"/>
        <v>-8.9646029999999968</v>
      </c>
      <c r="I72" s="2" t="s">
        <v>66</v>
      </c>
      <c r="J72" s="46" t="s">
        <v>139</v>
      </c>
      <c r="K72" s="75">
        <f t="shared" si="4"/>
        <v>43572</v>
      </c>
      <c r="L72" s="76" t="str">
        <f t="shared" ca="1" si="5"/>
        <v>2020/3/30</v>
      </c>
      <c r="M72" s="57">
        <f t="shared" ca="1" si="6"/>
        <v>41880</v>
      </c>
      <c r="N72" s="77">
        <f t="shared" ca="1" si="7"/>
        <v>-7.8129897206303686E-2</v>
      </c>
      <c r="O72" s="48">
        <f t="shared" si="8"/>
        <v>119.950253</v>
      </c>
      <c r="P72" s="48">
        <f t="shared" si="9"/>
        <v>-4.9746999999996433E-2</v>
      </c>
      <c r="Q72" s="49">
        <f t="shared" si="10"/>
        <v>0.7996683533333333</v>
      </c>
      <c r="R72" s="50">
        <f t="shared" si="11"/>
        <v>4441.1900000000014</v>
      </c>
      <c r="S72" s="51">
        <f t="shared" si="12"/>
        <v>4923.9473530000014</v>
      </c>
      <c r="T72" s="51"/>
      <c r="U72" s="78"/>
      <c r="V72" s="52">
        <f t="shared" si="13"/>
        <v>7247.8200000000006</v>
      </c>
      <c r="W72" s="52">
        <f t="shared" si="14"/>
        <v>12171.767353000003</v>
      </c>
      <c r="X72" s="1">
        <f t="shared" si="15"/>
        <v>10520</v>
      </c>
      <c r="Y72" s="50">
        <f t="shared" si="16"/>
        <v>1651.7673530000029</v>
      </c>
      <c r="Z72" s="135">
        <f t="shared" si="17"/>
        <v>0.15701210579847946</v>
      </c>
      <c r="AA72" s="135">
        <f t="shared" si="18"/>
        <v>0.50479110348452783</v>
      </c>
      <c r="AB72" s="135">
        <f>SUM($C$2:C72)*D72/SUM($B$2:B72)-1</f>
        <v>0.27085159058935404</v>
      </c>
      <c r="AC72" s="135">
        <f t="shared" si="19"/>
        <v>-0.11383948479087458</v>
      </c>
      <c r="AD72" s="53">
        <f t="shared" si="20"/>
        <v>0.2846718603333333</v>
      </c>
      <c r="AE72" s="53"/>
    </row>
    <row r="73" spans="1:31">
      <c r="A73" s="79" t="s">
        <v>672</v>
      </c>
      <c r="B73" s="2">
        <v>120</v>
      </c>
      <c r="C73" s="72">
        <v>108.77</v>
      </c>
      <c r="D73" s="73">
        <v>1.1028</v>
      </c>
      <c r="E73" s="45">
        <f t="shared" si="1"/>
        <v>0.20996770400000001</v>
      </c>
      <c r="F73" s="35">
        <f t="shared" si="2"/>
        <v>-6.9744575000000003E-2</v>
      </c>
      <c r="G73" s="4"/>
      <c r="H73" s="74">
        <f t="shared" si="3"/>
        <v>-8.3693489999999997</v>
      </c>
      <c r="I73" s="2" t="s">
        <v>66</v>
      </c>
      <c r="J73" s="46" t="s">
        <v>141</v>
      </c>
      <c r="K73" s="75">
        <f t="shared" si="4"/>
        <v>43573</v>
      </c>
      <c r="L73" s="76" t="str">
        <f t="shared" ca="1" si="5"/>
        <v>2020/3/30</v>
      </c>
      <c r="M73" s="57">
        <f t="shared" ca="1" si="6"/>
        <v>41760</v>
      </c>
      <c r="N73" s="77">
        <f t="shared" ca="1" si="7"/>
        <v>-7.3151637571839082E-2</v>
      </c>
      <c r="O73" s="48">
        <f t="shared" si="8"/>
        <v>119.951556</v>
      </c>
      <c r="P73" s="48">
        <f t="shared" si="9"/>
        <v>-4.8444000000003484E-2</v>
      </c>
      <c r="Q73" s="49">
        <f t="shared" si="10"/>
        <v>0.79967703999999995</v>
      </c>
      <c r="R73" s="50">
        <f t="shared" si="11"/>
        <v>4549.9600000000019</v>
      </c>
      <c r="S73" s="51">
        <f t="shared" si="12"/>
        <v>5017.695888000002</v>
      </c>
      <c r="T73" s="51"/>
      <c r="U73" s="78"/>
      <c r="V73" s="52">
        <f t="shared" si="13"/>
        <v>7247.8200000000006</v>
      </c>
      <c r="W73" s="52">
        <f t="shared" si="14"/>
        <v>12265.515888000002</v>
      </c>
      <c r="X73" s="1">
        <f t="shared" si="15"/>
        <v>10640</v>
      </c>
      <c r="Y73" s="50">
        <f t="shared" si="16"/>
        <v>1625.5158880000017</v>
      </c>
      <c r="Z73" s="135">
        <f t="shared" si="17"/>
        <v>0.15277404962406038</v>
      </c>
      <c r="AA73" s="135">
        <f t="shared" si="18"/>
        <v>0.47919505686608699</v>
      </c>
      <c r="AB73" s="135">
        <f>SUM($C$2:C73)*D73/SUM($B$2:B73)-1</f>
        <v>0.26110569624060198</v>
      </c>
      <c r="AC73" s="135">
        <f t="shared" si="19"/>
        <v>-0.1083316466165416</v>
      </c>
      <c r="AD73" s="53">
        <f t="shared" si="20"/>
        <v>0.27971227900000001</v>
      </c>
      <c r="AE73" s="53"/>
    </row>
    <row r="74" spans="1:31">
      <c r="A74" s="79" t="s">
        <v>673</v>
      </c>
      <c r="B74" s="2">
        <v>120</v>
      </c>
      <c r="C74" s="72">
        <v>108.14</v>
      </c>
      <c r="D74" s="73">
        <v>1.1092</v>
      </c>
      <c r="E74" s="45">
        <f t="shared" si="1"/>
        <v>0.20996592533333336</v>
      </c>
      <c r="F74" s="35">
        <f t="shared" si="2"/>
        <v>-7.5132649999999995E-2</v>
      </c>
      <c r="G74" s="4"/>
      <c r="H74" s="74">
        <f t="shared" si="3"/>
        <v>-9.0159179999999992</v>
      </c>
      <c r="I74" s="2" t="s">
        <v>66</v>
      </c>
      <c r="J74" s="46" t="s">
        <v>143</v>
      </c>
      <c r="K74" s="75">
        <f t="shared" si="4"/>
        <v>43574</v>
      </c>
      <c r="L74" s="76" t="str">
        <f t="shared" ca="1" si="5"/>
        <v>2020/3/30</v>
      </c>
      <c r="M74" s="57">
        <f t="shared" ca="1" si="6"/>
        <v>41640</v>
      </c>
      <c r="N74" s="77">
        <f t="shared" ca="1" si="7"/>
        <v>-7.9030020893371758E-2</v>
      </c>
      <c r="O74" s="48">
        <f t="shared" si="8"/>
        <v>119.948888</v>
      </c>
      <c r="P74" s="48">
        <f t="shared" si="9"/>
        <v>-5.1112000000003377E-2</v>
      </c>
      <c r="Q74" s="49">
        <f t="shared" si="10"/>
        <v>0.79965925333333332</v>
      </c>
      <c r="R74" s="50">
        <f t="shared" si="11"/>
        <v>4658.1000000000022</v>
      </c>
      <c r="S74" s="51">
        <f t="shared" si="12"/>
        <v>5166.7645200000024</v>
      </c>
      <c r="T74" s="51"/>
      <c r="U74" s="78"/>
      <c r="V74" s="52">
        <f t="shared" si="13"/>
        <v>7247.8200000000006</v>
      </c>
      <c r="W74" s="52">
        <f t="shared" si="14"/>
        <v>12414.584520000004</v>
      </c>
      <c r="X74" s="1">
        <f t="shared" si="15"/>
        <v>10760</v>
      </c>
      <c r="Y74" s="50">
        <f t="shared" si="16"/>
        <v>1654.584520000004</v>
      </c>
      <c r="Z74" s="135">
        <f t="shared" si="17"/>
        <v>0.15377179553903386</v>
      </c>
      <c r="AA74" s="135">
        <f t="shared" si="18"/>
        <v>0.47109900973184837</v>
      </c>
      <c r="AB74" s="135">
        <f>SUM($C$2:C74)*D74/SUM($B$2:B74)-1</f>
        <v>0.26542607806691487</v>
      </c>
      <c r="AC74" s="135">
        <f t="shared" si="19"/>
        <v>-0.11165428252788101</v>
      </c>
      <c r="AD74" s="53">
        <f t="shared" si="20"/>
        <v>0.28509857533333338</v>
      </c>
      <c r="AE74" s="53"/>
    </row>
    <row r="75" spans="1:31">
      <c r="A75" s="79" t="s">
        <v>674</v>
      </c>
      <c r="B75" s="2">
        <v>120</v>
      </c>
      <c r="C75" s="72">
        <v>109.71</v>
      </c>
      <c r="D75" s="73">
        <v>1.0932999999999999</v>
      </c>
      <c r="E75" s="45">
        <f t="shared" si="1"/>
        <v>0.209963962</v>
      </c>
      <c r="F75" s="35">
        <f t="shared" si="2"/>
        <v>-6.1705225000000044E-2</v>
      </c>
      <c r="G75" s="4"/>
      <c r="H75" s="74">
        <f t="shared" si="3"/>
        <v>-7.404627000000005</v>
      </c>
      <c r="I75" s="2" t="s">
        <v>66</v>
      </c>
      <c r="J75" s="46" t="s">
        <v>145</v>
      </c>
      <c r="K75" s="75">
        <f t="shared" si="4"/>
        <v>43577</v>
      </c>
      <c r="L75" s="76" t="str">
        <f t="shared" ca="1" si="5"/>
        <v>2020/3/30</v>
      </c>
      <c r="M75" s="57">
        <f t="shared" ca="1" si="6"/>
        <v>41280</v>
      </c>
      <c r="N75" s="77">
        <f t="shared" ca="1" si="7"/>
        <v>-6.5472113735465159E-2</v>
      </c>
      <c r="O75" s="48">
        <f t="shared" si="8"/>
        <v>119.94594299999999</v>
      </c>
      <c r="P75" s="48">
        <f t="shared" si="9"/>
        <v>-5.4057000000014455E-2</v>
      </c>
      <c r="Q75" s="49">
        <f t="shared" si="10"/>
        <v>0.79963961999999988</v>
      </c>
      <c r="R75" s="50">
        <f t="shared" si="11"/>
        <v>4767.8100000000022</v>
      </c>
      <c r="S75" s="51">
        <f t="shared" si="12"/>
        <v>5212.646673000002</v>
      </c>
      <c r="T75" s="51"/>
      <c r="U75" s="78"/>
      <c r="V75" s="52">
        <f t="shared" si="13"/>
        <v>7247.8200000000006</v>
      </c>
      <c r="W75" s="52">
        <f t="shared" si="14"/>
        <v>12460.466673000003</v>
      </c>
      <c r="X75" s="1">
        <f t="shared" si="15"/>
        <v>10880</v>
      </c>
      <c r="Y75" s="50">
        <f t="shared" si="16"/>
        <v>1580.4666730000026</v>
      </c>
      <c r="Z75" s="135">
        <f t="shared" si="17"/>
        <v>0.145263480974265</v>
      </c>
      <c r="AA75" s="135">
        <f t="shared" si="18"/>
        <v>0.43512895093304937</v>
      </c>
      <c r="AB75" s="135">
        <f>SUM($C$2:C75)*D75/SUM($B$2:B75)-1</f>
        <v>0.24455423648897079</v>
      </c>
      <c r="AC75" s="135">
        <f t="shared" si="19"/>
        <v>-9.9290755514705786E-2</v>
      </c>
      <c r="AD75" s="53">
        <f t="shared" si="20"/>
        <v>0.27166918700000003</v>
      </c>
      <c r="AE75" s="53"/>
    </row>
    <row r="76" spans="1:31">
      <c r="A76" s="79" t="s">
        <v>675</v>
      </c>
      <c r="B76" s="2">
        <v>135</v>
      </c>
      <c r="C76" s="72">
        <v>125.35</v>
      </c>
      <c r="D76" s="73">
        <v>1.0765</v>
      </c>
      <c r="E76" s="45">
        <f t="shared" si="1"/>
        <v>0.21995951666666669</v>
      </c>
      <c r="F76" s="35">
        <f t="shared" si="2"/>
        <v>-4.7061444444444468E-2</v>
      </c>
      <c r="G76" s="4"/>
      <c r="H76" s="74">
        <f t="shared" si="3"/>
        <v>-6.3532950000000028</v>
      </c>
      <c r="I76" s="2" t="s">
        <v>66</v>
      </c>
      <c r="J76" s="46" t="s">
        <v>147</v>
      </c>
      <c r="K76" s="75">
        <f t="shared" si="4"/>
        <v>43578</v>
      </c>
      <c r="L76" s="76" t="str">
        <f t="shared" ca="1" si="5"/>
        <v>2020/3/30</v>
      </c>
      <c r="M76" s="57">
        <f t="shared" ca="1" si="6"/>
        <v>46305</v>
      </c>
      <c r="N76" s="77">
        <f t="shared" ca="1" si="7"/>
        <v>-5.0079962747003583E-2</v>
      </c>
      <c r="O76" s="48">
        <f t="shared" si="8"/>
        <v>134.93927500000001</v>
      </c>
      <c r="P76" s="48">
        <f t="shared" si="9"/>
        <v>-6.0724999999990814E-2</v>
      </c>
      <c r="Q76" s="49">
        <f t="shared" si="10"/>
        <v>0.89959516666666672</v>
      </c>
      <c r="R76" s="50">
        <f t="shared" si="11"/>
        <v>4893.1600000000026</v>
      </c>
      <c r="S76" s="51">
        <f t="shared" si="12"/>
        <v>5267.486740000003</v>
      </c>
      <c r="T76" s="51"/>
      <c r="U76" s="78"/>
      <c r="V76" s="52">
        <f t="shared" si="13"/>
        <v>7247.8200000000006</v>
      </c>
      <c r="W76" s="52">
        <f t="shared" si="14"/>
        <v>12515.306740000004</v>
      </c>
      <c r="X76" s="1">
        <f t="shared" si="15"/>
        <v>11015</v>
      </c>
      <c r="Y76" s="50">
        <f t="shared" si="16"/>
        <v>1500.3067400000036</v>
      </c>
      <c r="Z76" s="135">
        <f t="shared" si="17"/>
        <v>0.13620578665456229</v>
      </c>
      <c r="AA76" s="135">
        <f t="shared" si="18"/>
        <v>0.3982572481272475</v>
      </c>
      <c r="AB76" s="135">
        <f>SUM($C$2:C76)*D76/SUM($B$2:B76)-1</f>
        <v>0.22266162868815265</v>
      </c>
      <c r="AC76" s="135">
        <f t="shared" si="19"/>
        <v>-8.6455842033590358E-2</v>
      </c>
      <c r="AD76" s="53">
        <f t="shared" si="20"/>
        <v>0.26702096111111118</v>
      </c>
      <c r="AE76" s="53"/>
    </row>
    <row r="77" spans="1:31">
      <c r="A77" s="79" t="s">
        <v>676</v>
      </c>
      <c r="B77" s="2">
        <v>135</v>
      </c>
      <c r="C77" s="72">
        <v>124.26</v>
      </c>
      <c r="D77" s="73">
        <v>1.0860000000000001</v>
      </c>
      <c r="E77" s="45">
        <f t="shared" si="1"/>
        <v>0.21996424000000003</v>
      </c>
      <c r="F77" s="35">
        <f t="shared" si="2"/>
        <v>-5.5347866666666599E-2</v>
      </c>
      <c r="G77" s="4"/>
      <c r="H77" s="74">
        <f t="shared" si="3"/>
        <v>-7.4719619999999907</v>
      </c>
      <c r="I77" s="2" t="s">
        <v>66</v>
      </c>
      <c r="J77" s="46" t="s">
        <v>149</v>
      </c>
      <c r="K77" s="75">
        <f t="shared" si="4"/>
        <v>43579</v>
      </c>
      <c r="L77" s="76" t="str">
        <f t="shared" ca="1" si="5"/>
        <v>2020/3/30</v>
      </c>
      <c r="M77" s="57">
        <f t="shared" ca="1" si="6"/>
        <v>46170</v>
      </c>
      <c r="N77" s="77">
        <f t="shared" ca="1" si="7"/>
        <v>-5.9070091617933654E-2</v>
      </c>
      <c r="O77" s="48">
        <f t="shared" si="8"/>
        <v>134.94636000000003</v>
      </c>
      <c r="P77" s="48">
        <f t="shared" si="9"/>
        <v>-5.3639999999973043E-2</v>
      </c>
      <c r="Q77" s="49">
        <f t="shared" si="10"/>
        <v>0.89964240000000018</v>
      </c>
      <c r="R77" s="50">
        <f t="shared" si="11"/>
        <v>5017.4200000000028</v>
      </c>
      <c r="S77" s="51">
        <f t="shared" si="12"/>
        <v>5448.918120000003</v>
      </c>
      <c r="T77" s="51"/>
      <c r="U77" s="78"/>
      <c r="V77" s="52">
        <f t="shared" si="13"/>
        <v>7247.8200000000006</v>
      </c>
      <c r="W77" s="52">
        <f t="shared" si="14"/>
        <v>12696.738120000004</v>
      </c>
      <c r="X77" s="1">
        <f t="shared" si="15"/>
        <v>11150</v>
      </c>
      <c r="Y77" s="50">
        <f t="shared" si="16"/>
        <v>1546.7381200000036</v>
      </c>
      <c r="Z77" s="135">
        <f t="shared" si="17"/>
        <v>0.13872090762331868</v>
      </c>
      <c r="AA77" s="135">
        <f t="shared" si="18"/>
        <v>0.39637795283662047</v>
      </c>
      <c r="AB77" s="135">
        <f>SUM($C$2:C77)*D77/SUM($B$2:B77)-1</f>
        <v>0.23062013632287037</v>
      </c>
      <c r="AC77" s="135">
        <f t="shared" si="19"/>
        <v>-9.1899228699551694E-2</v>
      </c>
      <c r="AD77" s="53">
        <f t="shared" si="20"/>
        <v>0.27531210666666661</v>
      </c>
      <c r="AE77" s="53"/>
    </row>
    <row r="78" spans="1:31">
      <c r="A78" s="79" t="s">
        <v>677</v>
      </c>
      <c r="B78" s="2">
        <v>135</v>
      </c>
      <c r="C78" s="72">
        <v>129.08000000000001</v>
      </c>
      <c r="D78" s="73">
        <v>1.0454000000000001</v>
      </c>
      <c r="E78" s="45">
        <f t="shared" si="1"/>
        <v>0.21996015466666669</v>
      </c>
      <c r="F78" s="35">
        <f t="shared" si="2"/>
        <v>-1.8705155555555512E-2</v>
      </c>
      <c r="G78" s="4"/>
      <c r="H78" s="74">
        <f t="shared" si="3"/>
        <v>-2.525195999999994</v>
      </c>
      <c r="I78" s="2" t="s">
        <v>66</v>
      </c>
      <c r="J78" s="46" t="s">
        <v>151</v>
      </c>
      <c r="K78" s="75">
        <f t="shared" si="4"/>
        <v>43580</v>
      </c>
      <c r="L78" s="76" t="str">
        <f t="shared" ca="1" si="5"/>
        <v>2020/3/30</v>
      </c>
      <c r="M78" s="57">
        <f t="shared" ca="1" si="6"/>
        <v>46035</v>
      </c>
      <c r="N78" s="77">
        <f t="shared" ca="1" si="7"/>
        <v>-2.0021647442163525E-2</v>
      </c>
      <c r="O78" s="48">
        <f t="shared" si="8"/>
        <v>134.94023200000004</v>
      </c>
      <c r="P78" s="48">
        <f t="shared" si="9"/>
        <v>-5.976799999996274E-2</v>
      </c>
      <c r="Q78" s="49">
        <f t="shared" si="10"/>
        <v>0.89960154666666692</v>
      </c>
      <c r="R78" s="50">
        <f t="shared" si="11"/>
        <v>5146.5000000000027</v>
      </c>
      <c r="S78" s="51">
        <f t="shared" si="12"/>
        <v>5380.1511000000037</v>
      </c>
      <c r="T78" s="51"/>
      <c r="U78" s="78"/>
      <c r="V78" s="52">
        <f t="shared" si="13"/>
        <v>7247.8200000000006</v>
      </c>
      <c r="W78" s="52">
        <f t="shared" si="14"/>
        <v>12627.971100000004</v>
      </c>
      <c r="X78" s="1">
        <f t="shared" si="15"/>
        <v>11285</v>
      </c>
      <c r="Y78" s="50">
        <f t="shared" si="16"/>
        <v>1342.9711000000043</v>
      </c>
      <c r="Z78" s="135">
        <f t="shared" si="17"/>
        <v>0.1190049712007093</v>
      </c>
      <c r="AA78" s="135">
        <f t="shared" si="18"/>
        <v>0.3326507859446457</v>
      </c>
      <c r="AB78" s="135">
        <f>SUM($C$2:C78)*D78/SUM($B$2:B78)-1</f>
        <v>0.18239973947718258</v>
      </c>
      <c r="AC78" s="135">
        <f t="shared" si="19"/>
        <v>-6.3394768276473279E-2</v>
      </c>
      <c r="AD78" s="53">
        <f t="shared" si="20"/>
        <v>0.2386653102222222</v>
      </c>
      <c r="AE78" s="53"/>
    </row>
    <row r="79" spans="1:31">
      <c r="A79" s="79" t="s">
        <v>678</v>
      </c>
      <c r="B79" s="2">
        <v>135</v>
      </c>
      <c r="C79" s="72">
        <v>130.18</v>
      </c>
      <c r="D79" s="73">
        <v>1.0366</v>
      </c>
      <c r="E79" s="45">
        <f t="shared" si="1"/>
        <v>0.21996305866666668</v>
      </c>
      <c r="F79" s="35">
        <f t="shared" si="2"/>
        <v>-1.034271111111109E-2</v>
      </c>
      <c r="G79" s="4"/>
      <c r="H79" s="74">
        <f t="shared" si="3"/>
        <v>-1.3962659999999971</v>
      </c>
      <c r="I79" s="2" t="s">
        <v>66</v>
      </c>
      <c r="J79" s="46" t="s">
        <v>153</v>
      </c>
      <c r="K79" s="75">
        <f t="shared" si="4"/>
        <v>43581</v>
      </c>
      <c r="L79" s="76" t="str">
        <f t="shared" ca="1" si="5"/>
        <v>2020/3/30</v>
      </c>
      <c r="M79" s="57">
        <f t="shared" ca="1" si="6"/>
        <v>45900</v>
      </c>
      <c r="N79" s="77">
        <f t="shared" ca="1" si="7"/>
        <v>-1.1103204575163375E-2</v>
      </c>
      <c r="O79" s="48">
        <f t="shared" si="8"/>
        <v>134.94458800000001</v>
      </c>
      <c r="P79" s="48">
        <f t="shared" si="9"/>
        <v>-5.5411999999989803E-2</v>
      </c>
      <c r="Q79" s="49">
        <f t="shared" si="10"/>
        <v>0.89963058666666673</v>
      </c>
      <c r="R79" s="50">
        <f t="shared" si="11"/>
        <v>5276.680000000003</v>
      </c>
      <c r="S79" s="51">
        <f t="shared" si="12"/>
        <v>5469.8064880000029</v>
      </c>
      <c r="T79" s="51"/>
      <c r="U79" s="78"/>
      <c r="V79" s="52">
        <f t="shared" si="13"/>
        <v>7247.8200000000006</v>
      </c>
      <c r="W79" s="52">
        <f t="shared" si="14"/>
        <v>12717.626488000004</v>
      </c>
      <c r="X79" s="1">
        <f t="shared" si="15"/>
        <v>11420</v>
      </c>
      <c r="Y79" s="50">
        <f t="shared" si="16"/>
        <v>1297.6264880000035</v>
      </c>
      <c r="Z79" s="135">
        <f t="shared" si="17"/>
        <v>0.11362753835376571</v>
      </c>
      <c r="AA79" s="135">
        <f t="shared" si="18"/>
        <v>0.31101881702131817</v>
      </c>
      <c r="AB79" s="135">
        <f>SUM($C$2:C79)*D79/SUM($B$2:B79)-1</f>
        <v>0.17040309352014038</v>
      </c>
      <c r="AC79" s="135">
        <f t="shared" si="19"/>
        <v>-5.6775555166374669E-2</v>
      </c>
      <c r="AD79" s="53">
        <f t="shared" si="20"/>
        <v>0.23030576977777778</v>
      </c>
      <c r="AE79" s="53"/>
    </row>
    <row r="80" spans="1:31">
      <c r="A80" s="79" t="s">
        <v>679</v>
      </c>
      <c r="B80" s="2">
        <v>135</v>
      </c>
      <c r="C80" s="72">
        <v>133.52000000000001</v>
      </c>
      <c r="D80" s="73">
        <v>1.0105999999999999</v>
      </c>
      <c r="E80" s="45">
        <f t="shared" si="1"/>
        <v>0.21995687466666669</v>
      </c>
      <c r="F80" s="35">
        <f t="shared" si="2"/>
        <v>1.504871111111112E-2</v>
      </c>
      <c r="G80" s="4"/>
      <c r="H80" s="74">
        <f t="shared" si="3"/>
        <v>2.0315760000000012</v>
      </c>
      <c r="I80" s="2" t="s">
        <v>66</v>
      </c>
      <c r="J80" s="46" t="s">
        <v>155</v>
      </c>
      <c r="K80" s="75">
        <f t="shared" si="4"/>
        <v>43584</v>
      </c>
      <c r="L80" s="76" t="str">
        <f t="shared" ca="1" si="5"/>
        <v>2020/3/30</v>
      </c>
      <c r="M80" s="57">
        <f t="shared" ca="1" si="6"/>
        <v>45495</v>
      </c>
      <c r="N80" s="77">
        <f t="shared" ca="1" si="7"/>
        <v>1.6299049126277623E-2</v>
      </c>
      <c r="O80" s="48">
        <f t="shared" si="8"/>
        <v>134.93531200000001</v>
      </c>
      <c r="P80" s="48">
        <f t="shared" si="9"/>
        <v>-6.4687999999989643E-2</v>
      </c>
      <c r="Q80" s="49">
        <f t="shared" si="10"/>
        <v>0.89956874666666675</v>
      </c>
      <c r="R80" s="50">
        <f t="shared" si="11"/>
        <v>5410.2000000000035</v>
      </c>
      <c r="S80" s="51">
        <f t="shared" si="12"/>
        <v>5467.5481200000031</v>
      </c>
      <c r="T80" s="51"/>
      <c r="U80" s="78"/>
      <c r="V80" s="52">
        <f t="shared" si="13"/>
        <v>7247.8200000000006</v>
      </c>
      <c r="W80" s="52">
        <f t="shared" si="14"/>
        <v>12715.368120000003</v>
      </c>
      <c r="X80" s="1">
        <f t="shared" si="15"/>
        <v>11555</v>
      </c>
      <c r="Y80" s="50">
        <f t="shared" si="16"/>
        <v>1160.3681200000028</v>
      </c>
      <c r="Z80" s="135">
        <f t="shared" si="17"/>
        <v>0.10042129987018633</v>
      </c>
      <c r="AA80" s="135">
        <f t="shared" si="18"/>
        <v>0.269403210453244</v>
      </c>
      <c r="AB80" s="135">
        <f>SUM($C$2:C80)*D80/SUM($B$2:B80)-1</f>
        <v>0.13939355776720053</v>
      </c>
      <c r="AC80" s="135">
        <f t="shared" si="19"/>
        <v>-3.8972257897014195E-2</v>
      </c>
      <c r="AD80" s="53">
        <f t="shared" si="20"/>
        <v>0.20490816355555558</v>
      </c>
      <c r="AE80" s="53"/>
    </row>
    <row r="81" spans="1:31">
      <c r="A81" s="79" t="s">
        <v>680</v>
      </c>
      <c r="B81" s="2">
        <v>135</v>
      </c>
      <c r="C81" s="72">
        <v>132.56</v>
      </c>
      <c r="D81" s="73">
        <v>1.018</v>
      </c>
      <c r="E81" s="45">
        <f t="shared" si="1"/>
        <v>0.21996405333333335</v>
      </c>
      <c r="F81" s="35">
        <f t="shared" si="2"/>
        <v>7.7505777777776919E-3</v>
      </c>
      <c r="G81" s="4"/>
      <c r="H81" s="74">
        <f t="shared" si="3"/>
        <v>1.0463279999999884</v>
      </c>
      <c r="I81" s="2" t="s">
        <v>66</v>
      </c>
      <c r="J81" s="46" t="s">
        <v>157</v>
      </c>
      <c r="K81" s="75">
        <f t="shared" si="4"/>
        <v>43585</v>
      </c>
      <c r="L81" s="76" t="str">
        <f t="shared" ca="1" si="5"/>
        <v>2020/3/30</v>
      </c>
      <c r="M81" s="57">
        <f t="shared" ca="1" si="6"/>
        <v>45360</v>
      </c>
      <c r="N81" s="77">
        <f t="shared" ca="1" si="7"/>
        <v>8.4195264550263622E-3</v>
      </c>
      <c r="O81" s="48">
        <f t="shared" si="8"/>
        <v>134.94607999999999</v>
      </c>
      <c r="P81" s="48">
        <f t="shared" si="9"/>
        <v>-5.3920000000005075E-2</v>
      </c>
      <c r="Q81" s="49">
        <f t="shared" si="10"/>
        <v>0.89964053333333327</v>
      </c>
      <c r="R81" s="50">
        <f t="shared" si="11"/>
        <v>5542.7600000000039</v>
      </c>
      <c r="S81" s="51">
        <f t="shared" si="12"/>
        <v>5642.5296800000042</v>
      </c>
      <c r="T81" s="51"/>
      <c r="U81" s="78"/>
      <c r="V81" s="52">
        <f t="shared" si="13"/>
        <v>7247.8200000000006</v>
      </c>
      <c r="W81" s="52">
        <f t="shared" si="14"/>
        <v>12890.349680000005</v>
      </c>
      <c r="X81" s="1">
        <f t="shared" si="15"/>
        <v>11690</v>
      </c>
      <c r="Y81" s="50">
        <f t="shared" si="16"/>
        <v>1200.3496800000048</v>
      </c>
      <c r="Z81" s="135">
        <f t="shared" si="17"/>
        <v>0.10268175192472229</v>
      </c>
      <c r="AA81" s="135">
        <f t="shared" si="18"/>
        <v>0.27021635323197279</v>
      </c>
      <c r="AB81" s="135">
        <f>SUM($C$2:C81)*D81/SUM($B$2:B81)-1</f>
        <v>0.14602590932420911</v>
      </c>
      <c r="AC81" s="135">
        <f t="shared" si="19"/>
        <v>-4.3344157399486827E-2</v>
      </c>
      <c r="AD81" s="53">
        <f t="shared" si="20"/>
        <v>0.21221347555555567</v>
      </c>
      <c r="AE81" s="53"/>
    </row>
    <row r="82" spans="1:31">
      <c r="A82" s="17" t="s">
        <v>681</v>
      </c>
      <c r="B82" s="18">
        <v>135</v>
      </c>
      <c r="C82" s="31">
        <v>142.72</v>
      </c>
      <c r="D82" s="63">
        <v>0.94540000000000002</v>
      </c>
      <c r="E82" s="21">
        <v>0.21995165866666699</v>
      </c>
      <c r="F82" s="35">
        <v>0.22748148148148201</v>
      </c>
      <c r="G82" s="23">
        <v>165.71</v>
      </c>
      <c r="H82" s="64">
        <v>30.71</v>
      </c>
      <c r="I82" s="18" t="s">
        <v>28</v>
      </c>
      <c r="J82" s="25" t="s">
        <v>1045</v>
      </c>
      <c r="K82" s="65">
        <v>43591</v>
      </c>
      <c r="L82" s="66">
        <v>43885</v>
      </c>
      <c r="M82" s="67">
        <v>39825</v>
      </c>
      <c r="N82" s="28">
        <v>0.281460138104206</v>
      </c>
      <c r="O82" s="29">
        <v>134.92748800000001</v>
      </c>
      <c r="P82" s="29">
        <v>-7.2511999999989002E-2</v>
      </c>
      <c r="Q82" s="30">
        <v>0.89951658666666701</v>
      </c>
      <c r="R82" s="34">
        <v>5685.48</v>
      </c>
      <c r="S82" s="32">
        <v>5375.0527920000004</v>
      </c>
      <c r="T82" s="32"/>
      <c r="U82" s="68"/>
      <c r="V82" s="33">
        <v>7247.82</v>
      </c>
      <c r="W82" s="33">
        <v>12622.872792</v>
      </c>
      <c r="X82" s="70">
        <v>11825</v>
      </c>
      <c r="Y82" s="34">
        <v>797.87279200000603</v>
      </c>
      <c r="Z82" s="135">
        <v>6.7473386215645401E-2</v>
      </c>
      <c r="AA82" s="135">
        <v>0.17431536273426099</v>
      </c>
      <c r="AB82" s="135">
        <v>6.3555412431289801E-2</v>
      </c>
      <c r="AC82" s="135">
        <v>3.9179737843555397E-3</v>
      </c>
      <c r="AD82" s="71" t="s">
        <v>29</v>
      </c>
      <c r="AE82" s="53"/>
    </row>
    <row r="83" spans="1:31">
      <c r="A83" s="17" t="s">
        <v>682</v>
      </c>
      <c r="B83" s="18">
        <v>90</v>
      </c>
      <c r="C83" s="31">
        <v>93.96</v>
      </c>
      <c r="D83" s="63">
        <v>0.95740000000000003</v>
      </c>
      <c r="E83" s="21">
        <v>0.189971536</v>
      </c>
      <c r="F83" s="35">
        <v>0.196888888888889</v>
      </c>
      <c r="G83" s="23">
        <v>107.72</v>
      </c>
      <c r="H83" s="64">
        <v>17.72</v>
      </c>
      <c r="I83" s="18" t="s">
        <v>28</v>
      </c>
      <c r="J83" s="25" t="s">
        <v>1046</v>
      </c>
      <c r="K83" s="65">
        <v>43592</v>
      </c>
      <c r="L83" s="66">
        <v>43882</v>
      </c>
      <c r="M83" s="67">
        <v>26190</v>
      </c>
      <c r="N83" s="28">
        <v>0.24695685376097701</v>
      </c>
      <c r="O83" s="29">
        <v>89.957303999999993</v>
      </c>
      <c r="P83" s="29">
        <v>-4.26960000000065E-2</v>
      </c>
      <c r="Q83" s="30">
        <v>0.59971536000000003</v>
      </c>
      <c r="R83" s="34">
        <v>5779.44</v>
      </c>
      <c r="S83" s="32">
        <v>5533.2358560000002</v>
      </c>
      <c r="T83" s="32"/>
      <c r="U83" s="68"/>
      <c r="V83" s="33">
        <v>7247.82</v>
      </c>
      <c r="W83" s="33">
        <v>12781.055856000001</v>
      </c>
      <c r="X83" s="70">
        <v>11915</v>
      </c>
      <c r="Y83" s="34">
        <v>866.05585600000404</v>
      </c>
      <c r="Z83" s="135">
        <v>7.2686181787663007E-2</v>
      </c>
      <c r="AA83" s="135">
        <v>0.18556298578585001</v>
      </c>
      <c r="AB83" s="135">
        <v>7.6469543936214898E-2</v>
      </c>
      <c r="AC83" s="135">
        <v>-3.7833621485519101E-3</v>
      </c>
      <c r="AD83" s="71" t="s">
        <v>29</v>
      </c>
      <c r="AE83" s="53"/>
    </row>
    <row r="84" spans="1:31">
      <c r="A84" s="17" t="s">
        <v>683</v>
      </c>
      <c r="B84" s="18">
        <v>90</v>
      </c>
      <c r="C84" s="31">
        <v>94.35</v>
      </c>
      <c r="D84" s="63">
        <v>0.95340000000000003</v>
      </c>
      <c r="E84" s="21">
        <v>0.18996885999999999</v>
      </c>
      <c r="F84" s="35">
        <v>0.201777777777778</v>
      </c>
      <c r="G84" s="23">
        <v>108.16</v>
      </c>
      <c r="H84" s="64">
        <v>18.16</v>
      </c>
      <c r="I84" s="18" t="s">
        <v>28</v>
      </c>
      <c r="J84" s="25" t="s">
        <v>1047</v>
      </c>
      <c r="K84" s="65">
        <v>43593</v>
      </c>
      <c r="L84" s="66">
        <v>43882</v>
      </c>
      <c r="M84" s="67">
        <v>26100</v>
      </c>
      <c r="N84" s="28">
        <v>0.253961685823755</v>
      </c>
      <c r="O84" s="29">
        <v>89.953289999999996</v>
      </c>
      <c r="P84" s="29">
        <v>-4.6710000000004498E-2</v>
      </c>
      <c r="Q84" s="30">
        <v>0.59968860000000002</v>
      </c>
      <c r="R84" s="34">
        <v>5873.79000000001</v>
      </c>
      <c r="S84" s="32">
        <v>5600.0713859999996</v>
      </c>
      <c r="T84" s="32"/>
      <c r="U84" s="68"/>
      <c r="V84" s="33">
        <v>7247.82</v>
      </c>
      <c r="W84" s="33">
        <v>12847.891385999999</v>
      </c>
      <c r="X84" s="70">
        <v>12005</v>
      </c>
      <c r="Y84" s="34">
        <v>842.89138600000501</v>
      </c>
      <c r="Z84" s="135">
        <v>7.02116939608501E-2</v>
      </c>
      <c r="AA84" s="135">
        <v>0.17718299202468801</v>
      </c>
      <c r="AB84" s="135">
        <v>7.1428616909621004E-2</v>
      </c>
      <c r="AC84" s="135">
        <v>-1.2169229487708499E-3</v>
      </c>
      <c r="AD84" s="71" t="s">
        <v>29</v>
      </c>
      <c r="AE84" s="53"/>
    </row>
    <row r="85" spans="1:31">
      <c r="A85" s="17" t="s">
        <v>684</v>
      </c>
      <c r="B85" s="18">
        <v>90</v>
      </c>
      <c r="C85" s="31">
        <v>95.42</v>
      </c>
      <c r="D85" s="63">
        <v>0.94279999999999997</v>
      </c>
      <c r="E85" s="21">
        <v>0.18997465066666699</v>
      </c>
      <c r="F85" s="35">
        <v>0.198888888888889</v>
      </c>
      <c r="G85" s="23">
        <v>107.9</v>
      </c>
      <c r="H85" s="64">
        <v>17.899999999999999</v>
      </c>
      <c r="I85" s="18" t="s">
        <v>28</v>
      </c>
      <c r="J85" s="25" t="s">
        <v>1048</v>
      </c>
      <c r="K85" s="65">
        <v>43594</v>
      </c>
      <c r="L85" s="66">
        <v>43881</v>
      </c>
      <c r="M85" s="67">
        <v>25920</v>
      </c>
      <c r="N85" s="28">
        <v>0.25206404320987702</v>
      </c>
      <c r="O85" s="29">
        <v>89.961976000000007</v>
      </c>
      <c r="P85" s="29">
        <v>-3.8023999999993001E-2</v>
      </c>
      <c r="Q85" s="30">
        <v>0.59974650666666696</v>
      </c>
      <c r="R85" s="34">
        <v>5969.21000000001</v>
      </c>
      <c r="S85" s="32">
        <v>5627.7711880000097</v>
      </c>
      <c r="T85" s="32"/>
      <c r="U85" s="68"/>
      <c r="V85" s="33">
        <v>7247.82</v>
      </c>
      <c r="W85" s="33">
        <v>12875.591188</v>
      </c>
      <c r="X85" s="70">
        <v>12095</v>
      </c>
      <c r="Y85" s="34">
        <v>780.59118800000601</v>
      </c>
      <c r="Z85" s="135">
        <v>6.4538337164117901E-2</v>
      </c>
      <c r="AA85" s="135">
        <v>0.161040272488335</v>
      </c>
      <c r="AB85" s="135">
        <v>5.9070352046300303E-2</v>
      </c>
      <c r="AC85" s="135">
        <v>5.4679851178176496E-3</v>
      </c>
      <c r="AD85" s="71" t="s">
        <v>29</v>
      </c>
      <c r="AE85" s="53"/>
    </row>
    <row r="86" spans="1:31">
      <c r="A86" s="17" t="s">
        <v>685</v>
      </c>
      <c r="B86" s="18">
        <v>90</v>
      </c>
      <c r="C86" s="31">
        <v>92.29</v>
      </c>
      <c r="D86" s="63">
        <v>0.97470000000000001</v>
      </c>
      <c r="E86" s="21">
        <v>0.18997004200000001</v>
      </c>
      <c r="F86" s="35">
        <v>0.19066666666666701</v>
      </c>
      <c r="G86" s="23">
        <v>107.16</v>
      </c>
      <c r="H86" s="64">
        <v>17.16</v>
      </c>
      <c r="I86" s="18" t="s">
        <v>28</v>
      </c>
      <c r="J86" s="25" t="s">
        <v>1049</v>
      </c>
      <c r="K86" s="65">
        <v>43595</v>
      </c>
      <c r="L86" s="66">
        <v>43885</v>
      </c>
      <c r="M86" s="67">
        <v>26190</v>
      </c>
      <c r="N86" s="28">
        <v>0.23915234822451301</v>
      </c>
      <c r="O86" s="29">
        <v>89.955062999999996</v>
      </c>
      <c r="P86" s="29">
        <v>-4.49369999999902E-2</v>
      </c>
      <c r="Q86" s="30">
        <v>0.59970042000000001</v>
      </c>
      <c r="R86" s="34">
        <v>6061.5</v>
      </c>
      <c r="S86" s="32">
        <v>5908.1440499999999</v>
      </c>
      <c r="T86" s="70"/>
      <c r="U86" s="80"/>
      <c r="V86" s="33">
        <v>7247.82</v>
      </c>
      <c r="W86" s="33">
        <v>13155.96405</v>
      </c>
      <c r="X86" s="70">
        <v>12185</v>
      </c>
      <c r="Y86" s="34">
        <v>970.96405000000595</v>
      </c>
      <c r="Z86" s="135">
        <v>7.9685190808371303E-2</v>
      </c>
      <c r="AA86" s="135">
        <v>0.19666369263425801</v>
      </c>
      <c r="AB86" s="135">
        <v>9.4199739844070596E-2</v>
      </c>
      <c r="AC86" s="135">
        <v>-1.4514549035699299E-2</v>
      </c>
      <c r="AD86" s="71" t="s">
        <v>29</v>
      </c>
      <c r="AE86" s="53"/>
    </row>
    <row r="87" spans="1:31">
      <c r="A87" s="79" t="s">
        <v>686</v>
      </c>
      <c r="B87" s="2">
        <v>135</v>
      </c>
      <c r="C87" s="72">
        <v>139.97999999999999</v>
      </c>
      <c r="D87" s="73">
        <v>0.96399999999999997</v>
      </c>
      <c r="E87" s="45">
        <f>10%*Q87+13%</f>
        <v>0.21996048000000001</v>
      </c>
      <c r="F87" s="35">
        <f>IF(G87="",($F$1*C87-B87)/B87,H87/B87)</f>
        <v>6.4159066666666653E-2</v>
      </c>
      <c r="G87" s="4"/>
      <c r="H87" s="74">
        <f>IF(G87="",$F$1*C87-B87,G87-B87)</f>
        <v>8.6614739999999983</v>
      </c>
      <c r="I87" s="2" t="s">
        <v>66</v>
      </c>
      <c r="J87" s="46" t="s">
        <v>168</v>
      </c>
      <c r="K87" s="75">
        <f>DATE(MID(J87,1,4),MID(J87,5,2),MID(J87,7,2))</f>
        <v>43598</v>
      </c>
      <c r="L87" s="76" t="str">
        <f ca="1">IF(LEN(J87) &gt; 15,DATE(MID(J87,12,4),MID(J87,16,2),MID(J87,18,2)),TEXT(TODAY(),"yyyy/m/d"))</f>
        <v>2020/3/30</v>
      </c>
      <c r="M87" s="57">
        <f ca="1">(L87-K87+1)*B87</f>
        <v>43605</v>
      </c>
      <c r="N87" s="77">
        <f ca="1">H87/M87*365</f>
        <v>7.2501731682146534E-2</v>
      </c>
      <c r="O87" s="48">
        <f>D87*C87</f>
        <v>134.94072</v>
      </c>
      <c r="P87" s="48">
        <f>O87-B87</f>
        <v>-5.928000000000111E-2</v>
      </c>
      <c r="Q87" s="49">
        <f>O87/150</f>
        <v>0.89960479999999998</v>
      </c>
      <c r="R87" s="50">
        <f>R86+C87-T87</f>
        <v>6201.48</v>
      </c>
      <c r="S87" s="51">
        <f>R87*D87</f>
        <v>5978.2267199999997</v>
      </c>
      <c r="T87" s="51"/>
      <c r="U87" s="78"/>
      <c r="V87" s="52">
        <f>U87+V86</f>
        <v>7247.82</v>
      </c>
      <c r="W87" s="52">
        <f>S87+V87</f>
        <v>13226.046719999998</v>
      </c>
      <c r="X87" s="1">
        <f>X86+B87</f>
        <v>12320</v>
      </c>
      <c r="Y87" s="50">
        <f>W87-X87</f>
        <v>906.04671999999846</v>
      </c>
      <c r="Z87" s="135">
        <f>W87/X87-1</f>
        <v>7.354275324675319E-2</v>
      </c>
      <c r="AA87" s="135">
        <f>S87/(X87-V87)-1</f>
        <v>0.17863063219365238</v>
      </c>
      <c r="AB87" s="135">
        <f>SUM($C$2:C87)*D87/SUM($B$2:B87)-1</f>
        <v>8.1282493506493747E-2</v>
      </c>
      <c r="AC87" s="135">
        <f>Z87-AB87</f>
        <v>-7.7397402597405573E-3</v>
      </c>
      <c r="AD87" s="53">
        <f>IF(E87-F87&lt;0,"达成",E87-F87)</f>
        <v>0.15580141333333336</v>
      </c>
      <c r="AE87" s="53"/>
    </row>
    <row r="88" spans="1:31">
      <c r="A88" s="79" t="s">
        <v>687</v>
      </c>
      <c r="B88" s="2">
        <v>135</v>
      </c>
      <c r="C88" s="72">
        <v>140.97</v>
      </c>
      <c r="D88" s="73">
        <v>0.95720000000000005</v>
      </c>
      <c r="E88" s="45">
        <f>10%*Q88+13%</f>
        <v>0.219957656</v>
      </c>
      <c r="F88" s="35">
        <f>IF(G88="",($F$1*C88-B88)/B88,H88/B88)</f>
        <v>7.1685266666666733E-2</v>
      </c>
      <c r="G88" s="4"/>
      <c r="H88" s="74">
        <f>IF(G88="",$F$1*C88-B88,G88-B88)</f>
        <v>9.6775110000000097</v>
      </c>
      <c r="I88" s="2" t="s">
        <v>66</v>
      </c>
      <c r="J88" s="46" t="s">
        <v>170</v>
      </c>
      <c r="K88" s="75">
        <f>DATE(MID(J88,1,4),MID(J88,5,2),MID(J88,7,2))</f>
        <v>43599</v>
      </c>
      <c r="L88" s="76" t="str">
        <f ca="1">IF(LEN(J88) &gt; 15,DATE(MID(J88,12,4),MID(J88,16,2),MID(J88,18,2)),TEXT(TODAY(),"yyyy/m/d"))</f>
        <v>2020/3/30</v>
      </c>
      <c r="M88" s="57">
        <f ca="1">(L88-K88+1)*B88</f>
        <v>43470</v>
      </c>
      <c r="N88" s="77">
        <f ca="1">H88/M88*365</f>
        <v>8.1258143892339624E-2</v>
      </c>
      <c r="O88" s="48">
        <f>D88*C88</f>
        <v>134.93648400000001</v>
      </c>
      <c r="P88" s="48">
        <f>O88-B88</f>
        <v>-6.35159999999928E-2</v>
      </c>
      <c r="Q88" s="49">
        <f>O88/150</f>
        <v>0.89957656000000008</v>
      </c>
      <c r="R88" s="50">
        <f>R87+C88-T88</f>
        <v>6342.45</v>
      </c>
      <c r="S88" s="51">
        <f>R88*D88</f>
        <v>6070.9931400000005</v>
      </c>
      <c r="T88" s="51"/>
      <c r="U88" s="78"/>
      <c r="V88" s="52">
        <f>U88+V87</f>
        <v>7247.82</v>
      </c>
      <c r="W88" s="52">
        <f>S88+V88</f>
        <v>13318.81314</v>
      </c>
      <c r="X88" s="1">
        <f>X87+B88</f>
        <v>12455</v>
      </c>
      <c r="Y88" s="50">
        <f>W88-X88</f>
        <v>863.8131400000002</v>
      </c>
      <c r="Z88" s="135">
        <f>W88/X88-1</f>
        <v>6.9354728221597828E-2</v>
      </c>
      <c r="AA88" s="135">
        <f>S88/(X88-V88)-1</f>
        <v>0.1658888573085624</v>
      </c>
      <c r="AB88" s="135">
        <f>SUM($C$2:C88)*D88/SUM($B$2:B88)-1</f>
        <v>7.2851739863508902E-2</v>
      </c>
      <c r="AC88" s="135">
        <f>Z88-AB88</f>
        <v>-3.4970116419110742E-3</v>
      </c>
      <c r="AD88" s="53">
        <f>IF(E88-F88&lt;0,"达成",E88-F88)</f>
        <v>0.14827238933333325</v>
      </c>
      <c r="AE88" s="53"/>
    </row>
    <row r="89" spans="1:31">
      <c r="A89" s="79" t="s">
        <v>688</v>
      </c>
      <c r="B89" s="2">
        <v>135</v>
      </c>
      <c r="C89" s="72">
        <v>138.03</v>
      </c>
      <c r="D89" s="73">
        <v>0.97760000000000002</v>
      </c>
      <c r="E89" s="45">
        <f>10%*Q89+13%</f>
        <v>0.21995875200000004</v>
      </c>
      <c r="F89" s="35">
        <f>IF(G89="",($F$1*C89-B89)/B89,H89/B89)</f>
        <v>4.9334733333333353E-2</v>
      </c>
      <c r="G89" s="4"/>
      <c r="H89" s="74">
        <f>IF(G89="",$F$1*C89-B89,G89-B89)</f>
        <v>6.6601890000000026</v>
      </c>
      <c r="I89" s="2" t="s">
        <v>66</v>
      </c>
      <c r="J89" s="46" t="s">
        <v>172</v>
      </c>
      <c r="K89" s="75">
        <f>DATE(MID(J89,1,4),MID(J89,5,2),MID(J89,7,2))</f>
        <v>43600</v>
      </c>
      <c r="L89" s="76" t="str">
        <f ca="1">IF(LEN(J89) &gt; 15,DATE(MID(J89,12,4),MID(J89,16,2),MID(J89,18,2)),TEXT(TODAY(),"yyyy/m/d"))</f>
        <v>2020/3/30</v>
      </c>
      <c r="M89" s="57">
        <f ca="1">(L89-K89+1)*B89</f>
        <v>43335</v>
      </c>
      <c r="N89" s="77">
        <f ca="1">H89/M89*365</f>
        <v>5.6097126687435127E-2</v>
      </c>
      <c r="O89" s="48">
        <f>D89*C89</f>
        <v>134.93812800000001</v>
      </c>
      <c r="P89" s="48">
        <f>O89-B89</f>
        <v>-6.1871999999993932E-2</v>
      </c>
      <c r="Q89" s="49">
        <f>O89/150</f>
        <v>0.89958752000000008</v>
      </c>
      <c r="R89" s="50">
        <f>R88+C89-T89</f>
        <v>6480.48</v>
      </c>
      <c r="S89" s="51">
        <f>R89*D89</f>
        <v>6335.3172479999994</v>
      </c>
      <c r="T89" s="51"/>
      <c r="U89" s="78"/>
      <c r="V89" s="52">
        <f>U89+V88</f>
        <v>7247.82</v>
      </c>
      <c r="W89" s="52">
        <f>S89+V89</f>
        <v>13583.137247999999</v>
      </c>
      <c r="X89" s="1">
        <f>X88+B89</f>
        <v>12590</v>
      </c>
      <c r="Y89" s="50">
        <f>W89-X89</f>
        <v>993.13724799999909</v>
      </c>
      <c r="Z89" s="135">
        <f>W89/X89-1</f>
        <v>7.8883022081016607E-2</v>
      </c>
      <c r="AA89" s="135">
        <f>S89/(X89-V89)-1</f>
        <v>0.18590486430633169</v>
      </c>
      <c r="AB89" s="135">
        <f>SUM($C$2:C89)*D89/SUM($B$2:B89)-1</f>
        <v>9.4685265131056573E-2</v>
      </c>
      <c r="AC89" s="135">
        <f>Z89-AB89</f>
        <v>-1.5802243050039966E-2</v>
      </c>
      <c r="AD89" s="53">
        <f>IF(E89-F89&lt;0,"达成",E89-F89)</f>
        <v>0.17062401866666668</v>
      </c>
      <c r="AE89" s="53"/>
    </row>
    <row r="90" spans="1:31">
      <c r="A90" s="79" t="s">
        <v>689</v>
      </c>
      <c r="B90" s="2">
        <v>135</v>
      </c>
      <c r="C90" s="72">
        <v>137.19999999999999</v>
      </c>
      <c r="D90" s="73">
        <v>0.98350000000000004</v>
      </c>
      <c r="E90" s="45">
        <f>10%*Q90+13%</f>
        <v>0.21995746666666666</v>
      </c>
      <c r="F90" s="35">
        <f>IF(G90="",($F$1*C90-B90)/B90,H90/B90)</f>
        <v>4.3024888888888842E-2</v>
      </c>
      <c r="G90" s="4"/>
      <c r="H90" s="74">
        <f>IF(G90="",$F$1*C90-B90,G90-B90)</f>
        <v>5.8083599999999933</v>
      </c>
      <c r="I90" s="2" t="s">
        <v>66</v>
      </c>
      <c r="J90" s="46" t="s">
        <v>174</v>
      </c>
      <c r="K90" s="75">
        <f>DATE(MID(J90,1,4),MID(J90,5,2),MID(J90,7,2))</f>
        <v>43601</v>
      </c>
      <c r="L90" s="76" t="str">
        <f ca="1">IF(LEN(J90) &gt; 15,DATE(MID(J90,12,4),MID(J90,16,2),MID(J90,18,2)),TEXT(TODAY(),"yyyy/m/d"))</f>
        <v>2020/3/30</v>
      </c>
      <c r="M90" s="57">
        <f ca="1">(L90-K90+1)*B90</f>
        <v>43200</v>
      </c>
      <c r="N90" s="77">
        <f ca="1">H90/M90*365</f>
        <v>4.9075263888888832E-2</v>
      </c>
      <c r="O90" s="48">
        <f>D90*C90</f>
        <v>134.93619999999999</v>
      </c>
      <c r="P90" s="48">
        <f>O90-B90</f>
        <v>-6.3800000000014734E-2</v>
      </c>
      <c r="Q90" s="49">
        <f>O90/150</f>
        <v>0.89957466666666652</v>
      </c>
      <c r="R90" s="50">
        <f>R89+C90-T90</f>
        <v>6617.6799999999994</v>
      </c>
      <c r="S90" s="51">
        <f>R90*D90</f>
        <v>6508.4882799999996</v>
      </c>
      <c r="T90" s="51"/>
      <c r="U90" s="78"/>
      <c r="V90" s="52">
        <f>U90+V89</f>
        <v>7247.82</v>
      </c>
      <c r="W90" s="52">
        <f>S90+V90</f>
        <v>13756.308279999999</v>
      </c>
      <c r="X90" s="1">
        <f>X89+B90</f>
        <v>12725</v>
      </c>
      <c r="Y90" s="50">
        <f>W90-X90</f>
        <v>1031.3082799999993</v>
      </c>
      <c r="Z90" s="135">
        <f>W90/X90-1</f>
        <v>8.1045837328094228E-2</v>
      </c>
      <c r="AA90" s="135">
        <f>S90/(X90-V90)-1</f>
        <v>0.18829183630992574</v>
      </c>
      <c r="AB90" s="135">
        <f>SUM($C$2:C90)*D90/SUM($B$2:B90)-1</f>
        <v>0.10021227347740691</v>
      </c>
      <c r="AC90" s="135">
        <f>Z90-AB90</f>
        <v>-1.9166436149312682E-2</v>
      </c>
      <c r="AD90" s="53">
        <f>IF(E90-F90&lt;0,"达成",E90-F90)</f>
        <v>0.17693257777777782</v>
      </c>
      <c r="AE90" s="53"/>
    </row>
    <row r="91" spans="1:31">
      <c r="A91" s="17" t="s">
        <v>690</v>
      </c>
      <c r="B91" s="18">
        <v>135</v>
      </c>
      <c r="C91" s="31">
        <v>141.55000000000001</v>
      </c>
      <c r="D91" s="63">
        <v>0.95330000000000004</v>
      </c>
      <c r="E91" s="21">
        <v>0.21995974333333301</v>
      </c>
      <c r="F91" s="35">
        <v>0.223407407407407</v>
      </c>
      <c r="G91" s="23">
        <v>165.16</v>
      </c>
      <c r="H91" s="64">
        <v>30.16</v>
      </c>
      <c r="I91" s="18" t="s">
        <v>28</v>
      </c>
      <c r="J91" s="25" t="s">
        <v>1050</v>
      </c>
      <c r="K91" s="65">
        <v>43602</v>
      </c>
      <c r="L91" s="66">
        <v>43886</v>
      </c>
      <c r="M91" s="67">
        <v>38475</v>
      </c>
      <c r="N91" s="28">
        <v>0.28611825860948698</v>
      </c>
      <c r="O91" s="29">
        <v>134.939615</v>
      </c>
      <c r="P91" s="29">
        <v>-6.0384999999996601E-2</v>
      </c>
      <c r="Q91" s="30">
        <v>0.89959743333333297</v>
      </c>
      <c r="R91" s="34">
        <v>6759.23</v>
      </c>
      <c r="S91" s="32">
        <v>6443.5739590000003</v>
      </c>
      <c r="T91" s="32"/>
      <c r="U91" s="68"/>
      <c r="V91" s="33">
        <v>7247.82</v>
      </c>
      <c r="W91" s="33">
        <v>13691.393959000001</v>
      </c>
      <c r="X91" s="70">
        <v>12860</v>
      </c>
      <c r="Y91" s="34">
        <v>831.393959000005</v>
      </c>
      <c r="Z91" s="135">
        <v>6.4649608009331505E-2</v>
      </c>
      <c r="AA91" s="135">
        <v>0.14814100028865901</v>
      </c>
      <c r="AB91" s="135">
        <v>6.5726390279937902E-2</v>
      </c>
      <c r="AC91" s="135">
        <v>-1.0767822706063701E-3</v>
      </c>
      <c r="AD91" s="71" t="s">
        <v>29</v>
      </c>
      <c r="AE91" s="53"/>
    </row>
    <row r="92" spans="1:31">
      <c r="A92" s="79" t="s">
        <v>691</v>
      </c>
      <c r="B92" s="2">
        <v>240</v>
      </c>
      <c r="C92" s="72">
        <v>252.48</v>
      </c>
      <c r="D92" s="73">
        <v>0.95009999999999994</v>
      </c>
      <c r="E92" s="45">
        <f>10%*Q92+13%</f>
        <v>0.28992083199999996</v>
      </c>
      <c r="F92" s="35">
        <f>IF(G92="",($F$1*C92-B92)/B92,H92/B92)</f>
        <v>7.9667600000000033E-2</v>
      </c>
      <c r="G92" s="4"/>
      <c r="H92" s="74">
        <f>IF(G92="",$F$1*C92-B92,G92-B92)</f>
        <v>19.120224000000007</v>
      </c>
      <c r="I92" s="2" t="s">
        <v>66</v>
      </c>
      <c r="J92" s="46" t="s">
        <v>692</v>
      </c>
      <c r="K92" s="75">
        <f>DATE(MID(J92,1,4),MID(J92,5,2),MID(J92,7,2))</f>
        <v>43605</v>
      </c>
      <c r="L92" s="76" t="str">
        <f ca="1">IF(LEN(J92) &gt; 15,DATE(MID(J92,12,4),MID(J92,16,2),MID(J92,18,2)),TEXT(TODAY(),"yyyy/m/d"))</f>
        <v>2020/3/30</v>
      </c>
      <c r="M92" s="57">
        <f ca="1">(L92-K92+1)*B92</f>
        <v>75840</v>
      </c>
      <c r="N92" s="77">
        <f ca="1">H92/M92*365</f>
        <v>9.2021120253164584E-2</v>
      </c>
      <c r="O92" s="48">
        <f>D92*C92</f>
        <v>239.88124799999997</v>
      </c>
      <c r="P92" s="48">
        <f>O92-B92</f>
        <v>-0.11875200000002906</v>
      </c>
      <c r="Q92" s="49">
        <f>O92/150</f>
        <v>1.5992083199999998</v>
      </c>
      <c r="R92" s="50">
        <f>R91+C92-T92</f>
        <v>7011.7099999999991</v>
      </c>
      <c r="S92" s="51">
        <f>R92*D92</f>
        <v>6661.8256709999987</v>
      </c>
      <c r="T92" s="51"/>
      <c r="U92" s="78"/>
      <c r="V92" s="52">
        <f>U92+V91</f>
        <v>7247.82</v>
      </c>
      <c r="W92" s="52">
        <f>S92+V92</f>
        <v>13909.645670999998</v>
      </c>
      <c r="X92" s="1">
        <f>X91+B92</f>
        <v>13100</v>
      </c>
      <c r="Y92" s="50">
        <f>W92-X92</f>
        <v>809.6456709999984</v>
      </c>
      <c r="Z92" s="135">
        <f>W92/X92-1</f>
        <v>6.1805013053434887E-2</v>
      </c>
      <c r="AA92" s="135">
        <f>S92/(X92-V92)-1</f>
        <v>0.1383494135518728</v>
      </c>
      <c r="AB92" s="135">
        <f>SUM($C$2:C92)*D92/SUM($B$2:B92)-1</f>
        <v>6.1001329083969491E-2</v>
      </c>
      <c r="AC92" s="135">
        <f>Z92-AB92</f>
        <v>8.0368396946539633E-4</v>
      </c>
      <c r="AD92" s="53">
        <f>IF(E92-F92&lt;0,"达成",E92-F92)</f>
        <v>0.21025323199999993</v>
      </c>
      <c r="AE92" s="53"/>
    </row>
    <row r="93" spans="1:31">
      <c r="A93" s="79" t="s">
        <v>693</v>
      </c>
      <c r="B93" s="2">
        <v>240</v>
      </c>
      <c r="C93" s="72">
        <v>248.29</v>
      </c>
      <c r="D93" s="73">
        <v>0.96609999999999996</v>
      </c>
      <c r="E93" s="45">
        <f>10%*Q93+13%</f>
        <v>0.2899153126666667</v>
      </c>
      <c r="F93" s="35">
        <f>IF(G93="",($F$1*C93-B93)/B93,H93/B93)</f>
        <v>6.1750112499999926E-2</v>
      </c>
      <c r="G93" s="4"/>
      <c r="H93" s="74">
        <f>IF(G93="",$F$1*C93-B93,G93-B93)</f>
        <v>14.820026999999982</v>
      </c>
      <c r="I93" s="2" t="s">
        <v>66</v>
      </c>
      <c r="J93" s="46" t="s">
        <v>179</v>
      </c>
      <c r="K93" s="75">
        <f>DATE(MID(J93,1,4),MID(J93,5,2),MID(J93,7,2))</f>
        <v>43606</v>
      </c>
      <c r="L93" s="76" t="str">
        <f ca="1">IF(LEN(J93) &gt; 15,DATE(MID(J93,12,4),MID(J93,16,2),MID(J93,18,2)),TEXT(TODAY(),"yyyy/m/d"))</f>
        <v>2020/3/30</v>
      </c>
      <c r="M93" s="57">
        <f ca="1">(L93-K93+1)*B93</f>
        <v>75600</v>
      </c>
      <c r="N93" s="77">
        <f ca="1">H93/M93*365</f>
        <v>7.1551717658730071E-2</v>
      </c>
      <c r="O93" s="48">
        <f>D93*C93</f>
        <v>239.87296899999998</v>
      </c>
      <c r="P93" s="48">
        <f>O93-B93</f>
        <v>-0.12703100000001655</v>
      </c>
      <c r="Q93" s="49">
        <f>O93/150</f>
        <v>1.5991531266666665</v>
      </c>
      <c r="R93" s="50">
        <f>R92+C93-T93</f>
        <v>7259.9999999999991</v>
      </c>
      <c r="S93" s="51">
        <f>R93*D93</f>
        <v>7013.8859999999986</v>
      </c>
      <c r="T93" s="51"/>
      <c r="U93" s="78"/>
      <c r="V93" s="52">
        <f>U93+V92</f>
        <v>7247.82</v>
      </c>
      <c r="W93" s="52">
        <f>S93+V93</f>
        <v>14261.705999999998</v>
      </c>
      <c r="X93" s="1">
        <f>X92+B93</f>
        <v>13340</v>
      </c>
      <c r="Y93" s="50">
        <f>W93-X93</f>
        <v>921.70599999999831</v>
      </c>
      <c r="Z93" s="135">
        <f>W93/X93-1</f>
        <v>6.9093403298350786E-2</v>
      </c>
      <c r="AA93" s="135">
        <f>S93/(X93-V93)-1</f>
        <v>0.15129329730900887</v>
      </c>
      <c r="AB93" s="135">
        <f>SUM($C$2:C93)*D93/SUM($B$2:B93)-1</f>
        <v>7.7440490254872651E-2</v>
      </c>
      <c r="AC93" s="135">
        <f>Z93-AB93</f>
        <v>-8.3470869565218653E-3</v>
      </c>
      <c r="AD93" s="53">
        <f>IF(E93-F93&lt;0,"达成",E93-F93)</f>
        <v>0.22816520016666678</v>
      </c>
      <c r="AE93" s="53"/>
    </row>
    <row r="94" spans="1:31">
      <c r="A94" s="79" t="s">
        <v>694</v>
      </c>
      <c r="B94" s="2">
        <v>135</v>
      </c>
      <c r="C94" s="72">
        <v>140.5</v>
      </c>
      <c r="D94" s="73">
        <v>0.96040000000000003</v>
      </c>
      <c r="E94" s="45">
        <f>10%*Q94+13%</f>
        <v>0.21995746666666668</v>
      </c>
      <c r="F94" s="35">
        <f>IF(G94="",($F$1*C94-B94)/B94,H94/B94)</f>
        <v>6.811222222222231E-2</v>
      </c>
      <c r="G94" s="4"/>
      <c r="H94" s="74">
        <f>IF(G94="",$F$1*C94-B94,G94-B94)</f>
        <v>9.1951500000000124</v>
      </c>
      <c r="I94" s="2" t="s">
        <v>66</v>
      </c>
      <c r="J94" s="46" t="s">
        <v>181</v>
      </c>
      <c r="K94" s="75">
        <f>DATE(MID(J94,1,4),MID(J94,5,2),MID(J94,7,2))</f>
        <v>43607</v>
      </c>
      <c r="L94" s="76" t="str">
        <f ca="1">IF(LEN(J94) &gt; 15,DATE(MID(J94,12,4),MID(J94,16,2),MID(J94,18,2)),TEXT(TODAY(),"yyyy/m/d"))</f>
        <v>2020/3/30</v>
      </c>
      <c r="M94" s="57">
        <f ca="1">(L94-K94+1)*B94</f>
        <v>42390</v>
      </c>
      <c r="N94" s="77">
        <f ca="1">H94/M94*365</f>
        <v>7.9175035385704279E-2</v>
      </c>
      <c r="O94" s="48">
        <f>D94*C94</f>
        <v>134.93620000000001</v>
      </c>
      <c r="P94" s="48">
        <f>O94-B94</f>
        <v>-6.3799999999986312E-2</v>
      </c>
      <c r="Q94" s="49">
        <f>O94/150</f>
        <v>0.89957466666666674</v>
      </c>
      <c r="R94" s="50">
        <f>R93+C94-T94</f>
        <v>7400.4999999999991</v>
      </c>
      <c r="S94" s="51">
        <f>R94*D94</f>
        <v>7107.4401999999991</v>
      </c>
      <c r="T94" s="51"/>
      <c r="U94" s="78"/>
      <c r="V94" s="52">
        <f>U94+V93</f>
        <v>7247.82</v>
      </c>
      <c r="W94" s="52">
        <f>S94+V94</f>
        <v>14355.260199999999</v>
      </c>
      <c r="X94" s="1">
        <f>X93+B94</f>
        <v>13475</v>
      </c>
      <c r="Y94" s="50">
        <f>W94-X94</f>
        <v>880.2601999999988</v>
      </c>
      <c r="Z94" s="135">
        <f>W94/X94-1</f>
        <v>6.5325432282003604E-2</v>
      </c>
      <c r="AA94" s="135">
        <f>S94/(X94-V94)-1</f>
        <v>0.14135775744397927</v>
      </c>
      <c r="AB94" s="135">
        <f>SUM($C$2:C94)*D94/SUM($B$2:B94)-1</f>
        <v>7.0366690909091201E-2</v>
      </c>
      <c r="AC94" s="135">
        <f>Z94-AB94</f>
        <v>-5.041258627087597E-3</v>
      </c>
      <c r="AD94" s="53">
        <f>IF(E94-F94&lt;0,"达成",E94-F94)</f>
        <v>0.15184524444444436</v>
      </c>
      <c r="AE94" s="53"/>
    </row>
    <row r="95" spans="1:31">
      <c r="A95" s="17" t="s">
        <v>695</v>
      </c>
      <c r="B95" s="18">
        <v>135</v>
      </c>
      <c r="C95" s="31">
        <v>143.24</v>
      </c>
      <c r="D95" s="63">
        <v>0.94199999999999995</v>
      </c>
      <c r="E95" s="21">
        <v>0.21995471999999999</v>
      </c>
      <c r="F95" s="35">
        <v>0.23200000000000001</v>
      </c>
      <c r="G95" s="23">
        <v>166.32</v>
      </c>
      <c r="H95" s="64">
        <v>31.32</v>
      </c>
      <c r="I95" s="18" t="s">
        <v>28</v>
      </c>
      <c r="J95" s="25" t="s">
        <v>696</v>
      </c>
      <c r="K95" s="65">
        <v>43608</v>
      </c>
      <c r="L95" s="66">
        <v>43885</v>
      </c>
      <c r="M95" s="67">
        <v>37530</v>
      </c>
      <c r="N95" s="28">
        <v>0.30460431654676301</v>
      </c>
      <c r="O95" s="29">
        <v>134.93208000000001</v>
      </c>
      <c r="P95" s="29">
        <v>-6.7919999999986699E-2</v>
      </c>
      <c r="Q95" s="30">
        <v>0.89954719999999999</v>
      </c>
      <c r="R95" s="34">
        <v>7543.74</v>
      </c>
      <c r="S95" s="32">
        <v>7106.2030800000002</v>
      </c>
      <c r="T95" s="32"/>
      <c r="U95" s="68"/>
      <c r="V95" s="33">
        <v>7247.82</v>
      </c>
      <c r="W95" s="33">
        <v>14354.023080000001</v>
      </c>
      <c r="X95" s="70">
        <v>13610</v>
      </c>
      <c r="Y95" s="34">
        <v>744.02308000000403</v>
      </c>
      <c r="Z95" s="135">
        <v>5.4667382806760097E-2</v>
      </c>
      <c r="AA95" s="135">
        <v>0.11694467619589601</v>
      </c>
      <c r="AB95" s="135">
        <v>4.93603144746513E-2</v>
      </c>
      <c r="AC95" s="135">
        <v>5.3070683321088099E-3</v>
      </c>
      <c r="AD95" s="71" t="s">
        <v>29</v>
      </c>
      <c r="AE95" s="53"/>
    </row>
    <row r="96" spans="1:31">
      <c r="A96" s="79" t="s">
        <v>697</v>
      </c>
      <c r="B96" s="2">
        <v>240</v>
      </c>
      <c r="C96" s="72">
        <v>256.10000000000002</v>
      </c>
      <c r="D96" s="73">
        <v>0.93669999999999998</v>
      </c>
      <c r="E96" s="45">
        <f>10%*Q96+13%</f>
        <v>0.2899259133333334</v>
      </c>
      <c r="F96" s="35">
        <f>IF(G96="",($F$1*C96-B96)/B96,H96/B96)</f>
        <v>9.5147625000000124E-2</v>
      </c>
      <c r="G96" s="4"/>
      <c r="H96" s="74">
        <f>IF(G96="",$F$1*C96-B96,G96-B96)</f>
        <v>22.835430000000031</v>
      </c>
      <c r="I96" s="2" t="s">
        <v>66</v>
      </c>
      <c r="J96" s="46" t="s">
        <v>698</v>
      </c>
      <c r="K96" s="75">
        <f>DATE(MID(J96,1,4),MID(J96,5,2),MID(J96,7,2))</f>
        <v>43609</v>
      </c>
      <c r="L96" s="76" t="str">
        <f ca="1">IF(LEN(J96) &gt; 15,DATE(MID(J96,12,4),MID(J96,16,2),MID(J96,18,2)),TEXT(TODAY(),"yyyy/m/d"))</f>
        <v>2020/3/30</v>
      </c>
      <c r="M96" s="57">
        <f ca="1">(L96-K96+1)*B96</f>
        <v>74880</v>
      </c>
      <c r="N96" s="77">
        <f ca="1">H96/M96*365</f>
        <v>0.1113105228365386</v>
      </c>
      <c r="O96" s="48">
        <f>D96*C96</f>
        <v>239.88887000000003</v>
      </c>
      <c r="P96" s="48">
        <f>O96-B96</f>
        <v>-0.11112999999997442</v>
      </c>
      <c r="Q96" s="49">
        <f>O96/150</f>
        <v>1.5992591333333335</v>
      </c>
      <c r="R96" s="50">
        <f>R95+C96-T96</f>
        <v>7799.84</v>
      </c>
      <c r="S96" s="51">
        <f>R96*D96</f>
        <v>7306.1101280000003</v>
      </c>
      <c r="T96" s="51"/>
      <c r="U96" s="78"/>
      <c r="V96" s="52">
        <f>U96+V95</f>
        <v>7247.82</v>
      </c>
      <c r="W96" s="52">
        <f>S96+V96</f>
        <v>14553.930128</v>
      </c>
      <c r="X96" s="1">
        <f>X95+B96</f>
        <v>13850</v>
      </c>
      <c r="Y96" s="50">
        <f>W96-X96</f>
        <v>703.93012799999997</v>
      </c>
      <c r="Z96" s="135">
        <f>W96/X96-1</f>
        <v>5.0825279999999973E-2</v>
      </c>
      <c r="AA96" s="135">
        <f>S96/(X96-V96)-1</f>
        <v>0.10662086280592176</v>
      </c>
      <c r="AB96" s="135">
        <f>SUM($C$2:C96)*D96/SUM($B$2:B96)-1</f>
        <v>4.2695213574007518E-2</v>
      </c>
      <c r="AC96" s="135">
        <f>Z96-AB96</f>
        <v>8.1300664259924549E-3</v>
      </c>
      <c r="AD96" s="53">
        <f>IF(E96-F96&lt;0,"达成",E96-F96)</f>
        <v>0.19477828833333327</v>
      </c>
      <c r="AE96" s="53"/>
    </row>
    <row r="97" spans="1:31">
      <c r="A97" s="17" t="s">
        <v>699</v>
      </c>
      <c r="B97" s="18">
        <v>90</v>
      </c>
      <c r="C97" s="31">
        <v>93.8</v>
      </c>
      <c r="D97" s="63">
        <v>0.95899999999999996</v>
      </c>
      <c r="E97" s="21">
        <v>0.189969466666667</v>
      </c>
      <c r="F97" s="35">
        <v>0.19480062828046399</v>
      </c>
      <c r="G97" s="23">
        <v>107.532056545242</v>
      </c>
      <c r="H97" s="64">
        <v>17.532056545241801</v>
      </c>
      <c r="I97" s="18" t="s">
        <v>28</v>
      </c>
      <c r="J97" s="54" t="s">
        <v>700</v>
      </c>
      <c r="K97" s="65">
        <v>43612</v>
      </c>
      <c r="L97" s="66">
        <v>43882</v>
      </c>
      <c r="M97" s="67">
        <v>24390</v>
      </c>
      <c r="N97" s="28">
        <v>0.26236984989804202</v>
      </c>
      <c r="O97" s="29">
        <v>89.9542</v>
      </c>
      <c r="P97" s="29">
        <v>-4.5799999999999799E-2</v>
      </c>
      <c r="Q97" s="30">
        <v>0.59969466666666704</v>
      </c>
      <c r="R97" s="34">
        <v>7893.64</v>
      </c>
      <c r="S97" s="32">
        <v>7570.0007599999999</v>
      </c>
      <c r="T97" s="32"/>
      <c r="U97" s="68"/>
      <c r="V97" s="33">
        <v>7247.82</v>
      </c>
      <c r="W97" s="33">
        <v>14817.820760000001</v>
      </c>
      <c r="X97" s="70">
        <v>13940</v>
      </c>
      <c r="Y97" s="34">
        <v>877.82076000000598</v>
      </c>
      <c r="Z97" s="135">
        <v>6.2971360114778094E-2</v>
      </c>
      <c r="AA97" s="135">
        <v>0.13117112211566401</v>
      </c>
      <c r="AB97" s="135">
        <v>6.7079437589670193E-2</v>
      </c>
      <c r="AC97" s="135">
        <v>-4.1080774748920596E-3</v>
      </c>
      <c r="AD97" s="71" t="s">
        <v>29</v>
      </c>
      <c r="AE97" s="53"/>
    </row>
    <row r="98" spans="1:31">
      <c r="A98" s="79" t="s">
        <v>701</v>
      </c>
      <c r="B98" s="2">
        <v>135</v>
      </c>
      <c r="C98" s="72">
        <v>140.88999999999999</v>
      </c>
      <c r="D98" s="73">
        <v>0.9577</v>
      </c>
      <c r="E98" s="45">
        <f>10%*Q98+13%</f>
        <v>0.21995356866666665</v>
      </c>
      <c r="F98" s="35">
        <f>IF(G98="",($F$1*C98-B98)/B98,H98/B98)</f>
        <v>7.1077088888888848E-2</v>
      </c>
      <c r="G98" s="4"/>
      <c r="H98" s="74">
        <f>IF(G98="",$F$1*C98-B98,G98-B98)</f>
        <v>9.5954069999999945</v>
      </c>
      <c r="I98" s="2" t="s">
        <v>66</v>
      </c>
      <c r="J98" s="46" t="s">
        <v>187</v>
      </c>
      <c r="K98" s="75">
        <f>DATE(MID(J98,1,4),MID(J98,5,2),MID(J98,7,2))</f>
        <v>43613</v>
      </c>
      <c r="L98" s="76" t="str">
        <f ca="1">IF(LEN(J98) &gt; 15,DATE(MID(J98,12,4),MID(J98,16,2),MID(J98,18,2)),TEXT(TODAY(),"yyyy/m/d"))</f>
        <v>2020/3/30</v>
      </c>
      <c r="M98" s="57">
        <f ca="1">(L98-K98+1)*B98</f>
        <v>41580</v>
      </c>
      <c r="N98" s="77">
        <f ca="1">H98/M98*365</f>
        <v>8.4230965728715676E-2</v>
      </c>
      <c r="O98" s="48">
        <f>D98*C98</f>
        <v>134.930353</v>
      </c>
      <c r="P98" s="48">
        <f>O98-B98</f>
        <v>-6.9647000000003345E-2</v>
      </c>
      <c r="Q98" s="49">
        <f>O98/150</f>
        <v>0.89953568666666661</v>
      </c>
      <c r="R98" s="50">
        <f>R97+C98-T98</f>
        <v>8034.5300000000007</v>
      </c>
      <c r="S98" s="51">
        <f>R98*D98</f>
        <v>7694.6693810000006</v>
      </c>
      <c r="T98" s="51"/>
      <c r="U98" s="78"/>
      <c r="V98" s="52">
        <f>U98+V97</f>
        <v>7247.82</v>
      </c>
      <c r="W98" s="52">
        <f>S98+V98</f>
        <v>14942.489380999999</v>
      </c>
      <c r="X98" s="1">
        <f>X97+B98</f>
        <v>14075</v>
      </c>
      <c r="Y98" s="50">
        <f>W98-X98</f>
        <v>867.48938099999941</v>
      </c>
      <c r="Z98" s="135">
        <f>W98/X98-1</f>
        <v>6.1633348561278778E-2</v>
      </c>
      <c r="AA98" s="135">
        <f>S98/(X98-V98)-1</f>
        <v>0.12706408517132983</v>
      </c>
      <c r="AB98" s="135">
        <f>SUM($C$2:C98)*D98/SUM($B$2:B98)-1</f>
        <v>6.4998462593250483E-2</v>
      </c>
      <c r="AC98" s="135">
        <f>Z98-AB98</f>
        <v>-3.3651140319717054E-3</v>
      </c>
      <c r="AD98" s="53">
        <f>IF(E98-F98&lt;0,"达成",E98-F98)</f>
        <v>0.14887647977777779</v>
      </c>
      <c r="AE98" s="53"/>
    </row>
    <row r="99" spans="1:31">
      <c r="A99" s="79" t="s">
        <v>702</v>
      </c>
      <c r="B99" s="2">
        <v>135</v>
      </c>
      <c r="C99" s="72">
        <v>140.84</v>
      </c>
      <c r="D99" s="73">
        <v>0.95799999999999996</v>
      </c>
      <c r="E99" s="45">
        <f>10%*Q99+13%</f>
        <v>0.21994981333333335</v>
      </c>
      <c r="F99" s="35">
        <f>IF(G99="",($F$1*C99-B99)/B99,H99/B99)</f>
        <v>7.0696977777777822E-2</v>
      </c>
      <c r="G99" s="4"/>
      <c r="H99" s="74">
        <f>IF(G99="",$F$1*C99-B99,G99-B99)</f>
        <v>9.5440920000000062</v>
      </c>
      <c r="I99" s="2" t="s">
        <v>66</v>
      </c>
      <c r="J99" s="46" t="s">
        <v>189</v>
      </c>
      <c r="K99" s="75">
        <f>DATE(MID(J99,1,4),MID(J99,5,2),MID(J99,7,2))</f>
        <v>43614</v>
      </c>
      <c r="L99" s="76" t="str">
        <f ca="1">IF(LEN(J99) &gt; 15,DATE(MID(J99,12,4),MID(J99,16,2),MID(J99,18,2)),TEXT(TODAY(),"yyyy/m/d"))</f>
        <v>2020/3/30</v>
      </c>
      <c r="M99" s="57">
        <f ca="1">(L99-K99+1)*B99</f>
        <v>41445</v>
      </c>
      <c r="N99" s="77">
        <f ca="1">H99/M99*365</f>
        <v>8.4053410061527389E-2</v>
      </c>
      <c r="O99" s="48">
        <f>D99*C99</f>
        <v>134.92472000000001</v>
      </c>
      <c r="P99" s="48">
        <f>O99-B99</f>
        <v>-7.5279999999992242E-2</v>
      </c>
      <c r="Q99" s="49">
        <f>O99/150</f>
        <v>0.89949813333333339</v>
      </c>
      <c r="R99" s="50">
        <f>R98+C99-T99</f>
        <v>8175.3700000000008</v>
      </c>
      <c r="S99" s="51">
        <f>R99*D99</f>
        <v>7832.0044600000001</v>
      </c>
      <c r="T99" s="51"/>
      <c r="U99" s="78"/>
      <c r="V99" s="52">
        <f>U99+V98</f>
        <v>7247.82</v>
      </c>
      <c r="W99" s="52">
        <f>S99+V99</f>
        <v>15079.82446</v>
      </c>
      <c r="X99" s="1">
        <f>X98+B99</f>
        <v>14210</v>
      </c>
      <c r="Y99" s="50">
        <f>W99-X99</f>
        <v>869.82445999999982</v>
      </c>
      <c r="Z99" s="135">
        <f>W99/X99-1</f>
        <v>6.1212136523574934E-2</v>
      </c>
      <c r="AA99" s="135">
        <f>S99/(X99-V99)-1</f>
        <v>0.12493564659345191</v>
      </c>
      <c r="AB99" s="135">
        <f>SUM($C$2:C99)*D99/SUM($B$2:B99)-1</f>
        <v>6.4706098522167688E-2</v>
      </c>
      <c r="AC99" s="135">
        <f>Z99-AB99</f>
        <v>-3.4939619985927539E-3</v>
      </c>
      <c r="AD99" s="53">
        <f>IF(E99-F99&lt;0,"达成",E99-F99)</f>
        <v>0.14925283555555552</v>
      </c>
      <c r="AE99" s="53"/>
    </row>
    <row r="100" spans="1:31">
      <c r="A100" s="17" t="s">
        <v>703</v>
      </c>
      <c r="B100" s="18">
        <v>135</v>
      </c>
      <c r="C100" s="31">
        <v>141.66999999999999</v>
      </c>
      <c r="D100" s="63">
        <v>0.95240000000000002</v>
      </c>
      <c r="E100" s="21">
        <v>0.21995100533333301</v>
      </c>
      <c r="F100" s="35">
        <v>0.224444444444445</v>
      </c>
      <c r="G100" s="23">
        <v>165.3</v>
      </c>
      <c r="H100" s="64">
        <v>30.3</v>
      </c>
      <c r="I100" s="18" t="s">
        <v>28</v>
      </c>
      <c r="J100" s="25" t="s">
        <v>1051</v>
      </c>
      <c r="K100" s="65">
        <v>43615</v>
      </c>
      <c r="L100" s="66">
        <v>43886</v>
      </c>
      <c r="M100" s="67">
        <v>36720</v>
      </c>
      <c r="N100" s="28">
        <v>0.30118464052287602</v>
      </c>
      <c r="O100" s="29">
        <v>134.92650800000001</v>
      </c>
      <c r="P100" s="29">
        <v>-7.3492000000015906E-2</v>
      </c>
      <c r="Q100" s="30">
        <v>0.899510053333333</v>
      </c>
      <c r="R100" s="34">
        <v>8317.0400000000009</v>
      </c>
      <c r="S100" s="32">
        <v>7921.1488959999997</v>
      </c>
      <c r="T100" s="32"/>
      <c r="U100" s="68"/>
      <c r="V100" s="33">
        <v>7247.82</v>
      </c>
      <c r="W100" s="33">
        <v>15168.968896</v>
      </c>
      <c r="X100" s="70">
        <v>14345</v>
      </c>
      <c r="Y100" s="34">
        <v>823.968896000006</v>
      </c>
      <c r="Z100" s="135">
        <v>5.7439449006622997E-2</v>
      </c>
      <c r="AA100" s="135">
        <v>0.116098069374034</v>
      </c>
      <c r="AB100" s="135">
        <v>5.7926849494597497E-2</v>
      </c>
      <c r="AC100" s="135">
        <v>-4.87400487974472E-4</v>
      </c>
      <c r="AD100" s="71" t="s">
        <v>29</v>
      </c>
      <c r="AE100" s="53"/>
    </row>
    <row r="101" spans="1:31">
      <c r="A101" s="17" t="s">
        <v>704</v>
      </c>
      <c r="B101" s="18">
        <v>135</v>
      </c>
      <c r="C101" s="31">
        <v>142.04</v>
      </c>
      <c r="D101" s="63">
        <v>0.94989999999999997</v>
      </c>
      <c r="E101" s="21">
        <v>0.21994919733333301</v>
      </c>
      <c r="F101" s="35">
        <v>0.22162962962963001</v>
      </c>
      <c r="G101" s="23">
        <v>164.92</v>
      </c>
      <c r="H101" s="64">
        <v>29.92</v>
      </c>
      <c r="I101" s="18" t="s">
        <v>28</v>
      </c>
      <c r="J101" s="25" t="s">
        <v>705</v>
      </c>
      <c r="K101" s="65">
        <v>43616</v>
      </c>
      <c r="L101" s="66">
        <v>43885</v>
      </c>
      <c r="M101" s="67">
        <v>36450</v>
      </c>
      <c r="N101" s="28">
        <v>0.29961042524005499</v>
      </c>
      <c r="O101" s="29">
        <v>134.92379600000001</v>
      </c>
      <c r="P101" s="29">
        <v>-7.6203999999989905E-2</v>
      </c>
      <c r="Q101" s="30">
        <v>0.89949197333333297</v>
      </c>
      <c r="R101" s="34">
        <v>8459.0800000000108</v>
      </c>
      <c r="S101" s="32">
        <v>8035.28009200001</v>
      </c>
      <c r="T101" s="32"/>
      <c r="U101" s="68"/>
      <c r="V101" s="33">
        <v>7247.82</v>
      </c>
      <c r="W101" s="33">
        <v>15283.100092000001</v>
      </c>
      <c r="X101" s="70">
        <v>14480</v>
      </c>
      <c r="Y101" s="34">
        <v>803.10009200000604</v>
      </c>
      <c r="Z101" s="135">
        <v>5.5462713535911999E-2</v>
      </c>
      <c r="AA101" s="135">
        <v>0.111045368339838</v>
      </c>
      <c r="AB101" s="135">
        <v>5.4630411049723999E-2</v>
      </c>
      <c r="AC101" s="135">
        <v>8.3230248618804104E-4</v>
      </c>
      <c r="AD101" s="71" t="s">
        <v>29</v>
      </c>
      <c r="AE101" s="53"/>
    </row>
    <row r="102" spans="1:31">
      <c r="A102" s="17" t="s">
        <v>706</v>
      </c>
      <c r="B102" s="18">
        <v>135</v>
      </c>
      <c r="C102" s="31">
        <v>143.59</v>
      </c>
      <c r="D102" s="63">
        <v>0.93969999999999998</v>
      </c>
      <c r="E102" s="21">
        <v>0.21995434866666699</v>
      </c>
      <c r="F102" s="35">
        <v>0.23496296296296301</v>
      </c>
      <c r="G102" s="23">
        <v>166.72</v>
      </c>
      <c r="H102" s="64">
        <v>31.72</v>
      </c>
      <c r="I102" s="18" t="s">
        <v>28</v>
      </c>
      <c r="J102" s="25" t="s">
        <v>707</v>
      </c>
      <c r="K102" s="65">
        <v>43619</v>
      </c>
      <c r="L102" s="66">
        <v>43885</v>
      </c>
      <c r="M102" s="67">
        <v>36045</v>
      </c>
      <c r="N102" s="28">
        <v>0.32120405049244</v>
      </c>
      <c r="O102" s="29">
        <v>134.931523</v>
      </c>
      <c r="P102" s="29">
        <v>-6.8476999999973004E-2</v>
      </c>
      <c r="Q102" s="30">
        <v>0.89954348666666695</v>
      </c>
      <c r="R102" s="34">
        <v>8602.6700000000092</v>
      </c>
      <c r="S102" s="32">
        <v>8083.9289990000098</v>
      </c>
      <c r="T102" s="32"/>
      <c r="U102" s="68"/>
      <c r="V102" s="33">
        <v>7247.82</v>
      </c>
      <c r="W102" s="33">
        <v>15331.748998999999</v>
      </c>
      <c r="X102" s="70">
        <v>14615</v>
      </c>
      <c r="Y102" s="34">
        <v>716.74899900000696</v>
      </c>
      <c r="Z102" s="135">
        <v>4.9042011563462697E-2</v>
      </c>
      <c r="AA102" s="135">
        <v>9.7289464761280101E-2</v>
      </c>
      <c r="AB102" s="135">
        <v>4.2901113855628101E-2</v>
      </c>
      <c r="AC102" s="135">
        <v>6.1408977078345498E-3</v>
      </c>
      <c r="AD102" s="71" t="s">
        <v>29</v>
      </c>
      <c r="AE102" s="53"/>
    </row>
    <row r="103" spans="1:31">
      <c r="A103" s="79" t="s">
        <v>708</v>
      </c>
      <c r="B103" s="2">
        <v>240</v>
      </c>
      <c r="C103" s="72">
        <v>258.14</v>
      </c>
      <c r="D103" s="73">
        <v>0.92920000000000003</v>
      </c>
      <c r="E103" s="45">
        <f>10%*Q103+13%</f>
        <v>0.28990912533333335</v>
      </c>
      <c r="F103" s="35">
        <f>IF(G103="",($F$1*C103-B103)/B103,H103/B103)</f>
        <v>0.10387117499999997</v>
      </c>
      <c r="G103" s="4"/>
      <c r="H103" s="74">
        <f>IF(G103="",$F$1*C103-B103,G103-B103)</f>
        <v>24.929081999999994</v>
      </c>
      <c r="I103" s="2" t="s">
        <v>66</v>
      </c>
      <c r="J103" s="46" t="s">
        <v>709</v>
      </c>
      <c r="K103" s="75">
        <f>DATE(MID(J103,1,4),MID(J103,5,2),MID(J103,7,2))</f>
        <v>43620</v>
      </c>
      <c r="L103" s="76" t="str">
        <f ca="1">IF(LEN(J103) &gt; 15,DATE(MID(J103,12,4),MID(J103,16,2),MID(J103,18,2)),TEXT(TODAY(),"yyyy/m/d"))</f>
        <v>2020/3/30</v>
      </c>
      <c r="M103" s="57">
        <f ca="1">(L103-K103+1)*B103</f>
        <v>72240</v>
      </c>
      <c r="N103" s="77">
        <f ca="1">H103/M103*365</f>
        <v>0.12595674044850494</v>
      </c>
      <c r="O103" s="48">
        <f>D103*C103</f>
        <v>239.863688</v>
      </c>
      <c r="P103" s="48">
        <f>O103-B103</f>
        <v>-0.13631200000000376</v>
      </c>
      <c r="Q103" s="49">
        <f>O103/150</f>
        <v>1.5990912533333332</v>
      </c>
      <c r="R103" s="50">
        <f>R102+C103-T103</f>
        <v>8860.8100000000086</v>
      </c>
      <c r="S103" s="51">
        <f>R103*D103</f>
        <v>8233.4646520000078</v>
      </c>
      <c r="T103" s="51"/>
      <c r="U103" s="78"/>
      <c r="V103" s="52">
        <f>U103+V102</f>
        <v>7247.82</v>
      </c>
      <c r="W103" s="52">
        <f>S103+V103</f>
        <v>15481.284652000008</v>
      </c>
      <c r="X103" s="1">
        <f>X102+B103</f>
        <v>14855</v>
      </c>
      <c r="Y103" s="50">
        <f>W103-X103</f>
        <v>626.28465200000755</v>
      </c>
      <c r="Z103" s="135">
        <f>W103/X103-1</f>
        <v>4.2159855402222002E-2</v>
      </c>
      <c r="AA103" s="135">
        <f>S103/(X103-V103)-1</f>
        <v>8.2328096876898904E-2</v>
      </c>
      <c r="AB103" s="135">
        <f>SUM($C$2:C103)*D103/SUM($B$2:B103)-1</f>
        <v>3.0733943588017842E-2</v>
      </c>
      <c r="AC103" s="135">
        <f>Z103-AB103</f>
        <v>1.1425911814204159E-2</v>
      </c>
      <c r="AD103" s="53">
        <f>IF(E103-F103&lt;0,"达成",E103-F103)</f>
        <v>0.18603795033333337</v>
      </c>
      <c r="AE103" s="53"/>
    </row>
    <row r="104" spans="1:31">
      <c r="A104" s="79" t="s">
        <v>710</v>
      </c>
      <c r="B104" s="2">
        <v>240</v>
      </c>
      <c r="C104" s="72">
        <v>258.61</v>
      </c>
      <c r="D104" s="73">
        <v>0.92759999999999998</v>
      </c>
      <c r="E104" s="45">
        <f>10%*Q104+13%</f>
        <v>0.28992442400000001</v>
      </c>
      <c r="F104" s="35">
        <f>IF(G104="",($F$1*C104-B104)/B104,H104/B104)</f>
        <v>0.10588101250000008</v>
      </c>
      <c r="G104" s="4"/>
      <c r="H104" s="74">
        <f>IF(G104="",$F$1*C104-B104,G104-B104)</f>
        <v>25.41144300000002</v>
      </c>
      <c r="I104" s="2" t="s">
        <v>66</v>
      </c>
      <c r="J104" s="46" t="s">
        <v>711</v>
      </c>
      <c r="K104" s="75">
        <f>DATE(MID(J104,1,4),MID(J104,5,2),MID(J104,7,2))</f>
        <v>43621</v>
      </c>
      <c r="L104" s="76" t="str">
        <f ca="1">IF(LEN(J104) &gt; 15,DATE(MID(J104,12,4),MID(J104,16,2),MID(J104,18,2)),TEXT(TODAY(),"yyyy/m/d"))</f>
        <v>2020/3/30</v>
      </c>
      <c r="M104" s="57">
        <f ca="1">(L104-K104+1)*B104</f>
        <v>72000</v>
      </c>
      <c r="N104" s="77">
        <f ca="1">H104/M104*365</f>
        <v>0.12882189854166676</v>
      </c>
      <c r="O104" s="48">
        <f>D104*C104</f>
        <v>239.88663600000001</v>
      </c>
      <c r="P104" s="48">
        <f>O104-B104</f>
        <v>-0.11336399999999003</v>
      </c>
      <c r="Q104" s="49">
        <f>O104/150</f>
        <v>1.59924424</v>
      </c>
      <c r="R104" s="50">
        <f>R103+C104-T104</f>
        <v>9119.4200000000092</v>
      </c>
      <c r="S104" s="51">
        <f>R104*D104</f>
        <v>8459.1739920000091</v>
      </c>
      <c r="T104" s="51"/>
      <c r="U104" s="78"/>
      <c r="V104" s="52">
        <f>U104+V103</f>
        <v>7247.82</v>
      </c>
      <c r="W104" s="52">
        <f>S104+V104</f>
        <v>15706.993992000009</v>
      </c>
      <c r="X104" s="1">
        <f>X103+B104</f>
        <v>15095</v>
      </c>
      <c r="Y104" s="50">
        <f>W104-X104</f>
        <v>611.9939920000088</v>
      </c>
      <c r="Z104" s="135">
        <f>W104/X104-1</f>
        <v>4.054282822126587E-2</v>
      </c>
      <c r="AA104" s="135">
        <f>S104/(X104-V104)-1</f>
        <v>7.7989034532151447E-2</v>
      </c>
      <c r="AB104" s="135">
        <f>SUM($C$2:C104)*D104/SUM($B$2:B104)-1</f>
        <v>2.8491171381252345E-2</v>
      </c>
      <c r="AC104" s="135">
        <f>Z104-AB104</f>
        <v>1.2051656840013525E-2</v>
      </c>
      <c r="AD104" s="53">
        <f>IF(E104-F104&lt;0,"达成",E104-F104)</f>
        <v>0.18404341149999992</v>
      </c>
      <c r="AE104" s="53"/>
    </row>
    <row r="105" spans="1:31">
      <c r="A105" s="79" t="s">
        <v>712</v>
      </c>
      <c r="B105" s="2">
        <v>240</v>
      </c>
      <c r="C105" s="72">
        <v>263.89999999999998</v>
      </c>
      <c r="D105" s="73">
        <v>0.90890000000000004</v>
      </c>
      <c r="E105" s="45">
        <f>10%*Q105+13%</f>
        <v>0.28990580666666665</v>
      </c>
      <c r="F105" s="35">
        <f>IF(G105="",($F$1*C105-B105)/B105,H105/B105)</f>
        <v>0.12850237499999981</v>
      </c>
      <c r="G105" s="4"/>
      <c r="H105" s="74">
        <f>IF(G105="",$F$1*C105-B105,G105-B105)</f>
        <v>30.840569999999957</v>
      </c>
      <c r="I105" s="2" t="s">
        <v>66</v>
      </c>
      <c r="J105" s="46" t="s">
        <v>713</v>
      </c>
      <c r="K105" s="75">
        <f>DATE(MID(J105,1,4),MID(J105,5,2),MID(J105,7,2))</f>
        <v>43622</v>
      </c>
      <c r="L105" s="76" t="str">
        <f ca="1">IF(LEN(J105) &gt; 15,DATE(MID(J105,12,4),MID(J105,16,2),MID(J105,18,2)),TEXT(TODAY(),"yyyy/m/d"))</f>
        <v>2020/3/30</v>
      </c>
      <c r="M105" s="57">
        <f ca="1">(L105-K105+1)*B105</f>
        <v>71760</v>
      </c>
      <c r="N105" s="77">
        <f ca="1">H105/M105*365</f>
        <v>0.15686744774247469</v>
      </c>
      <c r="O105" s="48">
        <f>D105*C105</f>
        <v>239.85871</v>
      </c>
      <c r="P105" s="48">
        <f>O105-B105</f>
        <v>-0.14128999999999792</v>
      </c>
      <c r="Q105" s="49">
        <f>O105/150</f>
        <v>1.5990580666666667</v>
      </c>
      <c r="R105" s="50">
        <f>R104+C105-T105</f>
        <v>9383.3200000000088</v>
      </c>
      <c r="S105" s="51">
        <f>R105*D105</f>
        <v>8528.4995480000089</v>
      </c>
      <c r="T105" s="51"/>
      <c r="U105" s="78"/>
      <c r="V105" s="52">
        <f>U105+V104</f>
        <v>7247.82</v>
      </c>
      <c r="W105" s="52">
        <f>S105+V105</f>
        <v>15776.319548000009</v>
      </c>
      <c r="X105" s="1">
        <f>X104+B105</f>
        <v>15335</v>
      </c>
      <c r="Y105" s="50">
        <f>W105-X105</f>
        <v>441.31954800000858</v>
      </c>
      <c r="Z105" s="135">
        <f>W105/X105-1</f>
        <v>2.8778581545484849E-2</v>
      </c>
      <c r="AA105" s="135">
        <f>S105/(X105-V105)-1</f>
        <v>5.4570264047542949E-2</v>
      </c>
      <c r="AB105" s="135">
        <f>SUM($C$2:C105)*D105/SUM($B$2:B105)-1</f>
        <v>7.6266324095211058E-3</v>
      </c>
      <c r="AC105" s="135">
        <f>Z105-AB105</f>
        <v>2.1151949135963743E-2</v>
      </c>
      <c r="AD105" s="53">
        <f>IF(E105-F105&lt;0,"达成",E105-F105)</f>
        <v>0.16140343166666685</v>
      </c>
      <c r="AE105" s="53"/>
    </row>
    <row r="106" spans="1:31">
      <c r="A106" s="79" t="s">
        <v>714</v>
      </c>
      <c r="B106" s="2">
        <v>240</v>
      </c>
      <c r="C106" s="72">
        <v>261.49</v>
      </c>
      <c r="D106" s="73">
        <v>0.91739999999999999</v>
      </c>
      <c r="E106" s="45">
        <f>10%*Q106+13%</f>
        <v>0.28992728400000001</v>
      </c>
      <c r="F106" s="35">
        <f>IF(G106="",($F$1*C106-B106)/B106,H106/B106)</f>
        <v>0.11819661250000001</v>
      </c>
      <c r="G106" s="4"/>
      <c r="H106" s="74">
        <f>IF(G106="",$F$1*C106-B106,G106-B106)</f>
        <v>28.367187000000001</v>
      </c>
      <c r="I106" s="2" t="s">
        <v>66</v>
      </c>
      <c r="J106" s="46" t="s">
        <v>200</v>
      </c>
      <c r="K106" s="75">
        <f>DATE(MID(J106,1,4),MID(J106,5,2),MID(J106,7,2))</f>
        <v>43626</v>
      </c>
      <c r="L106" s="76" t="str">
        <f ca="1">IF(LEN(J106) &gt; 15,DATE(MID(J106,12,4),MID(J106,16,2),MID(J106,18,2)),TEXT(TODAY(),"yyyy/m/d"))</f>
        <v>2020/3/30</v>
      </c>
      <c r="M106" s="57">
        <f ca="1">(L106-K106+1)*B106</f>
        <v>70800</v>
      </c>
      <c r="N106" s="77">
        <f ca="1">H106/M106*365</f>
        <v>0.14624326631355933</v>
      </c>
      <c r="O106" s="48">
        <f>D106*C106</f>
        <v>239.89092600000001</v>
      </c>
      <c r="P106" s="48">
        <f>O106-B106</f>
        <v>-0.10907399999999257</v>
      </c>
      <c r="Q106" s="49">
        <f>O106/150</f>
        <v>1.59927284</v>
      </c>
      <c r="R106" s="50">
        <f>R105+C106-T106</f>
        <v>9644.8100000000086</v>
      </c>
      <c r="S106" s="51">
        <f>R106*D106</f>
        <v>8848.1486940000086</v>
      </c>
      <c r="T106" s="51"/>
      <c r="U106" s="78"/>
      <c r="V106" s="52">
        <f>U106+V105</f>
        <v>7247.82</v>
      </c>
      <c r="W106" s="52">
        <f>S106+V106</f>
        <v>16095.968694000008</v>
      </c>
      <c r="X106" s="1">
        <f>X105+B106</f>
        <v>15575</v>
      </c>
      <c r="Y106" s="50">
        <f>W106-X106</f>
        <v>520.96869400000833</v>
      </c>
      <c r="Z106" s="135">
        <f>W106/X106-1</f>
        <v>3.3449033322632937E-2</v>
      </c>
      <c r="AA106" s="135">
        <f>S106/(X106-V106)-1</f>
        <v>6.2562439385243085E-2</v>
      </c>
      <c r="AB106" s="135">
        <f>SUM($C$2:C106)*D106/SUM($B$2:B106)-1</f>
        <v>1.6780189662921607E-2</v>
      </c>
      <c r="AC106" s="135">
        <f>Z106-AB106</f>
        <v>1.666884365971133E-2</v>
      </c>
      <c r="AD106" s="53">
        <f>IF(E106-F106&lt;0,"达成",E106-F106)</f>
        <v>0.17173067149999999</v>
      </c>
      <c r="AE106" s="53"/>
    </row>
    <row r="107" spans="1:31">
      <c r="A107" s="17" t="s">
        <v>715</v>
      </c>
      <c r="B107" s="18">
        <v>90</v>
      </c>
      <c r="C107" s="31">
        <v>94.69</v>
      </c>
      <c r="D107" s="63">
        <v>0.94989999999999997</v>
      </c>
      <c r="E107" s="21">
        <v>0.18996402066666701</v>
      </c>
      <c r="F107" s="35">
        <v>0.206137222727901</v>
      </c>
      <c r="G107" s="23">
        <v>108.55235004551101</v>
      </c>
      <c r="H107" s="64">
        <v>18.552350045511101</v>
      </c>
      <c r="I107" s="18" t="s">
        <v>28</v>
      </c>
      <c r="J107" s="25" t="s">
        <v>1052</v>
      </c>
      <c r="K107" s="65">
        <v>43627</v>
      </c>
      <c r="L107" s="66">
        <v>43882</v>
      </c>
      <c r="M107" s="67">
        <v>23040</v>
      </c>
      <c r="N107" s="28">
        <v>0.29390658709251499</v>
      </c>
      <c r="O107" s="29">
        <v>89.946031000000005</v>
      </c>
      <c r="P107" s="29">
        <v>-5.3968999999995097E-2</v>
      </c>
      <c r="Q107" s="30">
        <v>0.59964020666666695</v>
      </c>
      <c r="R107" s="34">
        <v>9739.5000000000091</v>
      </c>
      <c r="S107" s="32">
        <v>9251.5510500000091</v>
      </c>
      <c r="T107" s="32"/>
      <c r="U107" s="68"/>
      <c r="V107" s="33">
        <v>7247.82</v>
      </c>
      <c r="W107" s="33">
        <v>16499.371050000002</v>
      </c>
      <c r="X107" s="70">
        <v>15665</v>
      </c>
      <c r="Y107" s="34">
        <v>834.37105000000497</v>
      </c>
      <c r="Z107" s="135">
        <v>5.3263392914140201E-2</v>
      </c>
      <c r="AA107" s="135">
        <v>9.9127148284818195E-2</v>
      </c>
      <c r="AB107" s="135">
        <v>5.2494051069262901E-2</v>
      </c>
      <c r="AC107" s="135">
        <v>7.6934184487731404E-4</v>
      </c>
      <c r="AD107" s="71" t="s">
        <v>29</v>
      </c>
      <c r="AE107" s="53"/>
    </row>
    <row r="108" spans="1:31">
      <c r="A108" s="17" t="s">
        <v>716</v>
      </c>
      <c r="B108" s="18">
        <v>135</v>
      </c>
      <c r="C108" s="31">
        <v>143.09</v>
      </c>
      <c r="D108" s="63">
        <v>0.94299999999999995</v>
      </c>
      <c r="E108" s="21">
        <v>0.219955913333333</v>
      </c>
      <c r="F108" s="35">
        <v>0.23066666666666699</v>
      </c>
      <c r="G108" s="23">
        <v>166.14</v>
      </c>
      <c r="H108" s="64">
        <v>31.14</v>
      </c>
      <c r="I108" s="18" t="s">
        <v>28</v>
      </c>
      <c r="J108" s="25" t="s">
        <v>717</v>
      </c>
      <c r="K108" s="65">
        <v>43628</v>
      </c>
      <c r="L108" s="66">
        <v>43885</v>
      </c>
      <c r="M108" s="67">
        <v>34830</v>
      </c>
      <c r="N108" s="28">
        <v>0.32633074935400502</v>
      </c>
      <c r="O108" s="29">
        <v>134.93387000000001</v>
      </c>
      <c r="P108" s="29">
        <v>-6.6129999999986894E-2</v>
      </c>
      <c r="Q108" s="30">
        <v>0.89955913333333304</v>
      </c>
      <c r="R108" s="34">
        <v>9882.5900000000092</v>
      </c>
      <c r="S108" s="32">
        <v>9319.2823700000099</v>
      </c>
      <c r="T108" s="32"/>
      <c r="U108" s="68"/>
      <c r="V108" s="33">
        <v>7247.82</v>
      </c>
      <c r="W108" s="33">
        <v>16567.102370000001</v>
      </c>
      <c r="X108" s="70">
        <v>15800</v>
      </c>
      <c r="Y108" s="34">
        <v>767.10237000000802</v>
      </c>
      <c r="Z108" s="135">
        <v>4.8550782911392899E-2</v>
      </c>
      <c r="AA108" s="135">
        <v>8.9696705401430599E-2</v>
      </c>
      <c r="AB108" s="135">
        <v>4.4461428481012803E-2</v>
      </c>
      <c r="AC108" s="135">
        <v>4.0893544303801698E-3</v>
      </c>
      <c r="AD108" s="71" t="s">
        <v>29</v>
      </c>
      <c r="AE108" s="53"/>
    </row>
    <row r="109" spans="1:31">
      <c r="A109" s="17" t="s">
        <v>718</v>
      </c>
      <c r="B109" s="18">
        <v>90</v>
      </c>
      <c r="C109" s="31">
        <v>95.14</v>
      </c>
      <c r="D109" s="63">
        <v>0.94550000000000001</v>
      </c>
      <c r="E109" s="21">
        <v>0.18996991333333299</v>
      </c>
      <c r="F109" s="35">
        <v>0.195444444444444</v>
      </c>
      <c r="G109" s="23">
        <v>107.59</v>
      </c>
      <c r="H109" s="64">
        <v>17.59</v>
      </c>
      <c r="I109" s="18" t="s">
        <v>28</v>
      </c>
      <c r="J109" s="54" t="s">
        <v>719</v>
      </c>
      <c r="K109" s="65">
        <v>43629</v>
      </c>
      <c r="L109" s="66">
        <v>43881</v>
      </c>
      <c r="M109" s="67">
        <v>22770</v>
      </c>
      <c r="N109" s="28">
        <v>0.28196530522617502</v>
      </c>
      <c r="O109" s="29">
        <v>89.95487</v>
      </c>
      <c r="P109" s="29">
        <v>-4.5130000000000302E-2</v>
      </c>
      <c r="Q109" s="30">
        <v>0.59969913333333302</v>
      </c>
      <c r="R109" s="34">
        <v>9977.73</v>
      </c>
      <c r="S109" s="32">
        <v>9433.9437150000103</v>
      </c>
      <c r="T109" s="32"/>
      <c r="U109" s="68"/>
      <c r="V109" s="33">
        <v>7247.82</v>
      </c>
      <c r="W109" s="33">
        <v>16681.763715000001</v>
      </c>
      <c r="X109" s="70">
        <v>15890</v>
      </c>
      <c r="Y109" s="34">
        <v>791.76371500000505</v>
      </c>
      <c r="Z109" s="135">
        <v>4.9827798300818398E-2</v>
      </c>
      <c r="AA109" s="135">
        <v>9.1616202740512701E-2</v>
      </c>
      <c r="AB109" s="135">
        <v>4.6960063876652101E-2</v>
      </c>
      <c r="AC109" s="135">
        <v>2.8677344241663199E-3</v>
      </c>
      <c r="AD109" s="71" t="s">
        <v>29</v>
      </c>
      <c r="AE109" s="53"/>
    </row>
    <row r="110" spans="1:31">
      <c r="A110" s="79" t="s">
        <v>720</v>
      </c>
      <c r="B110" s="2">
        <v>240</v>
      </c>
      <c r="C110" s="72">
        <v>258.36</v>
      </c>
      <c r="D110" s="73">
        <v>0.92849999999999999</v>
      </c>
      <c r="E110" s="45">
        <f t="shared" ref="E110:E125" si="21">10%*Q110+13%</f>
        <v>0.28992484000000002</v>
      </c>
      <c r="F110" s="35">
        <f t="shared" ref="F110:F125" si="22">IF(G110="",($F$1*C110-B110)/B110,H110/B110)</f>
        <v>0.10481195000000008</v>
      </c>
      <c r="G110" s="4"/>
      <c r="H110" s="74">
        <f t="shared" ref="H110:H125" si="23">IF(G110="",$F$1*C110-B110,G110-B110)</f>
        <v>25.154868000000022</v>
      </c>
      <c r="I110" s="2" t="s">
        <v>66</v>
      </c>
      <c r="J110" s="46" t="s">
        <v>208</v>
      </c>
      <c r="K110" s="75">
        <f t="shared" ref="K110:K125" si="24">DATE(MID(J110,1,4),MID(J110,5,2),MID(J110,7,2))</f>
        <v>43630</v>
      </c>
      <c r="L110" s="76" t="str">
        <f t="shared" ref="L110:L125" ca="1" si="25">IF(LEN(J110) &gt; 15,DATE(MID(J110,12,4),MID(J110,16,2),MID(J110,18,2)),TEXT(TODAY(),"yyyy/m/d"))</f>
        <v>2020/3/30</v>
      </c>
      <c r="M110" s="57">
        <f t="shared" ref="M110:M125" ca="1" si="26">(L110-K110+1)*B110</f>
        <v>69840</v>
      </c>
      <c r="N110" s="77">
        <f t="shared" ref="N110:N125" ca="1" si="27">H110/M110*365</f>
        <v>0.13146516065292108</v>
      </c>
      <c r="O110" s="48">
        <f t="shared" ref="O110:O125" si="28">D110*C110</f>
        <v>239.88726</v>
      </c>
      <c r="P110" s="48">
        <f t="shared" ref="P110:P125" si="29">O110-B110</f>
        <v>-0.11274000000000228</v>
      </c>
      <c r="Q110" s="49">
        <f t="shared" ref="Q110:Q125" si="30">O110/150</f>
        <v>1.5992484</v>
      </c>
      <c r="R110" s="50">
        <f t="shared" ref="R110:R125" si="31">R109+C110-T110</f>
        <v>10236.09</v>
      </c>
      <c r="S110" s="51">
        <f t="shared" ref="S110:S125" si="32">R110*D110</f>
        <v>9504.2095649999992</v>
      </c>
      <c r="T110" s="51"/>
      <c r="U110" s="78"/>
      <c r="V110" s="52">
        <f t="shared" ref="V110:V125" si="33">U110+V109</f>
        <v>7247.82</v>
      </c>
      <c r="W110" s="52">
        <f t="shared" ref="W110:W125" si="34">S110+V110</f>
        <v>16752.029564999997</v>
      </c>
      <c r="X110" s="1">
        <f t="shared" ref="X110:X125" si="35">X109+B110</f>
        <v>16130</v>
      </c>
      <c r="Y110" s="50">
        <f t="shared" ref="Y110:Y125" si="36">W110-X110</f>
        <v>622.02956499999709</v>
      </c>
      <c r="Z110" s="135">
        <f t="shared" ref="Z110:Z125" si="37">W110/X110-1</f>
        <v>3.8563519218846709E-2</v>
      </c>
      <c r="AA110" s="135">
        <f t="shared" ref="AA110:AA125" si="38">S110/(X110-V110)-1</f>
        <v>7.0031182097187727E-2</v>
      </c>
      <c r="AB110" s="135">
        <f>SUM($C$2:C110)*D110/SUM($B$2:B110)-1</f>
        <v>2.7710196218227123E-2</v>
      </c>
      <c r="AC110" s="135">
        <f t="shared" ref="AC110:AC125" si="39">Z110-AB110</f>
        <v>1.0853323000619586E-2</v>
      </c>
      <c r="AD110" s="53">
        <f t="shared" ref="AD110:AD125" si="40">IF(E110-F110&lt;0,"达成",E110-F110)</f>
        <v>0.18511288999999992</v>
      </c>
      <c r="AE110" s="53"/>
    </row>
    <row r="111" spans="1:31">
      <c r="A111" s="79" t="s">
        <v>721</v>
      </c>
      <c r="B111" s="2">
        <v>240</v>
      </c>
      <c r="C111" s="72">
        <v>258.18</v>
      </c>
      <c r="D111" s="73">
        <v>0.92910000000000004</v>
      </c>
      <c r="E111" s="45">
        <f t="shared" si="21"/>
        <v>0.28991669200000003</v>
      </c>
      <c r="F111" s="35">
        <f t="shared" si="22"/>
        <v>0.10404222500000013</v>
      </c>
      <c r="G111" s="4"/>
      <c r="H111" s="74">
        <f t="shared" si="23"/>
        <v>24.97013400000003</v>
      </c>
      <c r="I111" s="2" t="s">
        <v>66</v>
      </c>
      <c r="J111" s="46" t="s">
        <v>210</v>
      </c>
      <c r="K111" s="75">
        <f t="shared" si="24"/>
        <v>43633</v>
      </c>
      <c r="L111" s="76" t="str">
        <f t="shared" ca="1" si="25"/>
        <v>2020/3/30</v>
      </c>
      <c r="M111" s="57">
        <f t="shared" ca="1" si="26"/>
        <v>69120</v>
      </c>
      <c r="N111" s="77">
        <f t="shared" ca="1" si="27"/>
        <v>0.13185906987847237</v>
      </c>
      <c r="O111" s="48">
        <f t="shared" si="28"/>
        <v>239.87503800000002</v>
      </c>
      <c r="P111" s="48">
        <f t="shared" si="29"/>
        <v>-0.12496199999998225</v>
      </c>
      <c r="Q111" s="49">
        <f t="shared" si="30"/>
        <v>1.59916692</v>
      </c>
      <c r="R111" s="50">
        <f t="shared" si="31"/>
        <v>10494.27</v>
      </c>
      <c r="S111" s="51">
        <f t="shared" si="32"/>
        <v>9750.2262570000003</v>
      </c>
      <c r="T111" s="51"/>
      <c r="U111" s="78"/>
      <c r="V111" s="52">
        <f t="shared" si="33"/>
        <v>7247.82</v>
      </c>
      <c r="W111" s="52">
        <f t="shared" si="34"/>
        <v>16998.046257000002</v>
      </c>
      <c r="X111" s="1">
        <f t="shared" si="35"/>
        <v>16370</v>
      </c>
      <c r="Y111" s="50">
        <f t="shared" si="36"/>
        <v>628.04625700000179</v>
      </c>
      <c r="Z111" s="135">
        <f t="shared" si="37"/>
        <v>3.8365684605986772E-2</v>
      </c>
      <c r="AA111" s="135">
        <f t="shared" si="38"/>
        <v>6.8848264011453386E-2</v>
      </c>
      <c r="AB111" s="135">
        <f>SUM($C$2:C111)*D111/SUM($B$2:B111)-1</f>
        <v>2.7950677886377839E-2</v>
      </c>
      <c r="AC111" s="135">
        <f t="shared" si="39"/>
        <v>1.0415006719608932E-2</v>
      </c>
      <c r="AD111" s="53">
        <f t="shared" si="40"/>
        <v>0.1858744669999999</v>
      </c>
      <c r="AE111" s="53"/>
    </row>
    <row r="112" spans="1:31">
      <c r="A112" s="79" t="s">
        <v>722</v>
      </c>
      <c r="B112" s="2">
        <v>240</v>
      </c>
      <c r="C112" s="72">
        <v>258.45999999999998</v>
      </c>
      <c r="D112" s="73">
        <v>0.92810000000000004</v>
      </c>
      <c r="E112" s="45">
        <f t="shared" si="21"/>
        <v>0.28991781733333333</v>
      </c>
      <c r="F112" s="35">
        <f t="shared" si="22"/>
        <v>0.10523957499999999</v>
      </c>
      <c r="G112" s="4"/>
      <c r="H112" s="74">
        <f t="shared" si="23"/>
        <v>25.257497999999998</v>
      </c>
      <c r="I112" s="2" t="s">
        <v>66</v>
      </c>
      <c r="J112" s="46" t="s">
        <v>212</v>
      </c>
      <c r="K112" s="75">
        <f t="shared" si="24"/>
        <v>43634</v>
      </c>
      <c r="L112" s="76" t="str">
        <f t="shared" ca="1" si="25"/>
        <v>2020/3/30</v>
      </c>
      <c r="M112" s="57">
        <f t="shared" ca="1" si="26"/>
        <v>68880</v>
      </c>
      <c r="N112" s="77">
        <f t="shared" ca="1" si="27"/>
        <v>0.1338412713414634</v>
      </c>
      <c r="O112" s="48">
        <f t="shared" si="28"/>
        <v>239.87672599999999</v>
      </c>
      <c r="P112" s="48">
        <f t="shared" si="29"/>
        <v>-0.12327400000000921</v>
      </c>
      <c r="Q112" s="49">
        <f t="shared" si="30"/>
        <v>1.5991781733333332</v>
      </c>
      <c r="R112" s="50">
        <f t="shared" si="31"/>
        <v>10752.73</v>
      </c>
      <c r="S112" s="51">
        <f t="shared" si="32"/>
        <v>9979.6087129999996</v>
      </c>
      <c r="T112" s="51"/>
      <c r="U112" s="78"/>
      <c r="V112" s="52">
        <f t="shared" si="33"/>
        <v>7247.82</v>
      </c>
      <c r="W112" s="52">
        <f t="shared" si="34"/>
        <v>17227.428713000001</v>
      </c>
      <c r="X112" s="1">
        <f t="shared" si="35"/>
        <v>16610</v>
      </c>
      <c r="Y112" s="50">
        <f t="shared" si="36"/>
        <v>617.42871300000115</v>
      </c>
      <c r="Z112" s="135">
        <f t="shared" si="37"/>
        <v>3.7172107947019972E-2</v>
      </c>
      <c r="AA112" s="135">
        <f t="shared" si="38"/>
        <v>6.5949246115754923E-2</v>
      </c>
      <c r="AB112" s="135">
        <f>SUM($C$2:C112)*D112/SUM($B$2:B112)-1</f>
        <v>2.6448985731487351E-2</v>
      </c>
      <c r="AC112" s="135">
        <f t="shared" si="39"/>
        <v>1.0723122215532621E-2</v>
      </c>
      <c r="AD112" s="53">
        <f t="shared" si="40"/>
        <v>0.18467824233333335</v>
      </c>
      <c r="AE112" s="53"/>
    </row>
    <row r="113" spans="1:31">
      <c r="A113" s="79" t="s">
        <v>723</v>
      </c>
      <c r="B113" s="2">
        <v>240</v>
      </c>
      <c r="C113" s="72">
        <v>255.28</v>
      </c>
      <c r="D113" s="73">
        <v>0.93969999999999998</v>
      </c>
      <c r="E113" s="45">
        <f t="shared" si="21"/>
        <v>0.28992441066666669</v>
      </c>
      <c r="F113" s="35">
        <f t="shared" si="22"/>
        <v>9.1641099999999892E-2</v>
      </c>
      <c r="G113" s="4"/>
      <c r="H113" s="74">
        <f t="shared" si="23"/>
        <v>21.993863999999974</v>
      </c>
      <c r="I113" s="2" t="s">
        <v>66</v>
      </c>
      <c r="J113" s="46" t="s">
        <v>214</v>
      </c>
      <c r="K113" s="75">
        <f t="shared" si="24"/>
        <v>43635</v>
      </c>
      <c r="L113" s="76" t="str">
        <f t="shared" ca="1" si="25"/>
        <v>2020/3/30</v>
      </c>
      <c r="M113" s="57">
        <f t="shared" ca="1" si="26"/>
        <v>68640</v>
      </c>
      <c r="N113" s="77">
        <f t="shared" ca="1" si="27"/>
        <v>0.11695455069930055</v>
      </c>
      <c r="O113" s="48">
        <f t="shared" si="28"/>
        <v>239.886616</v>
      </c>
      <c r="P113" s="48">
        <f t="shared" si="29"/>
        <v>-0.11338399999999638</v>
      </c>
      <c r="Q113" s="49">
        <f t="shared" si="30"/>
        <v>1.5992441066666667</v>
      </c>
      <c r="R113" s="50">
        <f t="shared" si="31"/>
        <v>11008.01</v>
      </c>
      <c r="S113" s="51">
        <f t="shared" si="32"/>
        <v>10344.226997</v>
      </c>
      <c r="T113" s="51"/>
      <c r="U113" s="78"/>
      <c r="V113" s="52">
        <f t="shared" si="33"/>
        <v>7247.82</v>
      </c>
      <c r="W113" s="52">
        <f t="shared" si="34"/>
        <v>17592.046996999998</v>
      </c>
      <c r="X113" s="1">
        <f t="shared" si="35"/>
        <v>16850</v>
      </c>
      <c r="Y113" s="50">
        <f t="shared" si="36"/>
        <v>742.04699699999765</v>
      </c>
      <c r="Z113" s="135">
        <f t="shared" si="37"/>
        <v>4.4038397448071143E-2</v>
      </c>
      <c r="AA113" s="135">
        <f t="shared" si="38"/>
        <v>7.7279013411537756E-2</v>
      </c>
      <c r="AB113" s="135">
        <f>SUM($C$2:C113)*D113/SUM($B$2:B113)-1</f>
        <v>3.871203424332359E-2</v>
      </c>
      <c r="AC113" s="135">
        <f t="shared" si="39"/>
        <v>5.3263632047475529E-3</v>
      </c>
      <c r="AD113" s="53">
        <f t="shared" si="40"/>
        <v>0.1982833106666668</v>
      </c>
      <c r="AE113" s="53"/>
    </row>
    <row r="114" spans="1:31">
      <c r="A114" s="79" t="s">
        <v>724</v>
      </c>
      <c r="B114" s="2">
        <v>135</v>
      </c>
      <c r="C114" s="72">
        <v>140.91</v>
      </c>
      <c r="D114" s="73">
        <v>0.95760000000000001</v>
      </c>
      <c r="E114" s="45">
        <f t="shared" si="21"/>
        <v>0.21995694400000002</v>
      </c>
      <c r="F114" s="35">
        <f t="shared" si="22"/>
        <v>7.1229133333333222E-2</v>
      </c>
      <c r="G114" s="4"/>
      <c r="H114" s="74">
        <f t="shared" si="23"/>
        <v>9.6159329999999841</v>
      </c>
      <c r="I114" s="2" t="s">
        <v>66</v>
      </c>
      <c r="J114" s="46" t="s">
        <v>216</v>
      </c>
      <c r="K114" s="75">
        <f t="shared" si="24"/>
        <v>43636</v>
      </c>
      <c r="L114" s="76" t="str">
        <f t="shared" ca="1" si="25"/>
        <v>2020/3/30</v>
      </c>
      <c r="M114" s="57">
        <f t="shared" ca="1" si="26"/>
        <v>38475</v>
      </c>
      <c r="N114" s="77">
        <f t="shared" ca="1" si="27"/>
        <v>9.1223276023391656E-2</v>
      </c>
      <c r="O114" s="48">
        <f t="shared" si="28"/>
        <v>134.935416</v>
      </c>
      <c r="P114" s="48">
        <f t="shared" si="29"/>
        <v>-6.4583999999996422E-2</v>
      </c>
      <c r="Q114" s="49">
        <f t="shared" si="30"/>
        <v>0.89956944000000005</v>
      </c>
      <c r="R114" s="50">
        <f t="shared" si="31"/>
        <v>11148.92</v>
      </c>
      <c r="S114" s="51">
        <f t="shared" si="32"/>
        <v>10676.205792000001</v>
      </c>
      <c r="T114" s="51"/>
      <c r="U114" s="78"/>
      <c r="V114" s="52">
        <f t="shared" si="33"/>
        <v>7247.82</v>
      </c>
      <c r="W114" s="52">
        <f t="shared" si="34"/>
        <v>17924.025792</v>
      </c>
      <c r="X114" s="1">
        <f t="shared" si="35"/>
        <v>16985</v>
      </c>
      <c r="Y114" s="50">
        <f t="shared" si="36"/>
        <v>939.02579200000037</v>
      </c>
      <c r="Z114" s="135">
        <f t="shared" si="37"/>
        <v>5.5285592699440667E-2</v>
      </c>
      <c r="AA114" s="135">
        <f t="shared" si="38"/>
        <v>9.6437140116542919E-2</v>
      </c>
      <c r="AB114" s="135">
        <f>SUM($C$2:C114)*D114/SUM($B$2:B114)-1</f>
        <v>5.8029321872240525E-2</v>
      </c>
      <c r="AC114" s="135">
        <f t="shared" si="39"/>
        <v>-2.7437291727998581E-3</v>
      </c>
      <c r="AD114" s="53">
        <f t="shared" si="40"/>
        <v>0.14872781066666679</v>
      </c>
      <c r="AE114" s="53"/>
    </row>
    <row r="115" spans="1:31">
      <c r="A115" s="79" t="s">
        <v>725</v>
      </c>
      <c r="B115" s="2">
        <v>135</v>
      </c>
      <c r="C115" s="72">
        <v>139.13</v>
      </c>
      <c r="D115" s="73">
        <v>0.9698</v>
      </c>
      <c r="E115" s="45">
        <f t="shared" si="21"/>
        <v>0.21995218266666666</v>
      </c>
      <c r="F115" s="35">
        <f t="shared" si="22"/>
        <v>5.7697177777777775E-2</v>
      </c>
      <c r="G115" s="4"/>
      <c r="H115" s="74">
        <f t="shared" si="23"/>
        <v>7.7891189999999995</v>
      </c>
      <c r="I115" s="2" t="s">
        <v>66</v>
      </c>
      <c r="J115" s="46" t="s">
        <v>218</v>
      </c>
      <c r="K115" s="75">
        <f t="shared" si="24"/>
        <v>43637</v>
      </c>
      <c r="L115" s="76" t="str">
        <f t="shared" ca="1" si="25"/>
        <v>2020/3/30</v>
      </c>
      <c r="M115" s="57">
        <f t="shared" ca="1" si="26"/>
        <v>38340</v>
      </c>
      <c r="N115" s="77">
        <f t="shared" ca="1" si="27"/>
        <v>7.4153062989045379E-2</v>
      </c>
      <c r="O115" s="48">
        <f t="shared" si="28"/>
        <v>134.92827399999999</v>
      </c>
      <c r="P115" s="48">
        <f t="shared" si="29"/>
        <v>-7.1726000000012391E-2</v>
      </c>
      <c r="Q115" s="49">
        <f t="shared" si="30"/>
        <v>0.89952182666666658</v>
      </c>
      <c r="R115" s="50">
        <f t="shared" si="31"/>
        <v>11288.05</v>
      </c>
      <c r="S115" s="51">
        <f t="shared" si="32"/>
        <v>10947.150889999999</v>
      </c>
      <c r="T115" s="51"/>
      <c r="U115" s="78"/>
      <c r="V115" s="52">
        <f t="shared" si="33"/>
        <v>7247.82</v>
      </c>
      <c r="W115" s="52">
        <f t="shared" si="34"/>
        <v>18194.970889999997</v>
      </c>
      <c r="X115" s="1">
        <f t="shared" si="35"/>
        <v>17120</v>
      </c>
      <c r="Y115" s="50">
        <f t="shared" si="36"/>
        <v>1074.9708899999969</v>
      </c>
      <c r="Z115" s="135">
        <f t="shared" si="37"/>
        <v>6.2790355724298808E-2</v>
      </c>
      <c r="AA115" s="135">
        <f t="shared" si="38"/>
        <v>0.10888890700939391</v>
      </c>
      <c r="AB115" s="135">
        <f>SUM($C$2:C115)*D115/SUM($B$2:B115)-1</f>
        <v>7.0940736565420881E-2</v>
      </c>
      <c r="AC115" s="135">
        <f t="shared" si="39"/>
        <v>-8.1503808411220735E-3</v>
      </c>
      <c r="AD115" s="53">
        <f t="shared" si="40"/>
        <v>0.16225500488888889</v>
      </c>
      <c r="AE115" s="53"/>
    </row>
    <row r="116" spans="1:31">
      <c r="A116" s="79" t="s">
        <v>726</v>
      </c>
      <c r="B116" s="2">
        <v>135</v>
      </c>
      <c r="C116" s="72">
        <v>139.06</v>
      </c>
      <c r="D116" s="73">
        <v>0.97030000000000005</v>
      </c>
      <c r="E116" s="45">
        <f t="shared" si="21"/>
        <v>0.2199532786666667</v>
      </c>
      <c r="F116" s="35">
        <f t="shared" si="22"/>
        <v>5.7165022222222174E-2</v>
      </c>
      <c r="G116" s="4"/>
      <c r="H116" s="74">
        <f t="shared" si="23"/>
        <v>7.7172779999999932</v>
      </c>
      <c r="I116" s="2" t="s">
        <v>66</v>
      </c>
      <c r="J116" s="46" t="s">
        <v>220</v>
      </c>
      <c r="K116" s="75">
        <f t="shared" si="24"/>
        <v>43640</v>
      </c>
      <c r="L116" s="76" t="str">
        <f t="shared" ca="1" si="25"/>
        <v>2020/3/30</v>
      </c>
      <c r="M116" s="57">
        <f t="shared" ca="1" si="26"/>
        <v>37935</v>
      </c>
      <c r="N116" s="77">
        <f t="shared" ca="1" si="27"/>
        <v>7.4253498616053709E-2</v>
      </c>
      <c r="O116" s="48">
        <f t="shared" si="28"/>
        <v>134.92991800000001</v>
      </c>
      <c r="P116" s="48">
        <f t="shared" si="29"/>
        <v>-7.0081999999985101E-2</v>
      </c>
      <c r="Q116" s="49">
        <f t="shared" si="30"/>
        <v>0.89953278666666681</v>
      </c>
      <c r="R116" s="50">
        <f t="shared" si="31"/>
        <v>11427.109999999999</v>
      </c>
      <c r="S116" s="51">
        <f t="shared" si="32"/>
        <v>11087.724833</v>
      </c>
      <c r="T116" s="51"/>
      <c r="U116" s="78"/>
      <c r="V116" s="52">
        <f t="shared" si="33"/>
        <v>7247.82</v>
      </c>
      <c r="W116" s="52">
        <f t="shared" si="34"/>
        <v>18335.544833</v>
      </c>
      <c r="X116" s="1">
        <f t="shared" si="35"/>
        <v>17255</v>
      </c>
      <c r="Y116" s="50">
        <f t="shared" si="36"/>
        <v>1080.5448329999999</v>
      </c>
      <c r="Z116" s="135">
        <f t="shared" si="37"/>
        <v>6.2622128832222623E-2</v>
      </c>
      <c r="AA116" s="135">
        <f t="shared" si="38"/>
        <v>0.10797695584570288</v>
      </c>
      <c r="AB116" s="135">
        <f>SUM($C$2:C116)*D116/SUM($B$2:B116)-1</f>
        <v>7.0929472790495884E-2</v>
      </c>
      <c r="AC116" s="135">
        <f t="shared" si="39"/>
        <v>-8.3073439582732611E-3</v>
      </c>
      <c r="AD116" s="53">
        <f t="shared" si="40"/>
        <v>0.16278825644444453</v>
      </c>
      <c r="AE116" s="53"/>
    </row>
    <row r="117" spans="1:31">
      <c r="A117" s="79" t="s">
        <v>727</v>
      </c>
      <c r="B117" s="2">
        <v>135</v>
      </c>
      <c r="C117" s="72">
        <v>140.36000000000001</v>
      </c>
      <c r="D117" s="73">
        <v>0.96140000000000003</v>
      </c>
      <c r="E117" s="45">
        <f t="shared" si="21"/>
        <v>0.21996140266666669</v>
      </c>
      <c r="F117" s="35">
        <f t="shared" si="22"/>
        <v>6.7047911111111108E-2</v>
      </c>
      <c r="G117" s="4"/>
      <c r="H117" s="74">
        <f t="shared" si="23"/>
        <v>9.0514679999999998</v>
      </c>
      <c r="I117" s="2" t="s">
        <v>66</v>
      </c>
      <c r="J117" s="46" t="s">
        <v>222</v>
      </c>
      <c r="K117" s="75">
        <f t="shared" si="24"/>
        <v>43641</v>
      </c>
      <c r="L117" s="76" t="str">
        <f t="shared" ca="1" si="25"/>
        <v>2020/3/30</v>
      </c>
      <c r="M117" s="57">
        <f t="shared" ca="1" si="26"/>
        <v>37800</v>
      </c>
      <c r="N117" s="77">
        <f t="shared" ca="1" si="27"/>
        <v>8.7401741269841265E-2</v>
      </c>
      <c r="O117" s="48">
        <f t="shared" si="28"/>
        <v>134.94210400000003</v>
      </c>
      <c r="P117" s="48">
        <f t="shared" si="29"/>
        <v>-5.7895999999971082E-2</v>
      </c>
      <c r="Q117" s="49">
        <f t="shared" si="30"/>
        <v>0.8996140266666669</v>
      </c>
      <c r="R117" s="50">
        <f t="shared" si="31"/>
        <v>11567.47</v>
      </c>
      <c r="S117" s="51">
        <f t="shared" si="32"/>
        <v>11120.965657999999</v>
      </c>
      <c r="T117" s="51"/>
      <c r="U117" s="78"/>
      <c r="V117" s="52">
        <f t="shared" si="33"/>
        <v>7247.82</v>
      </c>
      <c r="W117" s="52">
        <f t="shared" si="34"/>
        <v>18368.785658000001</v>
      </c>
      <c r="X117" s="1">
        <f t="shared" si="35"/>
        <v>17390</v>
      </c>
      <c r="Y117" s="50">
        <f t="shared" si="36"/>
        <v>978.78565800000069</v>
      </c>
      <c r="Z117" s="135">
        <f t="shared" si="37"/>
        <v>5.6284396664749936E-2</v>
      </c>
      <c r="AA117" s="135">
        <f t="shared" si="38"/>
        <v>9.6506437274826329E-2</v>
      </c>
      <c r="AB117" s="135">
        <f>SUM($C$2:C117)*D117/SUM($B$2:B117)-1</f>
        <v>6.0628753191489748E-2</v>
      </c>
      <c r="AC117" s="135">
        <f t="shared" si="39"/>
        <v>-4.3443565267398121E-3</v>
      </c>
      <c r="AD117" s="53">
        <f t="shared" si="40"/>
        <v>0.15291349155555559</v>
      </c>
      <c r="AE117" s="53"/>
    </row>
    <row r="118" spans="1:31">
      <c r="A118" s="79" t="s">
        <v>728</v>
      </c>
      <c r="B118" s="2">
        <v>135</v>
      </c>
      <c r="C118" s="72">
        <v>140.6</v>
      </c>
      <c r="D118" s="73">
        <v>0.9597</v>
      </c>
      <c r="E118" s="45">
        <f t="shared" si="21"/>
        <v>0.21995587999999999</v>
      </c>
      <c r="F118" s="35">
        <f t="shared" si="22"/>
        <v>6.8872444444444361E-2</v>
      </c>
      <c r="G118" s="4"/>
      <c r="H118" s="74">
        <f t="shared" si="23"/>
        <v>9.2977799999999888</v>
      </c>
      <c r="I118" s="2" t="s">
        <v>66</v>
      </c>
      <c r="J118" s="46" t="s">
        <v>224</v>
      </c>
      <c r="K118" s="75">
        <f t="shared" si="24"/>
        <v>43642</v>
      </c>
      <c r="L118" s="76" t="str">
        <f t="shared" ca="1" si="25"/>
        <v>2020/3/30</v>
      </c>
      <c r="M118" s="57">
        <f t="shared" ca="1" si="26"/>
        <v>37665</v>
      </c>
      <c r="N118" s="77">
        <f t="shared" ca="1" si="27"/>
        <v>9.0101943448825064E-2</v>
      </c>
      <c r="O118" s="48">
        <f t="shared" si="28"/>
        <v>134.93382</v>
      </c>
      <c r="P118" s="48">
        <f t="shared" si="29"/>
        <v>-6.6180000000002792E-2</v>
      </c>
      <c r="Q118" s="49">
        <f t="shared" si="30"/>
        <v>0.89955879999999999</v>
      </c>
      <c r="R118" s="50">
        <f t="shared" si="31"/>
        <v>11708.07</v>
      </c>
      <c r="S118" s="51">
        <f t="shared" si="32"/>
        <v>11236.234779</v>
      </c>
      <c r="T118" s="51"/>
      <c r="U118" s="78"/>
      <c r="V118" s="52">
        <f t="shared" si="33"/>
        <v>7247.82</v>
      </c>
      <c r="W118" s="52">
        <f t="shared" si="34"/>
        <v>18484.054778999998</v>
      </c>
      <c r="X118" s="1">
        <f t="shared" si="35"/>
        <v>17525</v>
      </c>
      <c r="Y118" s="50">
        <f t="shared" si="36"/>
        <v>959.05477899999823</v>
      </c>
      <c r="Z118" s="135">
        <f t="shared" si="37"/>
        <v>5.4724951726105475E-2</v>
      </c>
      <c r="AA118" s="135">
        <f t="shared" si="38"/>
        <v>9.3318865583749577E-2</v>
      </c>
      <c r="AB118" s="135">
        <f>SUM($C$2:C118)*D118/SUM($B$2:B118)-1</f>
        <v>5.8296922054208666E-2</v>
      </c>
      <c r="AC118" s="135">
        <f t="shared" si="39"/>
        <v>-3.5719703281031912E-3</v>
      </c>
      <c r="AD118" s="53">
        <f t="shared" si="40"/>
        <v>0.15108343555555565</v>
      </c>
      <c r="AE118" s="53"/>
    </row>
    <row r="119" spans="1:31">
      <c r="A119" s="79" t="s">
        <v>729</v>
      </c>
      <c r="B119" s="2">
        <v>135</v>
      </c>
      <c r="C119" s="72">
        <v>139.37</v>
      </c>
      <c r="D119" s="73">
        <v>0.96819999999999995</v>
      </c>
      <c r="E119" s="45">
        <f t="shared" si="21"/>
        <v>0.21995868933333335</v>
      </c>
      <c r="F119" s="35">
        <f t="shared" si="22"/>
        <v>5.9521711111111236E-2</v>
      </c>
      <c r="G119" s="4"/>
      <c r="H119" s="74">
        <f t="shared" si="23"/>
        <v>8.0354310000000169</v>
      </c>
      <c r="I119" s="2" t="s">
        <v>66</v>
      </c>
      <c r="J119" s="46" t="s">
        <v>226</v>
      </c>
      <c r="K119" s="75">
        <f t="shared" si="24"/>
        <v>43643</v>
      </c>
      <c r="L119" s="76" t="str">
        <f t="shared" ca="1" si="25"/>
        <v>2020/3/30</v>
      </c>
      <c r="M119" s="57">
        <f t="shared" ca="1" si="26"/>
        <v>37530</v>
      </c>
      <c r="N119" s="77">
        <f t="shared" ca="1" si="27"/>
        <v>7.8149009192646057E-2</v>
      </c>
      <c r="O119" s="48">
        <f t="shared" si="28"/>
        <v>134.93803399999999</v>
      </c>
      <c r="P119" s="48">
        <f t="shared" si="29"/>
        <v>-6.19660000000124E-2</v>
      </c>
      <c r="Q119" s="49">
        <f t="shared" si="30"/>
        <v>0.8995868933333333</v>
      </c>
      <c r="R119" s="50">
        <f t="shared" si="31"/>
        <v>11847.44</v>
      </c>
      <c r="S119" s="51">
        <f t="shared" si="32"/>
        <v>11470.691408000001</v>
      </c>
      <c r="T119" s="51"/>
      <c r="U119" s="78"/>
      <c r="V119" s="52">
        <f t="shared" si="33"/>
        <v>7247.82</v>
      </c>
      <c r="W119" s="52">
        <f t="shared" si="34"/>
        <v>18718.511407999998</v>
      </c>
      <c r="X119" s="1">
        <f t="shared" si="35"/>
        <v>17660</v>
      </c>
      <c r="Y119" s="50">
        <f t="shared" si="36"/>
        <v>1058.5114079999985</v>
      </c>
      <c r="Z119" s="135">
        <f t="shared" si="37"/>
        <v>5.9938358323895713E-2</v>
      </c>
      <c r="AA119" s="135">
        <f t="shared" si="38"/>
        <v>0.10166088254332917</v>
      </c>
      <c r="AB119" s="135">
        <f>SUM($C$2:C119)*D119/SUM($B$2:B119)-1</f>
        <v>6.7149382106455491E-2</v>
      </c>
      <c r="AC119" s="135">
        <f t="shared" si="39"/>
        <v>-7.2110237825597778E-3</v>
      </c>
      <c r="AD119" s="53">
        <f t="shared" si="40"/>
        <v>0.16043697822222211</v>
      </c>
      <c r="AE119" s="53"/>
    </row>
    <row r="120" spans="1:31">
      <c r="A120" s="79" t="s">
        <v>730</v>
      </c>
      <c r="B120" s="2">
        <v>135</v>
      </c>
      <c r="C120" s="72">
        <v>140.82</v>
      </c>
      <c r="D120" s="73">
        <v>0.95820000000000005</v>
      </c>
      <c r="E120" s="45">
        <f t="shared" si="21"/>
        <v>0.21995581600000003</v>
      </c>
      <c r="F120" s="35">
        <f t="shared" si="22"/>
        <v>7.054493333333324E-2</v>
      </c>
      <c r="G120" s="4"/>
      <c r="H120" s="74">
        <f t="shared" si="23"/>
        <v>9.5235659999999882</v>
      </c>
      <c r="I120" s="2" t="s">
        <v>66</v>
      </c>
      <c r="J120" s="46" t="s">
        <v>228</v>
      </c>
      <c r="K120" s="75">
        <f t="shared" si="24"/>
        <v>43644</v>
      </c>
      <c r="L120" s="76" t="str">
        <f t="shared" ca="1" si="25"/>
        <v>2020/3/30</v>
      </c>
      <c r="M120" s="57">
        <f t="shared" ca="1" si="26"/>
        <v>37395</v>
      </c>
      <c r="N120" s="77">
        <f t="shared" ca="1" si="27"/>
        <v>9.2956320096269432E-2</v>
      </c>
      <c r="O120" s="48">
        <f t="shared" si="28"/>
        <v>134.93372400000001</v>
      </c>
      <c r="P120" s="48">
        <f t="shared" si="29"/>
        <v>-6.6275999999987789E-2</v>
      </c>
      <c r="Q120" s="49">
        <f t="shared" si="30"/>
        <v>0.89955816000000011</v>
      </c>
      <c r="R120" s="50">
        <f t="shared" si="31"/>
        <v>11988.26</v>
      </c>
      <c r="S120" s="51">
        <f t="shared" si="32"/>
        <v>11487.150732</v>
      </c>
      <c r="T120" s="51"/>
      <c r="U120" s="78"/>
      <c r="V120" s="52">
        <f t="shared" si="33"/>
        <v>7247.82</v>
      </c>
      <c r="W120" s="52">
        <f t="shared" si="34"/>
        <v>18734.970732000002</v>
      </c>
      <c r="X120" s="1">
        <f t="shared" si="35"/>
        <v>17795</v>
      </c>
      <c r="Y120" s="50">
        <f t="shared" si="36"/>
        <v>939.97073200000159</v>
      </c>
      <c r="Z120" s="135">
        <f t="shared" si="37"/>
        <v>5.2822182186007316E-2</v>
      </c>
      <c r="AA120" s="135">
        <f t="shared" si="38"/>
        <v>8.9120573650966373E-2</v>
      </c>
      <c r="AB120" s="135">
        <f>SUM($C$2:C120)*D120/SUM($B$2:B120)-1</f>
        <v>5.5697859623490054E-2</v>
      </c>
      <c r="AC120" s="135">
        <f t="shared" si="39"/>
        <v>-2.8756774374827376E-3</v>
      </c>
      <c r="AD120" s="53">
        <f t="shared" si="40"/>
        <v>0.1494108826666668</v>
      </c>
      <c r="AE120" s="53"/>
    </row>
    <row r="121" spans="1:31">
      <c r="A121" s="79" t="s">
        <v>731</v>
      </c>
      <c r="B121" s="2">
        <v>135</v>
      </c>
      <c r="C121" s="72">
        <v>136.94</v>
      </c>
      <c r="D121" s="73">
        <v>0.98540000000000005</v>
      </c>
      <c r="E121" s="45">
        <f t="shared" si="21"/>
        <v>0.2199604506666667</v>
      </c>
      <c r="F121" s="35">
        <f t="shared" si="22"/>
        <v>4.1048311111111006E-2</v>
      </c>
      <c r="G121" s="4"/>
      <c r="H121" s="74">
        <f t="shared" si="23"/>
        <v>5.5415219999999863</v>
      </c>
      <c r="I121" s="2" t="s">
        <v>66</v>
      </c>
      <c r="J121" s="46" t="s">
        <v>230</v>
      </c>
      <c r="K121" s="75">
        <f t="shared" si="24"/>
        <v>43647</v>
      </c>
      <c r="L121" s="76" t="str">
        <f t="shared" ca="1" si="25"/>
        <v>2020/3/30</v>
      </c>
      <c r="M121" s="57">
        <f t="shared" ca="1" si="26"/>
        <v>36990</v>
      </c>
      <c r="N121" s="77">
        <f t="shared" ca="1" si="27"/>
        <v>5.4681144363341309E-2</v>
      </c>
      <c r="O121" s="48">
        <f t="shared" si="28"/>
        <v>134.940676</v>
      </c>
      <c r="P121" s="48">
        <f t="shared" si="29"/>
        <v>-5.9324000000003707E-2</v>
      </c>
      <c r="Q121" s="49">
        <f t="shared" si="30"/>
        <v>0.89960450666666669</v>
      </c>
      <c r="R121" s="50">
        <f t="shared" si="31"/>
        <v>12125.2</v>
      </c>
      <c r="S121" s="51">
        <f t="shared" si="32"/>
        <v>11948.172080000002</v>
      </c>
      <c r="T121" s="51"/>
      <c r="U121" s="78"/>
      <c r="V121" s="52">
        <f t="shared" si="33"/>
        <v>7247.82</v>
      </c>
      <c r="W121" s="52">
        <f t="shared" si="34"/>
        <v>19195.992080000004</v>
      </c>
      <c r="X121" s="1">
        <f t="shared" si="35"/>
        <v>17930</v>
      </c>
      <c r="Y121" s="50">
        <f t="shared" si="36"/>
        <v>1265.9920800000036</v>
      </c>
      <c r="Z121" s="135">
        <f t="shared" si="37"/>
        <v>7.0607477969883092E-2</v>
      </c>
      <c r="AA121" s="135">
        <f t="shared" si="38"/>
        <v>0.11851439312949252</v>
      </c>
      <c r="AB121" s="135">
        <f>SUM($C$2:C121)*D121/SUM($B$2:B121)-1</f>
        <v>8.5017180145008586E-2</v>
      </c>
      <c r="AC121" s="135">
        <f t="shared" si="39"/>
        <v>-1.4409702175125494E-2</v>
      </c>
      <c r="AD121" s="53">
        <f t="shared" si="40"/>
        <v>0.17891213955555568</v>
      </c>
      <c r="AE121" s="53"/>
    </row>
    <row r="122" spans="1:31">
      <c r="A122" s="79" t="s">
        <v>732</v>
      </c>
      <c r="B122" s="2">
        <v>135</v>
      </c>
      <c r="C122" s="72">
        <v>137.34</v>
      </c>
      <c r="D122" s="73">
        <v>0.98250000000000004</v>
      </c>
      <c r="E122" s="45">
        <f t="shared" si="21"/>
        <v>0.21995770000000003</v>
      </c>
      <c r="F122" s="35">
        <f t="shared" si="22"/>
        <v>4.4089200000000044E-2</v>
      </c>
      <c r="G122" s="4"/>
      <c r="H122" s="74">
        <f t="shared" si="23"/>
        <v>5.9520420000000058</v>
      </c>
      <c r="I122" s="2" t="s">
        <v>66</v>
      </c>
      <c r="J122" s="46" t="s">
        <v>232</v>
      </c>
      <c r="K122" s="75">
        <f t="shared" si="24"/>
        <v>43648</v>
      </c>
      <c r="L122" s="76" t="str">
        <f t="shared" ca="1" si="25"/>
        <v>2020/3/30</v>
      </c>
      <c r="M122" s="57">
        <f t="shared" ca="1" si="26"/>
        <v>36855</v>
      </c>
      <c r="N122" s="77">
        <f t="shared" ca="1" si="27"/>
        <v>5.8947098901098963E-2</v>
      </c>
      <c r="O122" s="48">
        <f t="shared" si="28"/>
        <v>134.93655000000001</v>
      </c>
      <c r="P122" s="48">
        <f t="shared" si="29"/>
        <v>-6.3449999999988904E-2</v>
      </c>
      <c r="Q122" s="49">
        <f t="shared" si="30"/>
        <v>0.89957700000000007</v>
      </c>
      <c r="R122" s="50">
        <f t="shared" si="31"/>
        <v>12262.54</v>
      </c>
      <c r="S122" s="51">
        <f t="shared" si="32"/>
        <v>12047.945550000002</v>
      </c>
      <c r="T122" s="51"/>
      <c r="U122" s="78"/>
      <c r="V122" s="52">
        <f t="shared" si="33"/>
        <v>7247.82</v>
      </c>
      <c r="W122" s="52">
        <f t="shared" si="34"/>
        <v>19295.765550000004</v>
      </c>
      <c r="X122" s="1">
        <f t="shared" si="35"/>
        <v>18065</v>
      </c>
      <c r="Y122" s="50">
        <f t="shared" si="36"/>
        <v>1230.7655500000037</v>
      </c>
      <c r="Z122" s="135">
        <f t="shared" si="37"/>
        <v>6.8129839468585862E-2</v>
      </c>
      <c r="AA122" s="135">
        <f t="shared" si="38"/>
        <v>0.11377878060640589</v>
      </c>
      <c r="AB122" s="135">
        <f>SUM($C$2:C122)*D122/SUM($B$2:B122)-1</f>
        <v>8.1209025740382135E-2</v>
      </c>
      <c r="AC122" s="135">
        <f t="shared" si="39"/>
        <v>-1.3079186271796273E-2</v>
      </c>
      <c r="AD122" s="53">
        <f t="shared" si="40"/>
        <v>0.17586849999999998</v>
      </c>
      <c r="AE122" s="53"/>
    </row>
    <row r="123" spans="1:31">
      <c r="A123" s="79" t="s">
        <v>733</v>
      </c>
      <c r="B123" s="2">
        <v>135</v>
      </c>
      <c r="C123" s="72">
        <v>138.44999999999999</v>
      </c>
      <c r="D123" s="73">
        <v>0.97460000000000002</v>
      </c>
      <c r="E123" s="45">
        <f t="shared" si="21"/>
        <v>0.21995558000000001</v>
      </c>
      <c r="F123" s="35">
        <f t="shared" si="22"/>
        <v>5.2527666666666542E-2</v>
      </c>
      <c r="G123" s="4"/>
      <c r="H123" s="74">
        <f t="shared" si="23"/>
        <v>7.0912349999999833</v>
      </c>
      <c r="I123" s="2" t="s">
        <v>66</v>
      </c>
      <c r="J123" s="46" t="s">
        <v>234</v>
      </c>
      <c r="K123" s="75">
        <f t="shared" si="24"/>
        <v>43649</v>
      </c>
      <c r="L123" s="76" t="str">
        <f t="shared" ca="1" si="25"/>
        <v>2020/3/30</v>
      </c>
      <c r="M123" s="57">
        <f t="shared" ca="1" si="26"/>
        <v>36720</v>
      </c>
      <c r="N123" s="77">
        <f t="shared" ca="1" si="27"/>
        <v>7.0487493872548851E-2</v>
      </c>
      <c r="O123" s="48">
        <f t="shared" si="28"/>
        <v>134.93337</v>
      </c>
      <c r="P123" s="48">
        <f t="shared" si="29"/>
        <v>-6.663000000000352E-2</v>
      </c>
      <c r="Q123" s="49">
        <f t="shared" si="30"/>
        <v>0.89955580000000002</v>
      </c>
      <c r="R123" s="50">
        <f t="shared" si="31"/>
        <v>12400.990000000002</v>
      </c>
      <c r="S123" s="51">
        <f t="shared" si="32"/>
        <v>12086.004854000003</v>
      </c>
      <c r="T123" s="51"/>
      <c r="U123" s="78"/>
      <c r="V123" s="52">
        <f t="shared" si="33"/>
        <v>7247.82</v>
      </c>
      <c r="W123" s="52">
        <f t="shared" si="34"/>
        <v>19333.824854000002</v>
      </c>
      <c r="X123" s="1">
        <f t="shared" si="35"/>
        <v>18200</v>
      </c>
      <c r="Y123" s="50">
        <f t="shared" si="36"/>
        <v>1133.8248540000022</v>
      </c>
      <c r="Z123" s="135">
        <f t="shared" si="37"/>
        <v>6.2298068901099013E-2</v>
      </c>
      <c r="AA123" s="135">
        <f t="shared" si="38"/>
        <v>0.10352503830287696</v>
      </c>
      <c r="AB123" s="135">
        <f>SUM($C$2:C123)*D123/SUM($B$2:B123)-1</f>
        <v>7.1973785384615629E-2</v>
      </c>
      <c r="AC123" s="135">
        <f t="shared" si="39"/>
        <v>-9.6757164835166165E-3</v>
      </c>
      <c r="AD123" s="53">
        <f t="shared" si="40"/>
        <v>0.16742791333333346</v>
      </c>
      <c r="AE123" s="53"/>
    </row>
    <row r="124" spans="1:31">
      <c r="A124" s="79" t="s">
        <v>734</v>
      </c>
      <c r="B124" s="2">
        <v>135</v>
      </c>
      <c r="C124" s="72">
        <v>138.85</v>
      </c>
      <c r="D124" s="73">
        <v>0.9718</v>
      </c>
      <c r="E124" s="45">
        <f t="shared" si="21"/>
        <v>0.21995628666666667</v>
      </c>
      <c r="F124" s="35">
        <f t="shared" si="22"/>
        <v>5.5568555555555579E-2</v>
      </c>
      <c r="G124" s="4"/>
      <c r="H124" s="74">
        <f t="shared" si="23"/>
        <v>7.5017550000000028</v>
      </c>
      <c r="I124" s="2" t="s">
        <v>66</v>
      </c>
      <c r="J124" s="46" t="s">
        <v>236</v>
      </c>
      <c r="K124" s="75">
        <f t="shared" si="24"/>
        <v>43650</v>
      </c>
      <c r="L124" s="76" t="str">
        <f t="shared" ca="1" si="25"/>
        <v>2020/3/30</v>
      </c>
      <c r="M124" s="57">
        <f t="shared" ca="1" si="26"/>
        <v>36585</v>
      </c>
      <c r="N124" s="77">
        <f t="shared" ca="1" si="27"/>
        <v>7.4843257482574851E-2</v>
      </c>
      <c r="O124" s="48">
        <f t="shared" si="28"/>
        <v>134.93442999999999</v>
      </c>
      <c r="P124" s="48">
        <f t="shared" si="29"/>
        <v>-6.5570000000008122E-2</v>
      </c>
      <c r="Q124" s="49">
        <f t="shared" si="30"/>
        <v>0.89956286666666663</v>
      </c>
      <c r="R124" s="50">
        <f t="shared" si="31"/>
        <v>12539.840000000002</v>
      </c>
      <c r="S124" s="51">
        <f t="shared" si="32"/>
        <v>12186.216512000003</v>
      </c>
      <c r="T124" s="51"/>
      <c r="U124" s="78"/>
      <c r="V124" s="52">
        <f t="shared" si="33"/>
        <v>7247.82</v>
      </c>
      <c r="W124" s="52">
        <f t="shared" si="34"/>
        <v>19434.036512000002</v>
      </c>
      <c r="X124" s="1">
        <f t="shared" si="35"/>
        <v>18335</v>
      </c>
      <c r="Y124" s="50">
        <f t="shared" si="36"/>
        <v>1099.0365120000024</v>
      </c>
      <c r="Z124" s="135">
        <f t="shared" si="37"/>
        <v>5.9941996836651246E-2</v>
      </c>
      <c r="AA124" s="135">
        <f t="shared" si="38"/>
        <v>9.9126785350287738E-2</v>
      </c>
      <c r="AB124" s="135">
        <f>SUM($C$2:C124)*D124/SUM($B$2:B124)-1</f>
        <v>6.8383192364330547E-2</v>
      </c>
      <c r="AC124" s="135">
        <f t="shared" si="39"/>
        <v>-8.4411955276793016E-3</v>
      </c>
      <c r="AD124" s="53">
        <f t="shared" si="40"/>
        <v>0.1643877311111111</v>
      </c>
      <c r="AE124" s="53"/>
    </row>
    <row r="125" spans="1:31">
      <c r="A125" s="79" t="s">
        <v>735</v>
      </c>
      <c r="B125" s="2">
        <v>135</v>
      </c>
      <c r="C125" s="72">
        <v>138.33000000000001</v>
      </c>
      <c r="D125" s="73">
        <v>0.97550000000000003</v>
      </c>
      <c r="E125" s="45">
        <f t="shared" si="21"/>
        <v>0.21996061</v>
      </c>
      <c r="F125" s="35">
        <f t="shared" si="22"/>
        <v>5.1615400000000131E-2</v>
      </c>
      <c r="G125" s="4"/>
      <c r="H125" s="74">
        <f t="shared" si="23"/>
        <v>6.9680790000000172</v>
      </c>
      <c r="I125" s="2" t="s">
        <v>66</v>
      </c>
      <c r="J125" s="46" t="s">
        <v>238</v>
      </c>
      <c r="K125" s="75">
        <f t="shared" si="24"/>
        <v>43651</v>
      </c>
      <c r="L125" s="76" t="str">
        <f t="shared" ca="1" si="25"/>
        <v>2020/3/30</v>
      </c>
      <c r="M125" s="57">
        <f t="shared" ca="1" si="26"/>
        <v>36450</v>
      </c>
      <c r="N125" s="77">
        <f t="shared" ca="1" si="27"/>
        <v>6.9776374074074249E-2</v>
      </c>
      <c r="O125" s="48">
        <f t="shared" si="28"/>
        <v>134.94091500000002</v>
      </c>
      <c r="P125" s="48">
        <f t="shared" si="29"/>
        <v>-5.9084999999981846E-2</v>
      </c>
      <c r="Q125" s="49">
        <f t="shared" si="30"/>
        <v>0.89960610000000008</v>
      </c>
      <c r="R125" s="50">
        <f t="shared" si="31"/>
        <v>12678.170000000002</v>
      </c>
      <c r="S125" s="51">
        <f t="shared" si="32"/>
        <v>12367.554835000003</v>
      </c>
      <c r="T125" s="51"/>
      <c r="U125" s="78"/>
      <c r="V125" s="52">
        <f t="shared" si="33"/>
        <v>7247.82</v>
      </c>
      <c r="W125" s="52">
        <f t="shared" si="34"/>
        <v>19615.374835000002</v>
      </c>
      <c r="X125" s="1">
        <f t="shared" si="35"/>
        <v>18470</v>
      </c>
      <c r="Y125" s="50">
        <f t="shared" si="36"/>
        <v>1145.3748350000023</v>
      </c>
      <c r="Z125" s="135">
        <f t="shared" si="37"/>
        <v>6.2012714401732616E-2</v>
      </c>
      <c r="AA125" s="135">
        <f t="shared" si="38"/>
        <v>0.10206348811015342</v>
      </c>
      <c r="AB125" s="135">
        <f>SUM($C$2:C125)*D125/SUM($B$2:B125)-1</f>
        <v>7.1918166486194091E-2</v>
      </c>
      <c r="AC125" s="135">
        <f t="shared" si="39"/>
        <v>-9.9054520844614746E-3</v>
      </c>
      <c r="AD125" s="53">
        <f t="shared" si="40"/>
        <v>0.16834520999999986</v>
      </c>
      <c r="AE125" s="53"/>
    </row>
    <row r="126" spans="1:31">
      <c r="A126" s="17" t="s">
        <v>736</v>
      </c>
      <c r="B126" s="18">
        <v>135</v>
      </c>
      <c r="C126" s="31">
        <v>142.88999999999999</v>
      </c>
      <c r="D126" s="63">
        <v>0.94430000000000003</v>
      </c>
      <c r="E126" s="21">
        <v>0.219954018</v>
      </c>
      <c r="F126" s="35">
        <v>0.22903703703703701</v>
      </c>
      <c r="G126" s="23">
        <v>165.92</v>
      </c>
      <c r="H126" s="64">
        <v>30.92</v>
      </c>
      <c r="I126" s="18" t="s">
        <v>28</v>
      </c>
      <c r="J126" s="25" t="s">
        <v>1053</v>
      </c>
      <c r="K126" s="65">
        <v>43654</v>
      </c>
      <c r="L126" s="66">
        <v>43885</v>
      </c>
      <c r="M126" s="67">
        <v>31320</v>
      </c>
      <c r="N126" s="28">
        <v>0.36033844189016601</v>
      </c>
      <c r="O126" s="29">
        <v>134.931027</v>
      </c>
      <c r="P126" s="29">
        <v>-6.8972999999999701E-2</v>
      </c>
      <c r="Q126" s="30">
        <v>0.89954018000000002</v>
      </c>
      <c r="R126" s="34">
        <v>12821.06</v>
      </c>
      <c r="S126" s="32">
        <v>12106.926958</v>
      </c>
      <c r="T126" s="32"/>
      <c r="U126" s="68"/>
      <c r="V126" s="33">
        <v>7247.82</v>
      </c>
      <c r="W126" s="33">
        <v>19354.746958</v>
      </c>
      <c r="X126" s="70">
        <v>18605</v>
      </c>
      <c r="Y126" s="34">
        <v>749.746958000007</v>
      </c>
      <c r="Z126" s="135">
        <v>4.0298143402311498E-2</v>
      </c>
      <c r="AA126" s="135">
        <v>6.6015239522487806E-2</v>
      </c>
      <c r="AB126" s="135">
        <v>3.7357580112872699E-2</v>
      </c>
      <c r="AC126" s="135">
        <v>2.94056328943879E-3</v>
      </c>
      <c r="AD126" s="71" t="s">
        <v>29</v>
      </c>
      <c r="AE126" s="53"/>
    </row>
    <row r="127" spans="1:31">
      <c r="A127" s="17" t="s">
        <v>737</v>
      </c>
      <c r="B127" s="18">
        <v>135</v>
      </c>
      <c r="C127" s="31">
        <v>142.59</v>
      </c>
      <c r="D127" s="63">
        <v>0.94630000000000003</v>
      </c>
      <c r="E127" s="21">
        <v>0.219955278</v>
      </c>
      <c r="F127" s="35">
        <v>0.22637037037037</v>
      </c>
      <c r="G127" s="23">
        <v>165.56</v>
      </c>
      <c r="H127" s="64">
        <v>30.56</v>
      </c>
      <c r="I127" s="18" t="s">
        <v>28</v>
      </c>
      <c r="J127" s="25" t="s">
        <v>1054</v>
      </c>
      <c r="K127" s="65">
        <v>43655</v>
      </c>
      <c r="L127" s="66">
        <v>43885</v>
      </c>
      <c r="M127" s="67">
        <v>31185</v>
      </c>
      <c r="N127" s="28">
        <v>0.35768478435145101</v>
      </c>
      <c r="O127" s="29">
        <v>134.932917</v>
      </c>
      <c r="P127" s="29">
        <v>-6.7082999999996701E-2</v>
      </c>
      <c r="Q127" s="30">
        <v>0.89955278000000005</v>
      </c>
      <c r="R127" s="34">
        <v>12963.65</v>
      </c>
      <c r="S127" s="32">
        <v>12267.501995000001</v>
      </c>
      <c r="T127" s="32"/>
      <c r="U127" s="68"/>
      <c r="V127" s="33">
        <v>7247.82</v>
      </c>
      <c r="W127" s="33">
        <v>19515.321994999998</v>
      </c>
      <c r="X127" s="70">
        <v>18740</v>
      </c>
      <c r="Y127" s="34">
        <v>775.321995000009</v>
      </c>
      <c r="Z127" s="135">
        <v>4.1372571771612E-2</v>
      </c>
      <c r="AA127" s="135">
        <v>6.74651802356043E-2</v>
      </c>
      <c r="AB127" s="135">
        <v>3.9266148078975299E-2</v>
      </c>
      <c r="AC127" s="135">
        <v>2.1064236926366699E-3</v>
      </c>
      <c r="AD127" s="71" t="s">
        <v>29</v>
      </c>
      <c r="AE127" s="53"/>
    </row>
    <row r="128" spans="1:31">
      <c r="A128" s="17" t="s">
        <v>738</v>
      </c>
      <c r="B128" s="18">
        <v>135</v>
      </c>
      <c r="C128" s="31">
        <v>143.59</v>
      </c>
      <c r="D128" s="63">
        <v>0.93969999999999998</v>
      </c>
      <c r="E128" s="21">
        <v>0.21995434866666699</v>
      </c>
      <c r="F128" s="35">
        <v>0.23496296296296301</v>
      </c>
      <c r="G128" s="23">
        <v>166.72</v>
      </c>
      <c r="H128" s="64">
        <v>31.72</v>
      </c>
      <c r="I128" s="18" t="s">
        <v>28</v>
      </c>
      <c r="J128" s="25" t="s">
        <v>1055</v>
      </c>
      <c r="K128" s="65">
        <v>43656</v>
      </c>
      <c r="L128" s="66">
        <v>43885</v>
      </c>
      <c r="M128" s="67">
        <v>31050</v>
      </c>
      <c r="N128" s="28">
        <v>0.37287600644122398</v>
      </c>
      <c r="O128" s="29">
        <v>134.931523</v>
      </c>
      <c r="P128" s="29">
        <v>-6.8476999999973004E-2</v>
      </c>
      <c r="Q128" s="30">
        <v>0.89954348666666695</v>
      </c>
      <c r="R128" s="34">
        <v>13107.24</v>
      </c>
      <c r="S128" s="32">
        <v>12316.873428000001</v>
      </c>
      <c r="T128" s="32"/>
      <c r="U128" s="68"/>
      <c r="V128" s="33">
        <v>7247.82</v>
      </c>
      <c r="W128" s="33">
        <v>19564.693427999999</v>
      </c>
      <c r="X128" s="70">
        <v>18875</v>
      </c>
      <c r="Y128" s="34">
        <v>689.69342800001004</v>
      </c>
      <c r="Z128" s="135">
        <v>3.6540049165563401E-2</v>
      </c>
      <c r="AA128" s="135">
        <v>5.93173433283056E-2</v>
      </c>
      <c r="AB128" s="135">
        <v>3.1785123602648999E-2</v>
      </c>
      <c r="AC128" s="135">
        <v>4.75492556291444E-3</v>
      </c>
      <c r="AD128" s="71" t="s">
        <v>29</v>
      </c>
      <c r="AE128" s="53"/>
    </row>
    <row r="129" spans="1:31">
      <c r="A129" s="17" t="s">
        <v>739</v>
      </c>
      <c r="B129" s="18">
        <v>135</v>
      </c>
      <c r="C129" s="31">
        <v>143.58000000000001</v>
      </c>
      <c r="D129" s="63">
        <v>0.93969999999999998</v>
      </c>
      <c r="E129" s="21">
        <v>0.21994808399999999</v>
      </c>
      <c r="F129" s="35">
        <v>0.23488888888888901</v>
      </c>
      <c r="G129" s="23">
        <v>166.71</v>
      </c>
      <c r="H129" s="64">
        <v>31.71</v>
      </c>
      <c r="I129" s="18" t="s">
        <v>28</v>
      </c>
      <c r="J129" s="25" t="s">
        <v>1056</v>
      </c>
      <c r="K129" s="65">
        <v>43657</v>
      </c>
      <c r="L129" s="66">
        <v>43885</v>
      </c>
      <c r="M129" s="67">
        <v>30915</v>
      </c>
      <c r="N129" s="28">
        <v>0.37438622028141699</v>
      </c>
      <c r="O129" s="29">
        <v>134.92212599999999</v>
      </c>
      <c r="P129" s="29">
        <v>-7.7873999999980001E-2</v>
      </c>
      <c r="Q129" s="30">
        <v>0.89948083999999995</v>
      </c>
      <c r="R129" s="34">
        <v>13250.82</v>
      </c>
      <c r="S129" s="32">
        <v>12451.795554</v>
      </c>
      <c r="T129" s="32"/>
      <c r="U129" s="68"/>
      <c r="V129" s="33">
        <v>7247.82</v>
      </c>
      <c r="W129" s="33">
        <v>19699.615554</v>
      </c>
      <c r="X129" s="70">
        <v>19010</v>
      </c>
      <c r="Y129" s="34">
        <v>689.61555400000702</v>
      </c>
      <c r="Z129" s="135">
        <v>3.6276462598632701E-2</v>
      </c>
      <c r="AA129" s="135">
        <v>5.8629909931662998E-2</v>
      </c>
      <c r="AB129" s="135">
        <v>3.1555304260915303E-2</v>
      </c>
      <c r="AC129" s="135">
        <v>4.7211583377173502E-3</v>
      </c>
      <c r="AD129" s="71" t="s">
        <v>29</v>
      </c>
      <c r="AE129" s="53"/>
    </row>
    <row r="130" spans="1:31">
      <c r="A130" s="17" t="s">
        <v>740</v>
      </c>
      <c r="B130" s="18">
        <v>135</v>
      </c>
      <c r="C130" s="31">
        <v>143.04</v>
      </c>
      <c r="D130" s="63">
        <v>0.94330000000000003</v>
      </c>
      <c r="E130" s="21">
        <v>0.21995308799999999</v>
      </c>
      <c r="F130" s="35">
        <v>0.23022222222222199</v>
      </c>
      <c r="G130" s="23">
        <v>166.08</v>
      </c>
      <c r="H130" s="64">
        <v>31.08</v>
      </c>
      <c r="I130" s="18" t="s">
        <v>28</v>
      </c>
      <c r="J130" s="25" t="s">
        <v>1057</v>
      </c>
      <c r="K130" s="65">
        <v>43658</v>
      </c>
      <c r="L130" s="66">
        <v>43885</v>
      </c>
      <c r="M130" s="67">
        <v>30780</v>
      </c>
      <c r="N130" s="28">
        <v>0.36855750487329397</v>
      </c>
      <c r="O130" s="29">
        <v>134.929632</v>
      </c>
      <c r="P130" s="29">
        <v>-7.0368000000001998E-2</v>
      </c>
      <c r="Q130" s="30">
        <v>0.89953088000000003</v>
      </c>
      <c r="R130" s="34">
        <v>13393.86</v>
      </c>
      <c r="S130" s="32">
        <v>12634.428137999999</v>
      </c>
      <c r="T130" s="32"/>
      <c r="U130" s="68"/>
      <c r="V130" s="33">
        <v>7247.82</v>
      </c>
      <c r="W130" s="33">
        <v>19882.248137999999</v>
      </c>
      <c r="X130" s="70">
        <v>19145</v>
      </c>
      <c r="Y130" s="34">
        <v>737.24813800001004</v>
      </c>
      <c r="Z130" s="135">
        <v>3.8508651762862799E-2</v>
      </c>
      <c r="AA130" s="135">
        <v>6.1968309969253801E-2</v>
      </c>
      <c r="AB130" s="135">
        <v>3.5253150065291297E-2</v>
      </c>
      <c r="AC130" s="135">
        <v>3.2555016975715201E-3</v>
      </c>
      <c r="AD130" s="71" t="s">
        <v>29</v>
      </c>
      <c r="AE130" s="53"/>
    </row>
    <row r="131" spans="1:31">
      <c r="A131" s="17" t="s">
        <v>741</v>
      </c>
      <c r="B131" s="18">
        <v>135</v>
      </c>
      <c r="C131" s="31">
        <v>141.28</v>
      </c>
      <c r="D131" s="63">
        <v>0.95499999999999996</v>
      </c>
      <c r="E131" s="21">
        <v>0.219948266666667</v>
      </c>
      <c r="F131" s="35">
        <v>0.22111111111111101</v>
      </c>
      <c r="G131" s="23">
        <v>164.85</v>
      </c>
      <c r="H131" s="64">
        <v>29.85</v>
      </c>
      <c r="I131" s="18" t="s">
        <v>28</v>
      </c>
      <c r="J131" s="25" t="s">
        <v>1058</v>
      </c>
      <c r="K131" s="65">
        <v>43661</v>
      </c>
      <c r="L131" s="66">
        <v>43886</v>
      </c>
      <c r="M131" s="67">
        <v>30510</v>
      </c>
      <c r="N131" s="28">
        <v>0.35710422812192699</v>
      </c>
      <c r="O131" s="29">
        <v>134.92240000000001</v>
      </c>
      <c r="P131" s="29">
        <v>-7.7599999999989705E-2</v>
      </c>
      <c r="Q131" s="30">
        <v>0.89948266666666699</v>
      </c>
      <c r="R131" s="34">
        <v>13535.14</v>
      </c>
      <c r="S131" s="32">
        <v>12926.0587</v>
      </c>
      <c r="T131" s="32"/>
      <c r="U131" s="68"/>
      <c r="V131" s="33">
        <v>7247.82</v>
      </c>
      <c r="W131" s="33">
        <v>20173.878700000001</v>
      </c>
      <c r="X131" s="70">
        <v>19280</v>
      </c>
      <c r="Y131" s="34">
        <v>893.87870000000805</v>
      </c>
      <c r="Z131" s="135">
        <v>4.6363003112033702E-2</v>
      </c>
      <c r="AA131" s="135">
        <v>7.4290668856350897E-2</v>
      </c>
      <c r="AB131" s="135">
        <v>4.7752889004149597E-2</v>
      </c>
      <c r="AC131" s="135">
        <v>-1.3898858921159399E-3</v>
      </c>
      <c r="AD131" s="71" t="s">
        <v>29</v>
      </c>
      <c r="AE131" s="53"/>
    </row>
    <row r="132" spans="1:31">
      <c r="A132" s="17" t="s">
        <v>742</v>
      </c>
      <c r="B132" s="18">
        <v>135</v>
      </c>
      <c r="C132" s="31">
        <v>141.09</v>
      </c>
      <c r="D132" s="63">
        <v>0.95640000000000003</v>
      </c>
      <c r="E132" s="21">
        <v>0.219958984</v>
      </c>
      <c r="F132" s="35">
        <v>0.219407407407407</v>
      </c>
      <c r="G132" s="23">
        <v>164.62</v>
      </c>
      <c r="H132" s="64">
        <v>29.62</v>
      </c>
      <c r="I132" s="18" t="s">
        <v>28</v>
      </c>
      <c r="J132" s="25" t="s">
        <v>1059</v>
      </c>
      <c r="K132" s="65">
        <v>43662</v>
      </c>
      <c r="L132" s="66">
        <v>43886</v>
      </c>
      <c r="M132" s="67">
        <v>30375</v>
      </c>
      <c r="N132" s="28">
        <v>0.35592757201646102</v>
      </c>
      <c r="O132" s="29">
        <v>134.93847600000001</v>
      </c>
      <c r="P132" s="29">
        <v>-6.1523999999991502E-2</v>
      </c>
      <c r="Q132" s="30">
        <v>0.89958983999999997</v>
      </c>
      <c r="R132" s="34">
        <v>13676.23</v>
      </c>
      <c r="S132" s="32">
        <v>13079.946372</v>
      </c>
      <c r="T132" s="32"/>
      <c r="U132" s="68"/>
      <c r="V132" s="33">
        <v>7247.82</v>
      </c>
      <c r="W132" s="33">
        <v>20327.766371999998</v>
      </c>
      <c r="X132" s="70">
        <v>19415</v>
      </c>
      <c r="Y132" s="34">
        <v>912.76637200000903</v>
      </c>
      <c r="Z132" s="135">
        <v>4.7013462374453099E-2</v>
      </c>
      <c r="AA132" s="135">
        <v>7.5018728415295E-2</v>
      </c>
      <c r="AB132" s="135">
        <v>4.8942968426474602E-2</v>
      </c>
      <c r="AC132" s="135">
        <v>-1.92950605202151E-3</v>
      </c>
      <c r="AD132" s="71" t="s">
        <v>29</v>
      </c>
      <c r="AE132" s="53"/>
    </row>
    <row r="133" spans="1:31">
      <c r="A133" s="17" t="s">
        <v>743</v>
      </c>
      <c r="B133" s="18">
        <v>135</v>
      </c>
      <c r="C133" s="31">
        <v>141.15</v>
      </c>
      <c r="D133" s="63">
        <v>0.95599999999999996</v>
      </c>
      <c r="E133" s="21">
        <v>0.21995960000000001</v>
      </c>
      <c r="F133" s="35">
        <v>0.219925925925926</v>
      </c>
      <c r="G133" s="23">
        <v>164.69</v>
      </c>
      <c r="H133" s="64">
        <v>29.69</v>
      </c>
      <c r="I133" s="18" t="s">
        <v>28</v>
      </c>
      <c r="J133" s="25" t="s">
        <v>1060</v>
      </c>
      <c r="K133" s="65">
        <v>43663</v>
      </c>
      <c r="L133" s="66">
        <v>43886</v>
      </c>
      <c r="M133" s="67">
        <v>30240</v>
      </c>
      <c r="N133" s="28">
        <v>0.35836144179894203</v>
      </c>
      <c r="O133" s="29">
        <v>134.93940000000001</v>
      </c>
      <c r="P133" s="29">
        <v>-6.0599999999993798E-2</v>
      </c>
      <c r="Q133" s="30">
        <v>0.89959599999999995</v>
      </c>
      <c r="R133" s="34">
        <v>13817.38</v>
      </c>
      <c r="S133" s="32">
        <v>13209.415279999999</v>
      </c>
      <c r="T133" s="32"/>
      <c r="U133" s="68"/>
      <c r="V133" s="33">
        <v>7247.82</v>
      </c>
      <c r="W133" s="33">
        <v>20457.235280000001</v>
      </c>
      <c r="X133" s="70">
        <v>19550</v>
      </c>
      <c r="Y133" s="34">
        <v>907.23528000000795</v>
      </c>
      <c r="Z133" s="135">
        <v>4.6405896675192099E-2</v>
      </c>
      <c r="AA133" s="135">
        <v>7.3745895442922205E-2</v>
      </c>
      <c r="AB133" s="135">
        <v>4.8166224040920899E-2</v>
      </c>
      <c r="AC133" s="135">
        <v>-1.7603273657287599E-3</v>
      </c>
      <c r="AD133" s="71" t="s">
        <v>29</v>
      </c>
      <c r="AE133" s="53"/>
    </row>
    <row r="134" spans="1:31">
      <c r="A134" s="17" t="s">
        <v>744</v>
      </c>
      <c r="B134" s="18">
        <v>135</v>
      </c>
      <c r="C134" s="31">
        <v>143.43</v>
      </c>
      <c r="D134" s="63">
        <v>0.94069999999999998</v>
      </c>
      <c r="E134" s="21">
        <v>0.21994973400000001</v>
      </c>
      <c r="F134" s="35">
        <v>0.23362962962962999</v>
      </c>
      <c r="G134" s="23">
        <v>166.54</v>
      </c>
      <c r="H134" s="64">
        <v>31.54</v>
      </c>
      <c r="I134" s="18" t="s">
        <v>28</v>
      </c>
      <c r="J134" s="25" t="s">
        <v>1061</v>
      </c>
      <c r="K134" s="65">
        <v>43664</v>
      </c>
      <c r="L134" s="66">
        <v>43885</v>
      </c>
      <c r="M134" s="67">
        <v>29970</v>
      </c>
      <c r="N134" s="28">
        <v>0.38412078745412098</v>
      </c>
      <c r="O134" s="29">
        <v>134.924601</v>
      </c>
      <c r="P134" s="29">
        <v>-7.5398999999975999E-2</v>
      </c>
      <c r="Q134" s="30">
        <v>0.89949734000000003</v>
      </c>
      <c r="R134" s="34">
        <v>13960.81</v>
      </c>
      <c r="S134" s="32">
        <v>13132.933967000001</v>
      </c>
      <c r="T134" s="32"/>
      <c r="U134" s="68"/>
      <c r="V134" s="33">
        <v>7247.82</v>
      </c>
      <c r="W134" s="33">
        <v>20380.753967000001</v>
      </c>
      <c r="X134" s="70">
        <v>19685</v>
      </c>
      <c r="Y134" s="34">
        <v>695.75396700001102</v>
      </c>
      <c r="Z134" s="135">
        <v>3.5344372212345002E-2</v>
      </c>
      <c r="AA134" s="135">
        <v>5.5941456745018499E-2</v>
      </c>
      <c r="AB134" s="135">
        <v>3.1172067411735099E-2</v>
      </c>
      <c r="AC134" s="135">
        <v>4.1723048006099403E-3</v>
      </c>
      <c r="AD134" s="71" t="s">
        <v>29</v>
      </c>
      <c r="AE134" s="53"/>
    </row>
    <row r="135" spans="1:31">
      <c r="A135" s="17" t="s">
        <v>745</v>
      </c>
      <c r="B135" s="18">
        <v>135</v>
      </c>
      <c r="C135" s="31">
        <v>142.47999999999999</v>
      </c>
      <c r="D135" s="63">
        <v>0.94699999999999995</v>
      </c>
      <c r="E135" s="21">
        <v>0.21995237333333301</v>
      </c>
      <c r="F135" s="35">
        <v>0.225407407407407</v>
      </c>
      <c r="G135" s="23">
        <v>165.43</v>
      </c>
      <c r="H135" s="64">
        <v>30.43</v>
      </c>
      <c r="I135" s="18" t="s">
        <v>28</v>
      </c>
      <c r="J135" s="25" t="s">
        <v>1062</v>
      </c>
      <c r="K135" s="65">
        <v>43665</v>
      </c>
      <c r="L135" s="66">
        <v>43885</v>
      </c>
      <c r="M135" s="67">
        <v>29835</v>
      </c>
      <c r="N135" s="28">
        <v>0.37227920227920203</v>
      </c>
      <c r="O135" s="29">
        <v>134.92856</v>
      </c>
      <c r="P135" s="29">
        <v>-7.1439999999995493E-2</v>
      </c>
      <c r="Q135" s="30">
        <v>0.89952373333333302</v>
      </c>
      <c r="R135" s="34">
        <v>14103.29</v>
      </c>
      <c r="S135" s="32">
        <v>13355.815629999999</v>
      </c>
      <c r="T135" s="32"/>
      <c r="U135" s="68"/>
      <c r="V135" s="33">
        <v>7247.82</v>
      </c>
      <c r="W135" s="33">
        <v>20603.635630000001</v>
      </c>
      <c r="X135" s="70">
        <v>19820</v>
      </c>
      <c r="Y135" s="34">
        <v>783.63563000000795</v>
      </c>
      <c r="Z135" s="135">
        <v>3.95376200807269E-2</v>
      </c>
      <c r="AA135" s="135">
        <v>6.2330926696882102E-2</v>
      </c>
      <c r="AB135" s="135">
        <v>3.78150065590315E-2</v>
      </c>
      <c r="AC135" s="135">
        <v>1.7226135216954299E-3</v>
      </c>
      <c r="AD135" s="71" t="s">
        <v>29</v>
      </c>
      <c r="AE135" s="53"/>
    </row>
    <row r="136" spans="1:31">
      <c r="A136" s="79" t="s">
        <v>746</v>
      </c>
      <c r="B136" s="2">
        <v>960</v>
      </c>
      <c r="C136" s="72">
        <v>1024.6199999999999</v>
      </c>
      <c r="D136" s="73">
        <v>0.93640000000000001</v>
      </c>
      <c r="E136" s="45">
        <f t="shared" ref="E136:E143" si="41">10%*Q136+13%</f>
        <v>0.29000000000000004</v>
      </c>
      <c r="F136" s="35">
        <f t="shared" ref="F136:F143" si="42">IF(G136="",($F$1*C136-B136)/B136,H136/B136)</f>
        <v>9.5382818749999862E-2</v>
      </c>
      <c r="H136" s="74">
        <f t="shared" ref="H136:H143" si="43">IF(G136="",$F$1*C136-B136,G136-B136)</f>
        <v>91.567505999999867</v>
      </c>
      <c r="I136" s="2" t="s">
        <v>66</v>
      </c>
      <c r="J136" s="46" t="s">
        <v>260</v>
      </c>
      <c r="K136" s="75">
        <f t="shared" ref="K136:K143" si="44">DATE(MID(J136,1,4),MID(J136,5,2),MID(J136,7,2))</f>
        <v>43668</v>
      </c>
      <c r="L136" s="76" t="str">
        <f t="shared" ref="L136:L143" ca="1" si="45">IF(LEN(J136) &gt; 15,DATE(MID(J136,12,4),MID(J136,16,2),MID(J136,18,2)),TEXT(TODAY(),"yyyy/m/d"))</f>
        <v>2020/3/30</v>
      </c>
      <c r="M136" s="57">
        <f t="shared" ref="M136:M143" ca="1" si="46">(L136-K136+1)*B136</f>
        <v>242880</v>
      </c>
      <c r="N136" s="77">
        <f t="shared" ref="N136:N143" ca="1" si="47">H136/M136*365</f>
        <v>0.13760762388833972</v>
      </c>
      <c r="O136" s="48">
        <f t="shared" ref="O136:O143" si="48">D136*C136</f>
        <v>959.45416799999987</v>
      </c>
      <c r="P136" s="48">
        <f t="shared" ref="P136:P143" si="49">O136-B136</f>
        <v>-0.54583200000013221</v>
      </c>
      <c r="Q136" s="49">
        <v>1.6</v>
      </c>
      <c r="R136" s="50">
        <f t="shared" ref="R136:R143" si="50">R135+C136-T136</f>
        <v>15127.91</v>
      </c>
      <c r="S136" s="51">
        <f t="shared" ref="S136:S143" si="51">R136*D136</f>
        <v>14165.774923999999</v>
      </c>
      <c r="T136" s="51"/>
      <c r="U136" s="78"/>
      <c r="V136" s="52">
        <f t="shared" ref="V136:V143" si="52">U136+V135</f>
        <v>7247.82</v>
      </c>
      <c r="W136" s="52">
        <f t="shared" ref="W136:W143" si="53">S136+V136</f>
        <v>21413.594923999997</v>
      </c>
      <c r="X136" s="1">
        <f t="shared" ref="X136:X143" si="54">X135+B136</f>
        <v>20780</v>
      </c>
      <c r="Y136" s="50">
        <f t="shared" ref="Y136:Y143" si="55">W136-X136</f>
        <v>633.59492399999726</v>
      </c>
      <c r="Z136" s="135">
        <f t="shared" ref="Z136:Z143" si="56">W136/X136-1</f>
        <v>3.0490612319537869E-2</v>
      </c>
      <c r="AA136" s="135">
        <f t="shared" ref="AA136:AA143" si="57">S136/(X136-V136)-1</f>
        <v>4.6821349110047317E-2</v>
      </c>
      <c r="AB136" s="135">
        <f>SUM($C$2:C136)*D136/SUM($B$2:B136)-1</f>
        <v>2.4961900096246659E-2</v>
      </c>
      <c r="AC136" s="135">
        <f t="shared" ref="AC136:AC143" si="58">Z136-AB136</f>
        <v>5.52871222329121E-3</v>
      </c>
      <c r="AD136" s="53">
        <f t="shared" ref="AD136:AD143" si="59">IF(E136-F136&lt;0,"达成",E136-F136)</f>
        <v>0.19461718125000016</v>
      </c>
      <c r="AE136" s="53"/>
    </row>
    <row r="137" spans="1:31">
      <c r="A137" s="79" t="s">
        <v>747</v>
      </c>
      <c r="B137" s="2">
        <v>240</v>
      </c>
      <c r="C137" s="72">
        <v>253.9</v>
      </c>
      <c r="D137" s="73">
        <v>0.94479999999999997</v>
      </c>
      <c r="E137" s="45">
        <f t="shared" si="41"/>
        <v>0.28992314666666663</v>
      </c>
      <c r="F137" s="35">
        <f t="shared" si="42"/>
        <v>8.5739874999999924E-2</v>
      </c>
      <c r="H137" s="74">
        <f t="shared" si="43"/>
        <v>20.57756999999998</v>
      </c>
      <c r="I137" s="2" t="s">
        <v>66</v>
      </c>
      <c r="J137" s="46" t="s">
        <v>262</v>
      </c>
      <c r="K137" s="75">
        <f t="shared" si="44"/>
        <v>43669</v>
      </c>
      <c r="L137" s="76" t="str">
        <f t="shared" ca="1" si="45"/>
        <v>2020/3/30</v>
      </c>
      <c r="M137" s="57">
        <f t="shared" ca="1" si="46"/>
        <v>60480</v>
      </c>
      <c r="N137" s="77">
        <f t="shared" ca="1" si="47"/>
        <v>0.12418672371031735</v>
      </c>
      <c r="O137" s="48">
        <f t="shared" si="48"/>
        <v>239.88471999999999</v>
      </c>
      <c r="P137" s="48">
        <f t="shared" si="49"/>
        <v>-0.11528000000001271</v>
      </c>
      <c r="Q137" s="49">
        <f t="shared" ref="Q137:Q143" si="60">O137/150</f>
        <v>1.5992314666666665</v>
      </c>
      <c r="R137" s="50">
        <f t="shared" si="50"/>
        <v>15381.81</v>
      </c>
      <c r="S137" s="51">
        <f t="shared" si="51"/>
        <v>14532.734087999999</v>
      </c>
      <c r="T137" s="51"/>
      <c r="U137" s="78"/>
      <c r="V137" s="52">
        <f t="shared" si="52"/>
        <v>7247.82</v>
      </c>
      <c r="W137" s="52">
        <f t="shared" si="53"/>
        <v>21780.554087999997</v>
      </c>
      <c r="X137" s="1">
        <f t="shared" si="54"/>
        <v>21020</v>
      </c>
      <c r="Y137" s="50">
        <f t="shared" si="55"/>
        <v>760.55408799999714</v>
      </c>
      <c r="Z137" s="135">
        <f t="shared" si="56"/>
        <v>3.6182401902949524E-2</v>
      </c>
      <c r="AA137" s="135">
        <f t="shared" si="57"/>
        <v>5.522394334085079E-2</v>
      </c>
      <c r="AB137" s="135">
        <f>SUM($C$2:C137)*D137/SUM($B$2:B137)-1</f>
        <v>3.3760875737393059E-2</v>
      </c>
      <c r="AC137" s="135">
        <f t="shared" si="58"/>
        <v>2.4215261655564646E-3</v>
      </c>
      <c r="AD137" s="53">
        <f t="shared" si="59"/>
        <v>0.20418327166666672</v>
      </c>
      <c r="AE137" s="53"/>
    </row>
    <row r="138" spans="1:31">
      <c r="A138" s="79" t="s">
        <v>748</v>
      </c>
      <c r="B138" s="2">
        <v>240</v>
      </c>
      <c r="C138" s="72">
        <v>251.55</v>
      </c>
      <c r="D138" s="73">
        <v>0.9536</v>
      </c>
      <c r="E138" s="45">
        <f t="shared" si="41"/>
        <v>0.28991872000000002</v>
      </c>
      <c r="F138" s="35">
        <f t="shared" si="42"/>
        <v>7.5690687500000089E-2</v>
      </c>
      <c r="H138" s="74">
        <f t="shared" si="43"/>
        <v>18.165765000000022</v>
      </c>
      <c r="I138" s="2" t="s">
        <v>66</v>
      </c>
      <c r="J138" s="46" t="s">
        <v>264</v>
      </c>
      <c r="K138" s="75">
        <f t="shared" si="44"/>
        <v>43670</v>
      </c>
      <c r="L138" s="76" t="str">
        <f t="shared" ca="1" si="45"/>
        <v>2020/3/30</v>
      </c>
      <c r="M138" s="57">
        <f t="shared" ca="1" si="46"/>
        <v>60240</v>
      </c>
      <c r="N138" s="77">
        <f t="shared" ca="1" si="47"/>
        <v>0.11006813122509974</v>
      </c>
      <c r="O138" s="48">
        <f t="shared" si="48"/>
        <v>239.87808000000001</v>
      </c>
      <c r="P138" s="48">
        <f t="shared" si="49"/>
        <v>-0.1219199999999887</v>
      </c>
      <c r="Q138" s="49">
        <f t="shared" si="60"/>
        <v>1.5991872</v>
      </c>
      <c r="R138" s="50">
        <f t="shared" si="50"/>
        <v>15633.359999999999</v>
      </c>
      <c r="S138" s="51">
        <f t="shared" si="51"/>
        <v>14907.972096</v>
      </c>
      <c r="T138" s="51"/>
      <c r="U138" s="78"/>
      <c r="V138" s="52">
        <f t="shared" si="52"/>
        <v>7247.82</v>
      </c>
      <c r="W138" s="52">
        <f t="shared" si="53"/>
        <v>22155.792095999997</v>
      </c>
      <c r="X138" s="1">
        <f t="shared" si="54"/>
        <v>21260</v>
      </c>
      <c r="Y138" s="50">
        <f t="shared" si="55"/>
        <v>895.7920959999974</v>
      </c>
      <c r="Z138" s="135">
        <f t="shared" si="56"/>
        <v>4.213509388523029E-2</v>
      </c>
      <c r="AA138" s="135">
        <f t="shared" si="57"/>
        <v>6.392953102229626E-2</v>
      </c>
      <c r="AB138" s="135">
        <f>SUM($C$2:C138)*D138/SUM($B$2:B138)-1</f>
        <v>4.2893919849482876E-2</v>
      </c>
      <c r="AC138" s="135">
        <f t="shared" si="58"/>
        <v>-7.5882596425258519E-4</v>
      </c>
      <c r="AD138" s="53">
        <f t="shared" si="59"/>
        <v>0.21422803249999994</v>
      </c>
      <c r="AE138" s="53"/>
    </row>
    <row r="139" spans="1:31">
      <c r="A139" s="79" t="s">
        <v>749</v>
      </c>
      <c r="B139" s="2">
        <v>135</v>
      </c>
      <c r="C139" s="72">
        <v>140.99</v>
      </c>
      <c r="D139" s="73">
        <v>0.95699999999999996</v>
      </c>
      <c r="E139" s="45">
        <f t="shared" si="41"/>
        <v>0.21995162000000001</v>
      </c>
      <c r="F139" s="35">
        <f t="shared" si="42"/>
        <v>7.1837311111111107E-2</v>
      </c>
      <c r="H139" s="74">
        <f t="shared" si="43"/>
        <v>9.6980369999999994</v>
      </c>
      <c r="I139" s="2" t="s">
        <v>66</v>
      </c>
      <c r="J139" s="46" t="s">
        <v>266</v>
      </c>
      <c r="K139" s="75">
        <f t="shared" si="44"/>
        <v>43671</v>
      </c>
      <c r="L139" s="76" t="str">
        <f t="shared" ca="1" si="45"/>
        <v>2020/3/30</v>
      </c>
      <c r="M139" s="57">
        <f t="shared" ca="1" si="46"/>
        <v>33750</v>
      </c>
      <c r="N139" s="77">
        <f t="shared" ca="1" si="47"/>
        <v>0.1048824742222222</v>
      </c>
      <c r="O139" s="48">
        <f t="shared" si="48"/>
        <v>134.92743000000002</v>
      </c>
      <c r="P139" s="48">
        <f t="shared" si="49"/>
        <v>-7.2569999999984702E-2</v>
      </c>
      <c r="Q139" s="49">
        <f t="shared" si="60"/>
        <v>0.8995162000000001</v>
      </c>
      <c r="R139" s="50">
        <f t="shared" si="50"/>
        <v>15774.349999999999</v>
      </c>
      <c r="S139" s="51">
        <f t="shared" si="51"/>
        <v>15096.052949999998</v>
      </c>
      <c r="T139" s="51"/>
      <c r="U139" s="78"/>
      <c r="V139" s="52">
        <f t="shared" si="52"/>
        <v>7247.82</v>
      </c>
      <c r="W139" s="52">
        <f t="shared" si="53"/>
        <v>22343.872949999997</v>
      </c>
      <c r="X139" s="1">
        <f t="shared" si="54"/>
        <v>21395</v>
      </c>
      <c r="Y139" s="50">
        <f t="shared" si="55"/>
        <v>948.87294999999722</v>
      </c>
      <c r="Z139" s="135">
        <f t="shared" si="56"/>
        <v>4.4350219677494529E-2</v>
      </c>
      <c r="AA139" s="135">
        <f t="shared" si="57"/>
        <v>6.7071525915411989E-2</v>
      </c>
      <c r="AB139" s="135">
        <f>SUM($C$2:C139)*D139/SUM($B$2:B139)-1</f>
        <v>4.6314781491002766E-2</v>
      </c>
      <c r="AC139" s="135">
        <f t="shared" si="58"/>
        <v>-1.9645618135082366E-3</v>
      </c>
      <c r="AD139" s="53">
        <f t="shared" si="59"/>
        <v>0.14811430888888891</v>
      </c>
      <c r="AE139" s="53"/>
    </row>
    <row r="140" spans="1:31">
      <c r="A140" s="79" t="s">
        <v>750</v>
      </c>
      <c r="B140" s="2">
        <v>135</v>
      </c>
      <c r="C140" s="72">
        <v>140.77000000000001</v>
      </c>
      <c r="D140" s="73">
        <v>0.95850000000000002</v>
      </c>
      <c r="E140" s="45">
        <f t="shared" si="41"/>
        <v>0.21995203000000002</v>
      </c>
      <c r="F140" s="35">
        <f t="shared" si="42"/>
        <v>7.0164822222222228E-2</v>
      </c>
      <c r="H140" s="74">
        <f t="shared" si="43"/>
        <v>9.472251</v>
      </c>
      <c r="I140" s="2" t="s">
        <v>66</v>
      </c>
      <c r="J140" s="46" t="s">
        <v>268</v>
      </c>
      <c r="K140" s="75">
        <f t="shared" si="44"/>
        <v>43672</v>
      </c>
      <c r="L140" s="76" t="str">
        <f t="shared" ca="1" si="45"/>
        <v>2020/3/30</v>
      </c>
      <c r="M140" s="57">
        <f t="shared" ca="1" si="46"/>
        <v>33615</v>
      </c>
      <c r="N140" s="77">
        <f t="shared" ca="1" si="47"/>
        <v>0.10285204863900045</v>
      </c>
      <c r="O140" s="48">
        <f t="shared" si="48"/>
        <v>134.92804500000003</v>
      </c>
      <c r="P140" s="48">
        <f t="shared" si="49"/>
        <v>-7.1954999999974234E-2</v>
      </c>
      <c r="Q140" s="49">
        <f t="shared" si="60"/>
        <v>0.89952030000000016</v>
      </c>
      <c r="R140" s="50">
        <f t="shared" si="50"/>
        <v>15915.119999999999</v>
      </c>
      <c r="S140" s="51">
        <f t="shared" si="51"/>
        <v>15254.642519999999</v>
      </c>
      <c r="T140" s="51"/>
      <c r="U140" s="78"/>
      <c r="V140" s="52">
        <f t="shared" si="52"/>
        <v>7247.82</v>
      </c>
      <c r="W140" s="52">
        <f t="shared" si="53"/>
        <v>22502.462520000001</v>
      </c>
      <c r="X140" s="1">
        <f t="shared" si="54"/>
        <v>21530</v>
      </c>
      <c r="Y140" s="50">
        <f t="shared" si="55"/>
        <v>972.46252000000095</v>
      </c>
      <c r="Z140" s="135">
        <f t="shared" si="56"/>
        <v>4.5167790060380852E-2</v>
      </c>
      <c r="AA140" s="135">
        <f t="shared" si="57"/>
        <v>6.8089221673441891E-2</v>
      </c>
      <c r="AB140" s="135">
        <f>SUM($C$2:C140)*D140/SUM($B$2:B140)-1</f>
        <v>4.7650739433349187E-2</v>
      </c>
      <c r="AC140" s="135">
        <f t="shared" si="58"/>
        <v>-2.482949372968335E-3</v>
      </c>
      <c r="AD140" s="53">
        <f t="shared" si="59"/>
        <v>0.14978720777777779</v>
      </c>
      <c r="AE140" s="53"/>
    </row>
    <row r="141" spans="1:31">
      <c r="A141" s="79" t="s">
        <v>751</v>
      </c>
      <c r="B141" s="2">
        <v>135</v>
      </c>
      <c r="C141" s="72">
        <v>140.80000000000001</v>
      </c>
      <c r="D141" s="73">
        <v>0.95830000000000004</v>
      </c>
      <c r="E141" s="45">
        <f t="shared" si="41"/>
        <v>0.2199524266666667</v>
      </c>
      <c r="F141" s="35">
        <f t="shared" si="42"/>
        <v>7.039288888888888E-2</v>
      </c>
      <c r="H141" s="74">
        <f t="shared" si="43"/>
        <v>9.5030399999999986</v>
      </c>
      <c r="I141" s="2" t="s">
        <v>66</v>
      </c>
      <c r="J141" s="46" t="s">
        <v>270</v>
      </c>
      <c r="K141" s="75">
        <f t="shared" si="44"/>
        <v>43675</v>
      </c>
      <c r="L141" s="76" t="str">
        <f t="shared" ca="1" si="45"/>
        <v>2020/3/30</v>
      </c>
      <c r="M141" s="57">
        <f t="shared" ca="1" si="46"/>
        <v>33210</v>
      </c>
      <c r="N141" s="77">
        <f t="shared" ca="1" si="47"/>
        <v>0.1044447335140018</v>
      </c>
      <c r="O141" s="48">
        <f t="shared" si="48"/>
        <v>134.92864000000003</v>
      </c>
      <c r="P141" s="48">
        <f t="shared" si="49"/>
        <v>-7.1359999999970114E-2</v>
      </c>
      <c r="Q141" s="49">
        <f t="shared" si="60"/>
        <v>0.89952426666666685</v>
      </c>
      <c r="R141" s="50">
        <f t="shared" si="50"/>
        <v>16055.919999999998</v>
      </c>
      <c r="S141" s="51">
        <f t="shared" si="51"/>
        <v>15386.388136</v>
      </c>
      <c r="T141" s="51"/>
      <c r="U141" s="78"/>
      <c r="V141" s="52">
        <f t="shared" si="52"/>
        <v>7247.82</v>
      </c>
      <c r="W141" s="52">
        <f t="shared" si="53"/>
        <v>22634.208136000001</v>
      </c>
      <c r="X141" s="1">
        <f t="shared" si="54"/>
        <v>21665</v>
      </c>
      <c r="Y141" s="50">
        <f t="shared" si="55"/>
        <v>969.2081360000011</v>
      </c>
      <c r="Z141" s="135">
        <f t="shared" si="56"/>
        <v>4.4736124440341696E-2</v>
      </c>
      <c r="AA141" s="135">
        <f t="shared" si="57"/>
        <v>6.7225916302633415E-2</v>
      </c>
      <c r="AB141" s="135">
        <f>SUM($C$2:C141)*D141/SUM($B$2:B141)-1</f>
        <v>4.7133282067851612E-2</v>
      </c>
      <c r="AC141" s="135">
        <f t="shared" si="58"/>
        <v>-2.397157627509916E-3</v>
      </c>
      <c r="AD141" s="53">
        <f t="shared" si="59"/>
        <v>0.14955953777777781</v>
      </c>
      <c r="AE141" s="53"/>
    </row>
    <row r="142" spans="1:31">
      <c r="A142" s="79" t="s">
        <v>752</v>
      </c>
      <c r="B142" s="2">
        <v>135</v>
      </c>
      <c r="C142" s="72">
        <v>140.06</v>
      </c>
      <c r="D142" s="73">
        <v>0.96340000000000003</v>
      </c>
      <c r="E142" s="45">
        <f t="shared" si="41"/>
        <v>0.21995586933333333</v>
      </c>
      <c r="F142" s="35">
        <f t="shared" si="42"/>
        <v>6.4767244444444552E-2</v>
      </c>
      <c r="H142" s="74">
        <f t="shared" si="43"/>
        <v>8.7435780000000136</v>
      </c>
      <c r="I142" s="2" t="s">
        <v>66</v>
      </c>
      <c r="J142" s="46" t="s">
        <v>272</v>
      </c>
      <c r="K142" s="75">
        <f t="shared" si="44"/>
        <v>43676</v>
      </c>
      <c r="L142" s="76" t="str">
        <f t="shared" ca="1" si="45"/>
        <v>2020/3/30</v>
      </c>
      <c r="M142" s="57">
        <f t="shared" ca="1" si="46"/>
        <v>33075</v>
      </c>
      <c r="N142" s="77">
        <f t="shared" ca="1" si="47"/>
        <v>9.6489976417233711E-2</v>
      </c>
      <c r="O142" s="48">
        <f t="shared" si="48"/>
        <v>134.93380400000001</v>
      </c>
      <c r="P142" s="48">
        <f t="shared" si="49"/>
        <v>-6.6195999999990818E-2</v>
      </c>
      <c r="Q142" s="49">
        <f t="shared" si="60"/>
        <v>0.89955869333333338</v>
      </c>
      <c r="R142" s="50">
        <f t="shared" si="50"/>
        <v>16195.979999999998</v>
      </c>
      <c r="S142" s="51">
        <f t="shared" si="51"/>
        <v>15603.207131999998</v>
      </c>
      <c r="T142" s="51"/>
      <c r="U142" s="78"/>
      <c r="V142" s="52">
        <f t="shared" si="52"/>
        <v>7247.82</v>
      </c>
      <c r="W142" s="52">
        <f t="shared" si="53"/>
        <v>22851.027131999996</v>
      </c>
      <c r="X142" s="1">
        <f t="shared" si="54"/>
        <v>21800</v>
      </c>
      <c r="Y142" s="50">
        <f t="shared" si="55"/>
        <v>1051.0271319999956</v>
      </c>
      <c r="Z142" s="135">
        <f t="shared" si="56"/>
        <v>4.821225376146776E-2</v>
      </c>
      <c r="AA142" s="135">
        <f t="shared" si="57"/>
        <v>7.2224720419895583E-2</v>
      </c>
      <c r="AB142" s="135">
        <f>SUM($C$2:C142)*D142/SUM($B$2:B142)-1</f>
        <v>5.2376618899083072E-2</v>
      </c>
      <c r="AC142" s="135">
        <f t="shared" si="58"/>
        <v>-4.1643651376153112E-3</v>
      </c>
      <c r="AD142" s="53">
        <f t="shared" si="59"/>
        <v>0.15518862488888879</v>
      </c>
      <c r="AE142" s="53"/>
    </row>
    <row r="143" spans="1:31">
      <c r="A143" s="79" t="s">
        <v>753</v>
      </c>
      <c r="B143" s="2">
        <v>135</v>
      </c>
      <c r="C143" s="72">
        <v>140.57</v>
      </c>
      <c r="D143" s="73">
        <v>0.95989999999999998</v>
      </c>
      <c r="E143" s="45">
        <f t="shared" si="41"/>
        <v>0.21995542866666667</v>
      </c>
      <c r="F143" s="35">
        <f t="shared" si="42"/>
        <v>6.864437777777771E-2</v>
      </c>
      <c r="H143" s="74">
        <f t="shared" si="43"/>
        <v>9.2669909999999902</v>
      </c>
      <c r="I143" s="2" t="s">
        <v>66</v>
      </c>
      <c r="J143" s="46" t="s">
        <v>274</v>
      </c>
      <c r="K143" s="75">
        <f t="shared" si="44"/>
        <v>43677</v>
      </c>
      <c r="L143" s="76" t="str">
        <f t="shared" ca="1" si="45"/>
        <v>2020/3/30</v>
      </c>
      <c r="M143" s="57">
        <f t="shared" ca="1" si="46"/>
        <v>32940</v>
      </c>
      <c r="N143" s="77">
        <f t="shared" ca="1" si="47"/>
        <v>0.10268523724954452</v>
      </c>
      <c r="O143" s="48">
        <f t="shared" si="48"/>
        <v>134.933143</v>
      </c>
      <c r="P143" s="48">
        <f t="shared" si="49"/>
        <v>-6.6856999999998834E-2</v>
      </c>
      <c r="Q143" s="49">
        <f t="shared" si="60"/>
        <v>0.8995542866666667</v>
      </c>
      <c r="R143" s="50">
        <f t="shared" si="50"/>
        <v>16336.549999999997</v>
      </c>
      <c r="S143" s="51">
        <f t="shared" si="51"/>
        <v>15681.454344999996</v>
      </c>
      <c r="T143" s="51"/>
      <c r="U143" s="78"/>
      <c r="V143" s="52">
        <f t="shared" si="52"/>
        <v>7247.82</v>
      </c>
      <c r="W143" s="52">
        <f t="shared" si="53"/>
        <v>22929.274344999998</v>
      </c>
      <c r="X143" s="1">
        <f t="shared" si="54"/>
        <v>21935</v>
      </c>
      <c r="Y143" s="50">
        <f t="shared" si="55"/>
        <v>994.27434499999799</v>
      </c>
      <c r="Z143" s="135">
        <f t="shared" si="56"/>
        <v>4.5328212673808821E-2</v>
      </c>
      <c r="AA143" s="135">
        <f t="shared" si="57"/>
        <v>6.7696749478115992E-2</v>
      </c>
      <c r="AB143" s="135">
        <f>SUM($C$2:C143)*D143/SUM($B$2:B143)-1</f>
        <v>4.8251497834511214E-2</v>
      </c>
      <c r="AC143" s="135">
        <f t="shared" si="58"/>
        <v>-2.9232851607023935E-3</v>
      </c>
      <c r="AD143" s="53">
        <f t="shared" si="59"/>
        <v>0.15131105088888896</v>
      </c>
      <c r="AE143" s="53"/>
    </row>
    <row r="144" spans="1:31">
      <c r="A144" s="17" t="s">
        <v>754</v>
      </c>
      <c r="B144" s="18">
        <v>135</v>
      </c>
      <c r="C144" s="31">
        <v>141.47999999999999</v>
      </c>
      <c r="D144" s="63">
        <v>0.95369999999999999</v>
      </c>
      <c r="E144" s="21">
        <v>0.21995298399999999</v>
      </c>
      <c r="F144" s="35">
        <v>0.22281481481481499</v>
      </c>
      <c r="G144" s="81">
        <v>165.08</v>
      </c>
      <c r="H144" s="64">
        <v>30.08</v>
      </c>
      <c r="I144" s="18" t="s">
        <v>28</v>
      </c>
      <c r="J144" s="25" t="s">
        <v>1063</v>
      </c>
      <c r="K144" s="65">
        <v>43678</v>
      </c>
      <c r="L144" s="66">
        <v>43886</v>
      </c>
      <c r="M144" s="67">
        <v>28215</v>
      </c>
      <c r="N144" s="28">
        <v>0.38912635123161499</v>
      </c>
      <c r="O144" s="29">
        <v>134.92947599999999</v>
      </c>
      <c r="P144" s="29">
        <v>-7.0524000000005999E-2</v>
      </c>
      <c r="Q144" s="30">
        <v>0.89952984000000002</v>
      </c>
      <c r="R144" s="34">
        <v>16478.03</v>
      </c>
      <c r="S144" s="32">
        <v>15715.097211</v>
      </c>
      <c r="T144" s="32"/>
      <c r="U144" s="68"/>
      <c r="V144" s="33">
        <v>7247.82</v>
      </c>
      <c r="W144" s="33">
        <v>22962.917211</v>
      </c>
      <c r="X144" s="70">
        <v>22070</v>
      </c>
      <c r="Y144" s="34">
        <v>892.91721099999995</v>
      </c>
      <c r="Z144" s="135">
        <v>4.0458414635251599E-2</v>
      </c>
      <c r="AA144" s="135">
        <v>6.0241962450867402E-2</v>
      </c>
      <c r="AB144" s="135">
        <v>4.1223905346624602E-2</v>
      </c>
      <c r="AC144" s="135">
        <v>-7.6549071137299596E-4</v>
      </c>
      <c r="AD144" s="71" t="s">
        <v>29</v>
      </c>
      <c r="AE144" s="53"/>
    </row>
    <row r="145" spans="1:31">
      <c r="A145" s="79" t="s">
        <v>755</v>
      </c>
      <c r="B145" s="2">
        <v>240</v>
      </c>
      <c r="C145" s="72">
        <v>254.46</v>
      </c>
      <c r="D145" s="73">
        <v>0.94269999999999998</v>
      </c>
      <c r="E145" s="45">
        <f>10%*Q145+13%</f>
        <v>0.29000000000000004</v>
      </c>
      <c r="F145" s="35">
        <f>IF(G145="",($F$1*C145-B145)/B145,H145/B145)</f>
        <v>8.8134575000000132E-2</v>
      </c>
      <c r="H145" s="74">
        <f>IF(G145="",$F$1*C145-B145,G145-B145)</f>
        <v>21.15229800000003</v>
      </c>
      <c r="I145" s="2" t="s">
        <v>66</v>
      </c>
      <c r="J145" s="46" t="s">
        <v>278</v>
      </c>
      <c r="K145" s="75">
        <f>DATE(MID(J145,1,4),MID(J145,5,2),MID(J145,7,2))</f>
        <v>43679</v>
      </c>
      <c r="L145" s="76" t="str">
        <f ca="1">IF(LEN(J145) &gt; 15,DATE(MID(J145,12,4),MID(J145,16,2),MID(J145,18,2)),TEXT(TODAY(),"yyyy/m/d"))</f>
        <v>2020/3/30</v>
      </c>
      <c r="M145" s="57">
        <f ca="1">(L145-K145+1)*B145</f>
        <v>58080</v>
      </c>
      <c r="N145" s="77">
        <f ca="1">H145/M145*365</f>
        <v>0.13293024741735557</v>
      </c>
      <c r="O145" s="48">
        <f>D145*C145</f>
        <v>239.87944200000001</v>
      </c>
      <c r="P145" s="48">
        <f>O145-B145</f>
        <v>-0.1205579999999884</v>
      </c>
      <c r="Q145" s="49">
        <f>B145/150</f>
        <v>1.6</v>
      </c>
      <c r="R145" s="50">
        <f>R144+C145-T145</f>
        <v>16732.489999999998</v>
      </c>
      <c r="S145" s="51">
        <f>R145*D145</f>
        <v>15773.718322999997</v>
      </c>
      <c r="T145" s="51"/>
      <c r="U145" s="78"/>
      <c r="V145" s="52">
        <f>U145+V144</f>
        <v>7247.82</v>
      </c>
      <c r="W145" s="52">
        <f>S145+V145</f>
        <v>23021.538322999997</v>
      </c>
      <c r="X145" s="1">
        <f>X144+B145</f>
        <v>22310</v>
      </c>
      <c r="Y145" s="50">
        <f>W145-X145</f>
        <v>711.53832299999704</v>
      </c>
      <c r="Z145" s="135">
        <f>W145/X145-1</f>
        <v>3.1893246212460591E-2</v>
      </c>
      <c r="AA145" s="135">
        <f>S145/(X145-V145)-1</f>
        <v>4.7240062394686255E-2</v>
      </c>
      <c r="AB145" s="135">
        <f>SUM($C$2:C145)*D145/SUM($B$2:B145)-1</f>
        <v>2.8894724473330635E-2</v>
      </c>
      <c r="AC145" s="135">
        <f>Z145-AB145</f>
        <v>2.9985217391299557E-3</v>
      </c>
      <c r="AD145" s="53">
        <f>IF(E145-F145&lt;0,"达成",E145-F145)</f>
        <v>0.2018654249999999</v>
      </c>
      <c r="AE145" s="53"/>
    </row>
    <row r="146" spans="1:31">
      <c r="A146" s="79" t="s">
        <v>756</v>
      </c>
      <c r="B146" s="2">
        <v>240</v>
      </c>
      <c r="C146" s="72">
        <v>257.33</v>
      </c>
      <c r="D146" s="73">
        <v>0.93220000000000003</v>
      </c>
      <c r="E146" s="45">
        <f>10%*Q146+13%</f>
        <v>0.29000000000000004</v>
      </c>
      <c r="F146" s="35">
        <f>IF(G146="",($F$1*C146-B146)/B146,H146/B146)</f>
        <v>0.10040741250000002</v>
      </c>
      <c r="H146" s="74">
        <f>IF(G146="",$F$1*C146-B146,G146-B146)</f>
        <v>24.097779000000003</v>
      </c>
      <c r="I146" s="2" t="s">
        <v>66</v>
      </c>
      <c r="J146" s="46" t="s">
        <v>280</v>
      </c>
      <c r="K146" s="75">
        <f>DATE(MID(J146,1,4),MID(J146,5,2),MID(J146,7,2))</f>
        <v>43682</v>
      </c>
      <c r="L146" s="76" t="str">
        <f ca="1">IF(LEN(J146) &gt; 15,DATE(MID(J146,12,4),MID(J146,16,2),MID(J146,18,2)),TEXT(TODAY(),"yyyy/m/d"))</f>
        <v>2020/3/30</v>
      </c>
      <c r="M146" s="57">
        <f ca="1">(L146-K146+1)*B146</f>
        <v>57360</v>
      </c>
      <c r="N146" s="77">
        <f ca="1">H146/M146*365</f>
        <v>0.1533418642782427</v>
      </c>
      <c r="O146" s="48">
        <f>D146*C146</f>
        <v>239.883026</v>
      </c>
      <c r="P146" s="48">
        <f>O146-B146</f>
        <v>-0.11697399999999902</v>
      </c>
      <c r="Q146" s="49">
        <f>B146/150</f>
        <v>1.6</v>
      </c>
      <c r="R146" s="50">
        <f>R145+C146-T146</f>
        <v>16989.82</v>
      </c>
      <c r="S146" s="51">
        <f>R146*D146</f>
        <v>15837.910204</v>
      </c>
      <c r="T146" s="51"/>
      <c r="U146" s="78"/>
      <c r="V146" s="52">
        <f>U146+V145</f>
        <v>7247.82</v>
      </c>
      <c r="W146" s="52">
        <f>S146+V146</f>
        <v>23085.730204</v>
      </c>
      <c r="X146" s="1">
        <f>X145+B146</f>
        <v>22550</v>
      </c>
      <c r="Y146" s="50">
        <f>W146-X146</f>
        <v>535.7302039999995</v>
      </c>
      <c r="Z146" s="135">
        <f>W146/X146-1</f>
        <v>2.3757436984478852E-2</v>
      </c>
      <c r="AA146" s="135">
        <f>S146/(X146-V146)-1</f>
        <v>3.5010057651916338E-2</v>
      </c>
      <c r="AB146" s="135">
        <f>SUM($C$2:C146)*D146/SUM($B$2:B146)-1</f>
        <v>1.724392390243934E-2</v>
      </c>
      <c r="AC146" s="135">
        <f>Z146-AB146</f>
        <v>6.5135130820395126E-3</v>
      </c>
      <c r="AD146" s="53">
        <f>IF(E146-F146&lt;0,"达成",E146-F146)</f>
        <v>0.18959258750000002</v>
      </c>
      <c r="AE146" s="53"/>
    </row>
    <row r="147" spans="1:31">
      <c r="A147" s="79" t="s">
        <v>757</v>
      </c>
      <c r="B147" s="2">
        <v>360</v>
      </c>
      <c r="C147" s="72">
        <f>262.68+131.34</f>
        <v>394.02</v>
      </c>
      <c r="D147" s="73">
        <v>0.91320000000000001</v>
      </c>
      <c r="E147" s="45">
        <f>10%*Q147+13%</f>
        <v>0.29000000000000004</v>
      </c>
      <c r="F147" s="35">
        <f>IF(G147="",($F$1*C147-B147)/B147,H147/B147)</f>
        <v>0.12328534999999997</v>
      </c>
      <c r="H147" s="74">
        <f>IF(G147="",$F$1*C147-B147,G147-B147)</f>
        <v>44.382725999999991</v>
      </c>
      <c r="I147" s="2" t="s">
        <v>66</v>
      </c>
      <c r="J147" s="46" t="s">
        <v>282</v>
      </c>
      <c r="K147" s="75">
        <f>DATE(MID(J147,1,4),MID(J147,5,2),MID(J147,7,2))</f>
        <v>43683</v>
      </c>
      <c r="L147" s="76" t="str">
        <f ca="1">IF(LEN(J147) &gt; 15,DATE(MID(J147,12,4),MID(J147,16,2),MID(J147,18,2)),TEXT(TODAY(),"yyyy/m/d"))</f>
        <v>2020/3/30</v>
      </c>
      <c r="M147" s="57">
        <f ca="1">(L147-K147+1)*B147</f>
        <v>85680</v>
      </c>
      <c r="N147" s="77">
        <f ca="1">H147/M147*365</f>
        <v>0.18907207037815121</v>
      </c>
      <c r="O147" s="48">
        <f>D147*C147</f>
        <v>359.81906399999997</v>
      </c>
      <c r="P147" s="48">
        <f>O147-B147</f>
        <v>-0.18093600000003107</v>
      </c>
      <c r="Q147" s="49">
        <v>1.6</v>
      </c>
      <c r="R147" s="50">
        <f>R146+C147-T147</f>
        <v>17383.84</v>
      </c>
      <c r="S147" s="51">
        <f>R147*D147</f>
        <v>15874.922688000001</v>
      </c>
      <c r="T147" s="51"/>
      <c r="U147" s="78"/>
      <c r="V147" s="52">
        <f>U147+V146</f>
        <v>7247.82</v>
      </c>
      <c r="W147" s="52">
        <f>S147+V147</f>
        <v>23122.742687999998</v>
      </c>
      <c r="X147" s="1">
        <f>X146+B147</f>
        <v>22910</v>
      </c>
      <c r="Y147" s="50">
        <f>W147-X147</f>
        <v>212.74268799999845</v>
      </c>
      <c r="Z147" s="135">
        <f>W147/X147-1</f>
        <v>9.286018681798236E-3</v>
      </c>
      <c r="AA147" s="135">
        <f>S147/(X147-V147)-1</f>
        <v>1.3583210510925037E-2</v>
      </c>
      <c r="AB147" s="135">
        <f>SUM($C$2:C147)*D147/SUM($B$2:B147)-1</f>
        <v>-3.4424981230899432E-3</v>
      </c>
      <c r="AC147" s="135">
        <f>Z147-AB147</f>
        <v>1.2728516804888179E-2</v>
      </c>
      <c r="AD147" s="53">
        <f>IF(E147-F147&lt;0,"达成",E147-F147)</f>
        <v>0.16671465000000008</v>
      </c>
      <c r="AE147" s="53"/>
    </row>
    <row r="148" spans="1:31">
      <c r="A148" s="79" t="s">
        <v>758</v>
      </c>
      <c r="B148" s="2">
        <v>360</v>
      </c>
      <c r="C148" s="72">
        <v>395.75</v>
      </c>
      <c r="D148" s="73">
        <v>0.90920000000000001</v>
      </c>
      <c r="E148" s="45">
        <f>10%*Q148+13%</f>
        <v>0.29000000000000004</v>
      </c>
      <c r="F148" s="35">
        <f>IF(G148="",($F$1*C148-B148)/B148,H148/B148)</f>
        <v>0.12821729166666671</v>
      </c>
      <c r="H148" s="74">
        <f>IF(G148="",$F$1*C148-B148,G148-B148)</f>
        <v>46.158225000000016</v>
      </c>
      <c r="I148" s="2" t="s">
        <v>66</v>
      </c>
      <c r="J148" s="46" t="s">
        <v>284</v>
      </c>
      <c r="K148" s="75">
        <f>DATE(MID(J148,1,4),MID(J148,5,2),MID(J148,7,2))</f>
        <v>43684</v>
      </c>
      <c r="L148" s="76" t="str">
        <f ca="1">IF(LEN(J148) &gt; 15,DATE(MID(J148,12,4),MID(J148,16,2),MID(J148,18,2)),TEXT(TODAY(),"yyyy/m/d"))</f>
        <v>2020/3/30</v>
      </c>
      <c r="M148" s="57">
        <f ca="1">(L148-K148+1)*B148</f>
        <v>85320</v>
      </c>
      <c r="N148" s="77">
        <f ca="1">H148/M148*365</f>
        <v>0.19746544919127995</v>
      </c>
      <c r="O148" s="48">
        <f>D148*C148</f>
        <v>359.8159</v>
      </c>
      <c r="P148" s="48">
        <f>O148-B148</f>
        <v>-0.18410000000000082</v>
      </c>
      <c r="Q148" s="49">
        <v>1.6</v>
      </c>
      <c r="R148" s="50">
        <f>R147+C148-T148</f>
        <v>17779.59</v>
      </c>
      <c r="S148" s="51">
        <f>R148*D148</f>
        <v>16165.203228</v>
      </c>
      <c r="T148" s="51"/>
      <c r="U148" s="78"/>
      <c r="V148" s="52">
        <f>U148+V147</f>
        <v>7247.82</v>
      </c>
      <c r="W148" s="52">
        <f>S148+V148</f>
        <v>23413.023227999998</v>
      </c>
      <c r="X148" s="1">
        <f>X147+B148</f>
        <v>23270</v>
      </c>
      <c r="Y148" s="50">
        <f>W148-X148</f>
        <v>143.0232279999982</v>
      </c>
      <c r="Z148" s="135">
        <f>W148/X148-1</f>
        <v>6.1462495917490312E-3</v>
      </c>
      <c r="AA148" s="135">
        <f>S148/(X148-V148)-1</f>
        <v>8.9265772822424427E-3</v>
      </c>
      <c r="AB148" s="135">
        <f>SUM($C$2:C148)*D148/SUM($B$2:B148)-1</f>
        <v>-7.6947439621827263E-3</v>
      </c>
      <c r="AC148" s="135">
        <f>Z148-AB148</f>
        <v>1.3840993553931757E-2</v>
      </c>
      <c r="AD148" s="53">
        <f>IF(E148-F148&lt;0,"达成",E148-F148)</f>
        <v>0.16178270833333333</v>
      </c>
      <c r="AE148" s="53"/>
    </row>
    <row r="149" spans="1:31">
      <c r="A149" s="79" t="s">
        <v>759</v>
      </c>
      <c r="B149" s="2">
        <v>240</v>
      </c>
      <c r="C149" s="72">
        <v>262.33999999999997</v>
      </c>
      <c r="D149" s="73">
        <v>0.91439999999999999</v>
      </c>
      <c r="E149" s="45">
        <f>10%*Q149+13%</f>
        <v>0.29000000000000004</v>
      </c>
      <c r="F149" s="35">
        <f>IF(G149="",($F$1*C149-B149)/B149,H149/B149)</f>
        <v>0.12183142499999988</v>
      </c>
      <c r="H149" s="74">
        <f>IF(G149="",$F$1*C149-B149,G149-B149)</f>
        <v>29.239541999999972</v>
      </c>
      <c r="I149" s="2" t="s">
        <v>66</v>
      </c>
      <c r="J149" s="46" t="s">
        <v>286</v>
      </c>
      <c r="K149" s="75">
        <f>DATE(MID(J149,1,4),MID(J149,5,2),MID(J149,7,2))</f>
        <v>43685</v>
      </c>
      <c r="L149" s="76" t="str">
        <f ca="1">IF(LEN(J149) &gt; 15,DATE(MID(J149,12,4),MID(J149,16,2),MID(J149,18,2)),TEXT(TODAY(),"yyyy/m/d"))</f>
        <v>2020/3/30</v>
      </c>
      <c r="M149" s="57">
        <f ca="1">(L149-K149+1)*B149</f>
        <v>56640</v>
      </c>
      <c r="N149" s="77">
        <f ca="1">H149/M149*365</f>
        <v>0.1884257208686439</v>
      </c>
      <c r="O149" s="48">
        <f>D149*C149</f>
        <v>239.88369599999999</v>
      </c>
      <c r="P149" s="48">
        <f>O149-B149</f>
        <v>-0.11630400000001373</v>
      </c>
      <c r="Q149" s="49">
        <f>B149/150</f>
        <v>1.6</v>
      </c>
      <c r="R149" s="50">
        <f>R148+C149-T149</f>
        <v>18041.93</v>
      </c>
      <c r="S149" s="51">
        <f>R149*D149</f>
        <v>16497.540792</v>
      </c>
      <c r="T149" s="51"/>
      <c r="U149" s="78"/>
      <c r="V149" s="52">
        <f>U149+V148</f>
        <v>7247.82</v>
      </c>
      <c r="W149" s="52">
        <f>S149+V149</f>
        <v>23745.360791999999</v>
      </c>
      <c r="X149" s="1">
        <f>X148+B149</f>
        <v>23510</v>
      </c>
      <c r="Y149" s="50">
        <f>W149-X149</f>
        <v>235.36079199999949</v>
      </c>
      <c r="Z149" s="135">
        <f>W149/X149-1</f>
        <v>1.0011092811569533E-2</v>
      </c>
      <c r="AA149" s="135">
        <f>S149/(X149-V149)-1</f>
        <v>1.4472893056158398E-2</v>
      </c>
      <c r="AB149" s="135">
        <f>SUM($C$2:C149)*D149/SUM($B$2:B149)-1</f>
        <v>-2.0037706507864961E-3</v>
      </c>
      <c r="AC149" s="135">
        <f>Z149-AB149</f>
        <v>1.2014863462356029E-2</v>
      </c>
      <c r="AD149" s="53">
        <f>IF(E149-F149&lt;0,"达成",E149-F149)</f>
        <v>0.16816857500000015</v>
      </c>
      <c r="AE149" s="53"/>
    </row>
    <row r="150" spans="1:31">
      <c r="A150" s="17" t="s">
        <v>760</v>
      </c>
      <c r="B150" s="18">
        <v>240</v>
      </c>
      <c r="C150" s="31">
        <v>265.32</v>
      </c>
      <c r="D150" s="63">
        <v>0.90410000000000001</v>
      </c>
      <c r="E150" s="21">
        <v>0.28999999999999998</v>
      </c>
      <c r="F150" s="35">
        <v>0.28991666666666699</v>
      </c>
      <c r="G150" s="81">
        <v>309.58</v>
      </c>
      <c r="H150" s="64">
        <v>69.58</v>
      </c>
      <c r="I150" s="18" t="s">
        <v>28</v>
      </c>
      <c r="J150" s="25" t="s">
        <v>1064</v>
      </c>
      <c r="K150" s="65">
        <v>43686</v>
      </c>
      <c r="L150" s="66">
        <v>43886</v>
      </c>
      <c r="M150" s="67">
        <v>48240</v>
      </c>
      <c r="N150" s="28">
        <v>0.52646558872305105</v>
      </c>
      <c r="O150" s="29">
        <v>239.875812</v>
      </c>
      <c r="P150" s="29">
        <v>-0.124188000000004</v>
      </c>
      <c r="Q150" s="30">
        <v>1.6</v>
      </c>
      <c r="R150" s="34">
        <v>18307.25</v>
      </c>
      <c r="S150" s="32">
        <v>16551.584725000001</v>
      </c>
      <c r="T150" s="32"/>
      <c r="U150" s="68"/>
      <c r="V150" s="33">
        <v>7247.82</v>
      </c>
      <c r="W150" s="33">
        <v>23799.404725</v>
      </c>
      <c r="X150" s="70">
        <v>23750</v>
      </c>
      <c r="Y150" s="34">
        <v>49.404725000000298</v>
      </c>
      <c r="Z150" s="135">
        <v>2.0801989473684399E-3</v>
      </c>
      <c r="AA150" s="135">
        <v>2.99383020909971E-3</v>
      </c>
      <c r="AB150" s="135">
        <v>-1.3116797263157599E-2</v>
      </c>
      <c r="AC150" s="135">
        <v>1.5196996210526101E-2</v>
      </c>
      <c r="AD150" s="71" t="s">
        <v>29</v>
      </c>
      <c r="AE150" s="53"/>
    </row>
    <row r="151" spans="1:31">
      <c r="A151" s="79" t="s">
        <v>761</v>
      </c>
      <c r="B151" s="2">
        <v>240</v>
      </c>
      <c r="C151" s="72">
        <v>260.68</v>
      </c>
      <c r="D151" s="73">
        <v>0.92020000000000002</v>
      </c>
      <c r="E151" s="45">
        <f>10%*Q151+13%</f>
        <v>0.29000000000000004</v>
      </c>
      <c r="F151" s="35">
        <f>IF(G151="",($F$1*C151-B151)/B151,H151/B151)</f>
        <v>0.11473285000000004</v>
      </c>
      <c r="H151" s="74">
        <f>IF(G151="",$F$1*C151-B151,G151-B151)</f>
        <v>27.53588400000001</v>
      </c>
      <c r="I151" s="2" t="s">
        <v>66</v>
      </c>
      <c r="J151" s="46" t="s">
        <v>290</v>
      </c>
      <c r="K151" s="75">
        <f>DATE(MID(J151,1,4),MID(J151,5,2),MID(J151,7,2))</f>
        <v>43689</v>
      </c>
      <c r="L151" s="76" t="str">
        <f ca="1">IF(LEN(J151) &gt; 15,DATE(MID(J151,12,4),MID(J151,16,2),MID(J151,18,2)),TEXT(TODAY(),"yyyy/m/d"))</f>
        <v>2020/3/30</v>
      </c>
      <c r="M151" s="57">
        <f ca="1">(L151-K151+1)*B151</f>
        <v>55680</v>
      </c>
      <c r="N151" s="77">
        <f ca="1">H151/M151*365</f>
        <v>0.18050642349137938</v>
      </c>
      <c r="O151" s="48">
        <f>D151*C151</f>
        <v>239.877736</v>
      </c>
      <c r="P151" s="48">
        <f>O151-B151</f>
        <v>-0.12226400000000126</v>
      </c>
      <c r="Q151" s="49">
        <f>B151/150</f>
        <v>1.6</v>
      </c>
      <c r="R151" s="50">
        <f>R150+C151-T151</f>
        <v>18567.93</v>
      </c>
      <c r="S151" s="51">
        <f>R151*D151</f>
        <v>17086.209186</v>
      </c>
      <c r="T151" s="51"/>
      <c r="U151" s="78"/>
      <c r="V151" s="52">
        <f>U151+V150</f>
        <v>7247.82</v>
      </c>
      <c r="W151" s="52">
        <f>S151+V151</f>
        <v>24334.029186</v>
      </c>
      <c r="X151" s="1">
        <f>X150+B151</f>
        <v>23990</v>
      </c>
      <c r="Y151" s="50">
        <f>W151-X151</f>
        <v>344.02918599999975</v>
      </c>
      <c r="Z151" s="135">
        <f>W151/X151-1</f>
        <v>1.4340524635264584E-2</v>
      </c>
      <c r="AA151" s="135">
        <f>S151/(X151-V151)-1</f>
        <v>2.0548649339572345E-2</v>
      </c>
      <c r="AB151" s="135">
        <f>SUM($C$2:C151)*D151/SUM($B$2:B151)-1</f>
        <v>4.4076976240103871E-3</v>
      </c>
      <c r="AC151" s="135">
        <f>Z151-AB151</f>
        <v>9.9328270112541972E-3</v>
      </c>
      <c r="AD151" s="53">
        <f>IF(E151-F151&lt;0,"达成",E151-F151)</f>
        <v>0.17526714999999998</v>
      </c>
      <c r="AE151" s="53"/>
    </row>
    <row r="152" spans="1:31">
      <c r="A152" s="79" t="s">
        <v>762</v>
      </c>
      <c r="B152" s="2">
        <v>240</v>
      </c>
      <c r="C152" s="72">
        <v>261.99</v>
      </c>
      <c r="D152" s="73">
        <v>0.91559999999999997</v>
      </c>
      <c r="E152" s="45">
        <f>10%*Q152+13%</f>
        <v>0.29000000000000004</v>
      </c>
      <c r="F152" s="35">
        <f>IF(G152="",($F$1*C152-B152)/B152,H152/B152)</f>
        <v>0.12033473749999998</v>
      </c>
      <c r="H152" s="74">
        <f>IF(G152="",$F$1*C152-B152,G152-B152)</f>
        <v>28.880336999999997</v>
      </c>
      <c r="I152" s="2" t="s">
        <v>66</v>
      </c>
      <c r="J152" s="46" t="s">
        <v>292</v>
      </c>
      <c r="K152" s="75">
        <f>DATE(MID(J152,1,4),MID(J152,5,2),MID(J152,7,2))</f>
        <v>43690</v>
      </c>
      <c r="L152" s="76" t="str">
        <f ca="1">IF(LEN(J152) &gt; 15,DATE(MID(J152,12,4),MID(J152,16,2),MID(J152,18,2)),TEXT(TODAY(),"yyyy/m/d"))</f>
        <v>2020/3/30</v>
      </c>
      <c r="M152" s="57">
        <f ca="1">(L152-K152+1)*B152</f>
        <v>55440</v>
      </c>
      <c r="N152" s="77">
        <f ca="1">H152/M152*365</f>
        <v>0.19013930384199132</v>
      </c>
      <c r="O152" s="48">
        <f>D152*C152</f>
        <v>239.87804399999999</v>
      </c>
      <c r="P152" s="48">
        <f>O152-B152</f>
        <v>-0.1219560000000115</v>
      </c>
      <c r="Q152" s="49">
        <f>B152/150</f>
        <v>1.6</v>
      </c>
      <c r="R152" s="50">
        <f>R151+C152-T152</f>
        <v>18829.920000000002</v>
      </c>
      <c r="S152" s="51">
        <f>R152*D152</f>
        <v>17240.674752000003</v>
      </c>
      <c r="T152" s="51"/>
      <c r="U152" s="78"/>
      <c r="V152" s="52">
        <f>U152+V151</f>
        <v>7247.82</v>
      </c>
      <c r="W152" s="52">
        <f>S152+V152</f>
        <v>24488.494752000002</v>
      </c>
      <c r="X152" s="1">
        <f>X151+B152</f>
        <v>24230</v>
      </c>
      <c r="Y152" s="50">
        <f>W152-X152</f>
        <v>258.49475200000234</v>
      </c>
      <c r="Z152" s="135">
        <f>W152/X152-1</f>
        <v>1.0668376062732188E-2</v>
      </c>
      <c r="AA152" s="135">
        <f>S152/(X152-V152)-1</f>
        <v>1.5221529391397537E-2</v>
      </c>
      <c r="AB152" s="135">
        <f>SUM($C$2:C152)*D152/SUM($B$2:B152)-1</f>
        <v>-6.1220833677222419E-4</v>
      </c>
      <c r="AC152" s="135">
        <f>Z152-AB152</f>
        <v>1.1280584399504412E-2</v>
      </c>
      <c r="AD152" s="53">
        <f>IF(E152-F152&lt;0,"达成",E152-F152)</f>
        <v>0.16966526250000005</v>
      </c>
      <c r="AE152" s="53"/>
    </row>
    <row r="153" spans="1:31">
      <c r="A153" s="17" t="s">
        <v>763</v>
      </c>
      <c r="B153" s="18">
        <v>90</v>
      </c>
      <c r="C153" s="31">
        <v>97.72</v>
      </c>
      <c r="D153" s="63">
        <v>0.92059999999999997</v>
      </c>
      <c r="E153" s="21">
        <v>0.19</v>
      </c>
      <c r="F153" s="35">
        <v>0.196888888888889</v>
      </c>
      <c r="G153" s="81">
        <v>107.72</v>
      </c>
      <c r="H153" s="64">
        <v>17.72</v>
      </c>
      <c r="I153" s="18" t="s">
        <v>28</v>
      </c>
      <c r="J153" s="54" t="s">
        <v>764</v>
      </c>
      <c r="K153" s="65">
        <v>43691</v>
      </c>
      <c r="L153" s="66">
        <v>43850</v>
      </c>
      <c r="M153" s="67">
        <v>14400</v>
      </c>
      <c r="N153" s="28">
        <v>0.44915277777777801</v>
      </c>
      <c r="O153" s="29">
        <v>89.961032000000003</v>
      </c>
      <c r="P153" s="29">
        <v>-3.8967999999996998E-2</v>
      </c>
      <c r="Q153" s="30">
        <v>0.6</v>
      </c>
      <c r="R153" s="34">
        <v>18927.64</v>
      </c>
      <c r="S153" s="32">
        <v>17424.785383999999</v>
      </c>
      <c r="T153" s="32"/>
      <c r="U153" s="68"/>
      <c r="V153" s="33">
        <v>7247.82</v>
      </c>
      <c r="W153" s="33">
        <v>24672.605383999999</v>
      </c>
      <c r="X153" s="70">
        <v>24320</v>
      </c>
      <c r="Y153" s="34">
        <v>352.605384000002</v>
      </c>
      <c r="Z153" s="135">
        <v>1.4498576644737001E-2</v>
      </c>
      <c r="AA153" s="135">
        <v>2.0653799573341101E-2</v>
      </c>
      <c r="AB153" s="135">
        <v>4.8258151315791996E-3</v>
      </c>
      <c r="AC153" s="135">
        <f>Z153-AB153</f>
        <v>9.6727615131578012E-3</v>
      </c>
      <c r="AD153" s="71" t="s">
        <v>29</v>
      </c>
      <c r="AE153" s="53"/>
    </row>
    <row r="154" spans="1:31">
      <c r="A154" s="17" t="s">
        <v>765</v>
      </c>
      <c r="B154" s="18">
        <v>90</v>
      </c>
      <c r="C154" s="31">
        <v>97.25</v>
      </c>
      <c r="D154" s="63">
        <v>0.92500000000000004</v>
      </c>
      <c r="E154" s="21">
        <v>0.19</v>
      </c>
      <c r="F154" s="35">
        <v>0.19111111111111101</v>
      </c>
      <c r="G154" s="81">
        <v>107.2</v>
      </c>
      <c r="H154" s="64">
        <v>17.2</v>
      </c>
      <c r="I154" s="18" t="s">
        <v>28</v>
      </c>
      <c r="J154" s="54" t="s">
        <v>766</v>
      </c>
      <c r="K154" s="65">
        <v>43692</v>
      </c>
      <c r="L154" s="66">
        <v>43850</v>
      </c>
      <c r="M154" s="67">
        <v>14310</v>
      </c>
      <c r="N154" s="28">
        <v>0.43871418588399702</v>
      </c>
      <c r="O154" s="29">
        <v>89.956249999999997</v>
      </c>
      <c r="P154" s="29">
        <v>-4.3749999999988597E-2</v>
      </c>
      <c r="Q154" s="30">
        <v>0.6</v>
      </c>
      <c r="R154" s="34">
        <v>19024.89</v>
      </c>
      <c r="S154" s="32">
        <v>17598.023249999998</v>
      </c>
      <c r="T154" s="32"/>
      <c r="U154" s="68"/>
      <c r="V154" s="33">
        <v>7247.82</v>
      </c>
      <c r="W154" s="33">
        <v>24845.843250000002</v>
      </c>
      <c r="X154" s="70">
        <v>24410</v>
      </c>
      <c r="Y154" s="34">
        <v>435.843250000002</v>
      </c>
      <c r="Z154" s="135">
        <v>1.7855110610405699E-2</v>
      </c>
      <c r="AA154" s="135">
        <v>2.53955645494921E-2</v>
      </c>
      <c r="AB154" s="135">
        <v>9.5910794756251007E-3</v>
      </c>
      <c r="AC154" s="135">
        <f>Z154-AB154</f>
        <v>8.2640311347805979E-3</v>
      </c>
      <c r="AD154" s="71" t="s">
        <v>29</v>
      </c>
      <c r="AE154" s="53"/>
    </row>
    <row r="155" spans="1:31">
      <c r="A155" s="17" t="s">
        <v>767</v>
      </c>
      <c r="B155" s="18">
        <v>150</v>
      </c>
      <c r="C155" s="31">
        <v>161.53</v>
      </c>
      <c r="D155" s="63">
        <v>0.92820000000000003</v>
      </c>
      <c r="E155" s="21">
        <v>0.23</v>
      </c>
      <c r="F155" s="35">
        <v>0.234516922086207</v>
      </c>
      <c r="G155" s="23">
        <v>185.17753831293101</v>
      </c>
      <c r="H155" s="64">
        <v>35.177538312930999</v>
      </c>
      <c r="I155" s="18" t="s">
        <v>28</v>
      </c>
      <c r="J155" s="25" t="s">
        <v>768</v>
      </c>
      <c r="K155" s="65">
        <v>43693</v>
      </c>
      <c r="L155" s="66">
        <v>43882</v>
      </c>
      <c r="M155" s="67">
        <v>28500</v>
      </c>
      <c r="N155" s="28">
        <v>0.45051935032350199</v>
      </c>
      <c r="O155" s="29">
        <v>149.93214599999999</v>
      </c>
      <c r="P155" s="29">
        <v>-6.7853999999982803E-2</v>
      </c>
      <c r="Q155" s="30">
        <v>1</v>
      </c>
      <c r="R155" s="34">
        <v>19186.419999999998</v>
      </c>
      <c r="S155" s="32">
        <v>17808.835043999999</v>
      </c>
      <c r="T155" s="32"/>
      <c r="U155" s="68"/>
      <c r="V155" s="33">
        <v>7247.82</v>
      </c>
      <c r="W155" s="33">
        <v>25056.655043999999</v>
      </c>
      <c r="X155" s="70">
        <v>24560</v>
      </c>
      <c r="Y155" s="34">
        <v>496.65504399999901</v>
      </c>
      <c r="Z155" s="135">
        <v>2.0222110912052199E-2</v>
      </c>
      <c r="AA155" s="135">
        <v>2.8688186236510899E-2</v>
      </c>
      <c r="AB155" s="135">
        <v>1.30010473941371E-2</v>
      </c>
      <c r="AC155" s="135">
        <v>7.22106351791507E-3</v>
      </c>
      <c r="AD155" s="71" t="s">
        <v>29</v>
      </c>
      <c r="AE155" s="53"/>
    </row>
    <row r="156" spans="1:31">
      <c r="A156" s="79" t="s">
        <v>769</v>
      </c>
      <c r="B156" s="2">
        <v>150</v>
      </c>
      <c r="C156" s="72">
        <v>156.75</v>
      </c>
      <c r="D156" s="73">
        <v>0.95650000000000002</v>
      </c>
      <c r="E156" s="45">
        <f>10%*Q156+13%</f>
        <v>0.23</v>
      </c>
      <c r="F156" s="35">
        <f>IF(G156="",($F$1*C156-B156)/B156,H156/B156)</f>
        <v>7.2483499999999979E-2</v>
      </c>
      <c r="H156" s="74">
        <f>IF(G156="",$F$1*C156-B156,G156-B156)</f>
        <v>10.872524999999996</v>
      </c>
      <c r="I156" s="2" t="s">
        <v>66</v>
      </c>
      <c r="J156" s="46" t="s">
        <v>300</v>
      </c>
      <c r="K156" s="75">
        <f>DATE(MID(J156,1,4),MID(J156,5,2),MID(J156,7,2))</f>
        <v>43696</v>
      </c>
      <c r="L156" s="76" t="str">
        <f ca="1">IF(LEN(J156) &gt; 15,DATE(MID(J156,12,4),MID(J156,16,2),MID(J156,18,2)),TEXT(TODAY(),"yyyy/m/d"))</f>
        <v>2020/3/30</v>
      </c>
      <c r="M156" s="57">
        <f ca="1">(L156-K156+1)*B156</f>
        <v>33750</v>
      </c>
      <c r="N156" s="77">
        <f ca="1">H156/M156*365</f>
        <v>0.11758434444444441</v>
      </c>
      <c r="O156" s="48">
        <f>D156*C156</f>
        <v>149.931375</v>
      </c>
      <c r="P156" s="48">
        <f>O156-B156</f>
        <v>-6.8624999999997272E-2</v>
      </c>
      <c r="Q156" s="49">
        <f>B156/150</f>
        <v>1</v>
      </c>
      <c r="R156" s="50">
        <f>R155+C156-T156</f>
        <v>19343.169999999998</v>
      </c>
      <c r="S156" s="51">
        <f>R156*D156</f>
        <v>18501.742104999998</v>
      </c>
      <c r="T156" s="51"/>
      <c r="U156" s="78"/>
      <c r="V156" s="52">
        <f>U156+V155</f>
        <v>7247.82</v>
      </c>
      <c r="W156" s="52">
        <f>S156+V156</f>
        <v>25749.562104999997</v>
      </c>
      <c r="X156" s="1">
        <f>X155+B156</f>
        <v>24710</v>
      </c>
      <c r="Y156" s="50">
        <f>W156-X156</f>
        <v>1039.5621049999972</v>
      </c>
      <c r="Z156" s="135">
        <f>W156/X156-1</f>
        <v>4.2070502023472178E-2</v>
      </c>
      <c r="AA156" s="135">
        <f>S156/(X156-V156)-1</f>
        <v>5.9532206459903536E-2</v>
      </c>
      <c r="AB156" s="135">
        <f>SUM($C$2:C156)*D156/SUM($B$2:B156)-1</f>
        <v>4.3617369688385699E-2</v>
      </c>
      <c r="AC156" s="135">
        <f>Z156-AB156</f>
        <v>-1.5468676649135205E-3</v>
      </c>
      <c r="AD156" s="53">
        <f>IF(E156-F156&lt;0,"达成",E156-F156)</f>
        <v>0.15751650000000003</v>
      </c>
      <c r="AE156" s="53"/>
    </row>
    <row r="157" spans="1:31">
      <c r="A157" s="17" t="s">
        <v>770</v>
      </c>
      <c r="B157" s="18">
        <v>135</v>
      </c>
      <c r="C157" s="31">
        <v>141.13999999999999</v>
      </c>
      <c r="D157" s="63">
        <v>0.95599999999999996</v>
      </c>
      <c r="E157" s="21">
        <v>0.22</v>
      </c>
      <c r="F157" s="35">
        <v>0.21985185185185199</v>
      </c>
      <c r="G157" s="81">
        <v>164.68</v>
      </c>
      <c r="H157" s="64">
        <v>29.68</v>
      </c>
      <c r="I157" s="18" t="s">
        <v>28</v>
      </c>
      <c r="J157" s="25" t="s">
        <v>1065</v>
      </c>
      <c r="K157" s="65">
        <v>43697</v>
      </c>
      <c r="L157" s="66">
        <v>43886</v>
      </c>
      <c r="M157" s="67">
        <v>25650</v>
      </c>
      <c r="N157" s="28">
        <v>0.42234697855750503</v>
      </c>
      <c r="O157" s="29">
        <v>134.92984000000001</v>
      </c>
      <c r="P157" s="29">
        <v>-7.0160000000015502E-2</v>
      </c>
      <c r="Q157" s="30">
        <v>0.9</v>
      </c>
      <c r="R157" s="34">
        <v>19484.310000000001</v>
      </c>
      <c r="S157" s="32">
        <v>18627.000359999998</v>
      </c>
      <c r="T157" s="32"/>
      <c r="U157" s="68"/>
      <c r="V157" s="33">
        <v>7247.82</v>
      </c>
      <c r="W157" s="33">
        <v>25874.820360000002</v>
      </c>
      <c r="X157" s="70">
        <v>24845</v>
      </c>
      <c r="Y157" s="34">
        <v>1029.8203599999999</v>
      </c>
      <c r="Z157" s="135">
        <v>4.1449803179714098E-2</v>
      </c>
      <c r="AA157" s="135">
        <v>5.8521897258538E-2</v>
      </c>
      <c r="AB157" s="135">
        <v>4.2834967196619299E-2</v>
      </c>
      <c r="AC157" s="135">
        <v>-1.3851640169051801E-3</v>
      </c>
      <c r="AD157" s="71" t="s">
        <v>29</v>
      </c>
      <c r="AE157" s="53"/>
    </row>
    <row r="158" spans="1:31">
      <c r="A158" s="79" t="s">
        <v>771</v>
      </c>
      <c r="B158" s="2">
        <v>135</v>
      </c>
      <c r="C158" s="72">
        <v>140.88999999999999</v>
      </c>
      <c r="D158" s="73">
        <v>0.9577</v>
      </c>
      <c r="E158" s="45">
        <f>10%*Q158+13%</f>
        <v>0.22000000000000003</v>
      </c>
      <c r="F158" s="35">
        <f>IF(G158="",($F$1*C158-B158)/B158,H158/B158)</f>
        <v>7.1077088888888848E-2</v>
      </c>
      <c r="H158" s="74">
        <f>IF(G158="",$F$1*C158-B158,G158-B158)</f>
        <v>9.5954069999999945</v>
      </c>
      <c r="I158" s="2" t="s">
        <v>66</v>
      </c>
      <c r="J158" s="46" t="s">
        <v>304</v>
      </c>
      <c r="K158" s="75">
        <f>DATE(MID(J158,1,4),MID(J158,5,2),MID(J158,7,2))</f>
        <v>43698</v>
      </c>
      <c r="L158" s="76" t="str">
        <f ca="1">IF(LEN(J158) &gt; 15,DATE(MID(J158,12,4),MID(J158,16,2),MID(J158,18,2)),TEXT(TODAY(),"yyyy/m/d"))</f>
        <v>2020/3/30</v>
      </c>
      <c r="M158" s="57">
        <f ca="1">(L158-K158+1)*B158</f>
        <v>30105</v>
      </c>
      <c r="N158" s="77">
        <f ca="1">H158/M158*365</f>
        <v>0.1163369392127553</v>
      </c>
      <c r="O158" s="48">
        <f>D158*C158</f>
        <v>134.930353</v>
      </c>
      <c r="P158" s="48">
        <f>O158-B158</f>
        <v>-6.9647000000003345E-2</v>
      </c>
      <c r="Q158" s="49">
        <f>B158/150</f>
        <v>0.9</v>
      </c>
      <c r="R158" s="50">
        <f>R157+C158-T158</f>
        <v>19625.2</v>
      </c>
      <c r="S158" s="51">
        <f>R158*D158</f>
        <v>18795.054039999999</v>
      </c>
      <c r="T158" s="51"/>
      <c r="U158" s="78"/>
      <c r="V158" s="52">
        <f>U158+V157</f>
        <v>7247.82</v>
      </c>
      <c r="W158" s="52">
        <f>S158+V158</f>
        <v>26042.874039999999</v>
      </c>
      <c r="X158" s="1">
        <f>X157+B158</f>
        <v>24980</v>
      </c>
      <c r="Y158" s="50">
        <f>W158-X158</f>
        <v>1062.8740399999988</v>
      </c>
      <c r="Z158" s="135">
        <f>W158/X158-1</f>
        <v>4.2549000800640391E-2</v>
      </c>
      <c r="AA158" s="135">
        <f>S158/(X158-V158)-1</f>
        <v>5.9940404394721813E-2</v>
      </c>
      <c r="AB158" s="135">
        <f>SUM($C$2:C158)*D158/SUM($B$2:B158)-1</f>
        <v>4.4445076861489463E-2</v>
      </c>
      <c r="AC158" s="135">
        <f>Z158-AB158</f>
        <v>-1.8960760608490723E-3</v>
      </c>
      <c r="AD158" s="53">
        <f>IF(E158-F158&lt;0,"达成",E158-F158)</f>
        <v>0.14892291111111117</v>
      </c>
      <c r="AE158" s="53"/>
    </row>
    <row r="159" spans="1:31">
      <c r="A159" s="79" t="s">
        <v>772</v>
      </c>
      <c r="B159" s="2">
        <v>135</v>
      </c>
      <c r="C159" s="72">
        <v>140.76</v>
      </c>
      <c r="D159" s="73">
        <v>0.95860000000000001</v>
      </c>
      <c r="E159" s="45">
        <f>10%*Q159+13%</f>
        <v>0.22000000000000003</v>
      </c>
      <c r="F159" s="35">
        <f>IF(G159="",($F$1*C159-B159)/B159,H159/B159)</f>
        <v>7.0088799999999937E-2</v>
      </c>
      <c r="H159" s="74">
        <f>IF(G159="",$F$1*C159-B159,G159-B159)</f>
        <v>9.461987999999991</v>
      </c>
      <c r="I159" s="2" t="s">
        <v>66</v>
      </c>
      <c r="J159" s="46" t="s">
        <v>306</v>
      </c>
      <c r="K159" s="75">
        <f>DATE(MID(J159,1,4),MID(J159,5,2),MID(J159,7,2))</f>
        <v>43699</v>
      </c>
      <c r="L159" s="76" t="str">
        <f ca="1">IF(LEN(J159) &gt; 15,DATE(MID(J159,12,4),MID(J159,16,2),MID(J159,18,2)),TEXT(TODAY(),"yyyy/m/d"))</f>
        <v>2020/3/30</v>
      </c>
      <c r="M159" s="57">
        <f ca="1">(L159-K159+1)*B159</f>
        <v>29970</v>
      </c>
      <c r="N159" s="77">
        <f ca="1">H159/M159*365</f>
        <v>0.11523609009008999</v>
      </c>
      <c r="O159" s="48">
        <f>D159*C159</f>
        <v>134.932536</v>
      </c>
      <c r="P159" s="48">
        <f>O159-B159</f>
        <v>-6.7464000000001079E-2</v>
      </c>
      <c r="Q159" s="49">
        <f>B159/150</f>
        <v>0.9</v>
      </c>
      <c r="R159" s="50">
        <f>R158+C159-T159</f>
        <v>19765.96</v>
      </c>
      <c r="S159" s="51">
        <f>R159*D159</f>
        <v>18947.649256000001</v>
      </c>
      <c r="T159" s="51"/>
      <c r="U159" s="78"/>
      <c r="V159" s="52">
        <f>U159+V158</f>
        <v>7247.82</v>
      </c>
      <c r="W159" s="52">
        <f>S159+V159</f>
        <v>26195.469256</v>
      </c>
      <c r="X159" s="1">
        <f>X158+B159</f>
        <v>25115</v>
      </c>
      <c r="Y159" s="50">
        <f>W159-X159</f>
        <v>1080.4692560000003</v>
      </c>
      <c r="Z159" s="135">
        <f>W159/X159-1</f>
        <v>4.3020874218594463E-2</v>
      </c>
      <c r="AA159" s="135">
        <f>S159/(X159-V159)-1</f>
        <v>6.0472288072320302E-2</v>
      </c>
      <c r="AB159" s="135">
        <f>SUM($C$2:C159)*D159/SUM($B$2:B159)-1</f>
        <v>4.5179729086203713E-2</v>
      </c>
      <c r="AC159" s="135">
        <f>Z159-AB159</f>
        <v>-2.1588548676092501E-3</v>
      </c>
      <c r="AD159" s="53">
        <f>IF(E159-F159&lt;0,"达成",E159-F159)</f>
        <v>0.14991120000000008</v>
      </c>
      <c r="AE159" s="53"/>
    </row>
    <row r="160" spans="1:31">
      <c r="A160" s="79" t="s">
        <v>773</v>
      </c>
      <c r="B160" s="2">
        <v>135</v>
      </c>
      <c r="C160" s="72">
        <v>140.72999999999999</v>
      </c>
      <c r="D160" s="73">
        <v>0.95879999999999999</v>
      </c>
      <c r="E160" s="45">
        <f>10%*Q160+13%</f>
        <v>0.22000000000000003</v>
      </c>
      <c r="F160" s="35">
        <f>IF(G160="",($F$1*C160-B160)/B160,H160/B160)</f>
        <v>6.9860733333333272E-2</v>
      </c>
      <c r="H160" s="74">
        <f>IF(G160="",$F$1*C160-B160,G160-B160)</f>
        <v>9.4311989999999923</v>
      </c>
      <c r="I160" s="2" t="s">
        <v>66</v>
      </c>
      <c r="J160" s="46" t="s">
        <v>308</v>
      </c>
      <c r="K160" s="75">
        <f>DATE(MID(J160,1,4),MID(J160,5,2),MID(J160,7,2))</f>
        <v>43700</v>
      </c>
      <c r="L160" s="76" t="str">
        <f ca="1">IF(LEN(J160) &gt; 15,DATE(MID(J160,12,4),MID(J160,16,2),MID(J160,18,2)),TEXT(TODAY(),"yyyy/m/d"))</f>
        <v>2020/3/30</v>
      </c>
      <c r="M160" s="57">
        <f ca="1">(L160-K160+1)*B160</f>
        <v>29835</v>
      </c>
      <c r="N160" s="77">
        <f ca="1">H160/M160*365</f>
        <v>0.11538084917043732</v>
      </c>
      <c r="O160" s="48">
        <f>D160*C160</f>
        <v>134.93192399999998</v>
      </c>
      <c r="P160" s="48">
        <f>O160-B160</f>
        <v>-6.8076000000019121E-2</v>
      </c>
      <c r="Q160" s="49">
        <f>B160/150</f>
        <v>0.9</v>
      </c>
      <c r="R160" s="50">
        <f>R159+C160-T160</f>
        <v>19906.689999999999</v>
      </c>
      <c r="S160" s="51">
        <f>R160*D160</f>
        <v>19086.534371999998</v>
      </c>
      <c r="T160" s="51"/>
      <c r="U160" s="78"/>
      <c r="V160" s="52">
        <f>U160+V159</f>
        <v>7247.82</v>
      </c>
      <c r="W160" s="52">
        <f>S160+V160</f>
        <v>26334.354371999998</v>
      </c>
      <c r="X160" s="1">
        <f>X159+B160</f>
        <v>25250</v>
      </c>
      <c r="Y160" s="50">
        <f>W160-X160</f>
        <v>1084.354371999998</v>
      </c>
      <c r="Z160" s="135">
        <f>W160/X160-1</f>
        <v>4.2944727603960287E-2</v>
      </c>
      <c r="AA160" s="135">
        <f>S160/(X160-V160)-1</f>
        <v>6.0234614474468984E-2</v>
      </c>
      <c r="AB160" s="135">
        <f>SUM($C$2:C160)*D160/SUM($B$2:B160)-1</f>
        <v>4.5152375920792354E-2</v>
      </c>
      <c r="AC160" s="135">
        <f>Z160-AB160</f>
        <v>-2.2076483168320671E-3</v>
      </c>
      <c r="AD160" s="53">
        <f>IF(E160-F160&lt;0,"达成",E160-F160)</f>
        <v>0.15013926666666677</v>
      </c>
      <c r="AE160" s="53"/>
    </row>
    <row r="161" spans="1:31">
      <c r="A161" s="17" t="s">
        <v>774</v>
      </c>
      <c r="B161" s="18">
        <v>135</v>
      </c>
      <c r="C161" s="31">
        <v>141.47</v>
      </c>
      <c r="D161" s="63">
        <v>0.95379999999999998</v>
      </c>
      <c r="E161" s="21">
        <v>0.22</v>
      </c>
      <c r="F161" s="35">
        <v>0.22274074074074099</v>
      </c>
      <c r="G161" s="81">
        <v>165.07</v>
      </c>
      <c r="H161" s="64">
        <v>30.07</v>
      </c>
      <c r="I161" s="18" t="s">
        <v>28</v>
      </c>
      <c r="J161" s="25" t="s">
        <v>1066</v>
      </c>
      <c r="K161" s="65">
        <v>43703</v>
      </c>
      <c r="L161" s="66">
        <v>43886</v>
      </c>
      <c r="M161" s="67">
        <v>24840</v>
      </c>
      <c r="N161" s="28">
        <v>0.441849838969404</v>
      </c>
      <c r="O161" s="29">
        <v>134.93408600000001</v>
      </c>
      <c r="P161" s="29">
        <v>-6.5913999999992298E-2</v>
      </c>
      <c r="Q161" s="30">
        <v>0.9</v>
      </c>
      <c r="R161" s="34">
        <v>20048.16</v>
      </c>
      <c r="S161" s="32">
        <v>19121.935008</v>
      </c>
      <c r="T161" s="32"/>
      <c r="U161" s="68"/>
      <c r="V161" s="33">
        <v>7247.82</v>
      </c>
      <c r="W161" s="33">
        <v>26369.755008</v>
      </c>
      <c r="X161" s="70">
        <v>25385</v>
      </c>
      <c r="Y161" s="34">
        <v>984.75500799999998</v>
      </c>
      <c r="Z161" s="135">
        <v>3.87927913334647E-2</v>
      </c>
      <c r="AA161" s="135">
        <v>5.4294824664032702E-2</v>
      </c>
      <c r="AB161" s="135">
        <v>3.9488324916289397E-2</v>
      </c>
      <c r="AC161" s="135">
        <v>-6.9553358282470302E-4</v>
      </c>
      <c r="AD161" s="71" t="s">
        <v>29</v>
      </c>
      <c r="AE161" s="53"/>
    </row>
    <row r="162" spans="1:31">
      <c r="A162" s="79" t="s">
        <v>775</v>
      </c>
      <c r="B162" s="2">
        <v>135</v>
      </c>
      <c r="C162" s="72">
        <v>139.22</v>
      </c>
      <c r="D162" s="73">
        <v>0.96919999999999995</v>
      </c>
      <c r="E162" s="45">
        <f t="shared" ref="E162:E193" si="61">10%*Q162+13%</f>
        <v>0.22000000000000003</v>
      </c>
      <c r="F162" s="35">
        <f t="shared" ref="F162:F193" si="62">IF(G162="",($F$1*C162-B162)/B162,H162/B162)</f>
        <v>5.8381377777777743E-2</v>
      </c>
      <c r="H162" s="74">
        <f t="shared" ref="H162:H193" si="63">IF(G162="",$F$1*C162-B162,G162-B162)</f>
        <v>7.8814859999999953</v>
      </c>
      <c r="I162" s="2" t="s">
        <v>66</v>
      </c>
      <c r="J162" s="46" t="s">
        <v>312</v>
      </c>
      <c r="K162" s="75">
        <f t="shared" ref="K162:K193" si="64">DATE(MID(J162,1,4),MID(J162,5,2),MID(J162,7,2))</f>
        <v>43704</v>
      </c>
      <c r="L162" s="76" t="str">
        <f t="shared" ref="L162:L193" ca="1" si="65">IF(LEN(J162) &gt; 15,DATE(MID(J162,12,4),MID(J162,16,2),MID(J162,18,2)),TEXT(TODAY(),"yyyy/m/d"))</f>
        <v>2020/3/30</v>
      </c>
      <c r="M162" s="57">
        <f t="shared" ref="M162:M193" ca="1" si="66">(L162-K162+1)*B162</f>
        <v>29295</v>
      </c>
      <c r="N162" s="77">
        <f t="shared" ref="N162:N193" ca="1" si="67">H162/M162*365</f>
        <v>9.8199091653865797E-2</v>
      </c>
      <c r="O162" s="48">
        <f t="shared" ref="O162:O193" si="68">D162*C162</f>
        <v>134.93202399999998</v>
      </c>
      <c r="P162" s="48">
        <f t="shared" ref="P162:P193" si="69">O162-B162</f>
        <v>-6.7976000000015802E-2</v>
      </c>
      <c r="Q162" s="49">
        <f t="shared" ref="Q162:Q193" si="70">B162/150</f>
        <v>0.9</v>
      </c>
      <c r="R162" s="50">
        <f t="shared" ref="R162:R193" si="71">R161+C162-T162</f>
        <v>20187.38</v>
      </c>
      <c r="S162" s="51">
        <f t="shared" ref="S162:S193" si="72">R162*D162</f>
        <v>19565.608695999999</v>
      </c>
      <c r="T162" s="51"/>
      <c r="U162" s="78"/>
      <c r="V162" s="52">
        <f t="shared" ref="V162:V193" si="73">U162+V161</f>
        <v>7247.82</v>
      </c>
      <c r="W162" s="52">
        <f t="shared" ref="W162:W193" si="74">S162+V162</f>
        <v>26813.428695999999</v>
      </c>
      <c r="X162" s="1">
        <f t="shared" ref="X162:X193" si="75">X161+B162</f>
        <v>25520</v>
      </c>
      <c r="Y162" s="50">
        <f t="shared" ref="Y162:Y193" si="76">W162-X162</f>
        <v>1293.428695999999</v>
      </c>
      <c r="Z162" s="135">
        <f t="shared" ref="Z162:Z193" si="77">W162/X162-1</f>
        <v>5.06829426332287E-2</v>
      </c>
      <c r="AA162" s="135">
        <f t="shared" ref="AA162:AA193" si="78">S162/(X162-V162)-1</f>
        <v>7.0786775086497666E-2</v>
      </c>
      <c r="AB162" s="135">
        <f>SUM($C$2:C162)*D162/SUM($B$2:B162)-1</f>
        <v>5.5971503761755859E-2</v>
      </c>
      <c r="AC162" s="135">
        <f t="shared" ref="AC162:AC193" si="79">Z162-AB162</f>
        <v>-5.2885611285271583E-3</v>
      </c>
      <c r="AD162" s="53">
        <f t="shared" ref="AD162:AD193" si="80">IF(E162-F162&lt;0,"达成",E162-F162)</f>
        <v>0.16161862222222229</v>
      </c>
      <c r="AE162" s="53"/>
    </row>
    <row r="163" spans="1:31">
      <c r="A163" s="79" t="s">
        <v>776</v>
      </c>
      <c r="B163" s="2">
        <v>135</v>
      </c>
      <c r="C163" s="72">
        <v>139.30000000000001</v>
      </c>
      <c r="D163" s="73">
        <v>0.96860000000000002</v>
      </c>
      <c r="E163" s="45">
        <f t="shared" si="61"/>
        <v>0.22000000000000003</v>
      </c>
      <c r="F163" s="35">
        <f t="shared" si="62"/>
        <v>5.8989555555555635E-2</v>
      </c>
      <c r="H163" s="74">
        <f t="shared" si="63"/>
        <v>7.9635900000000106</v>
      </c>
      <c r="I163" s="2" t="s">
        <v>66</v>
      </c>
      <c r="J163" s="46" t="s">
        <v>314</v>
      </c>
      <c r="K163" s="75">
        <f t="shared" si="64"/>
        <v>43705</v>
      </c>
      <c r="L163" s="76" t="str">
        <f t="shared" ca="1" si="65"/>
        <v>2020/3/30</v>
      </c>
      <c r="M163" s="57">
        <f t="shared" ca="1" si="66"/>
        <v>29160</v>
      </c>
      <c r="N163" s="77">
        <f t="shared" ca="1" si="67"/>
        <v>9.9681424897119481E-2</v>
      </c>
      <c r="O163" s="48">
        <f t="shared" si="68"/>
        <v>134.92598000000001</v>
      </c>
      <c r="P163" s="48">
        <f t="shared" si="69"/>
        <v>-7.4019999999990205E-2</v>
      </c>
      <c r="Q163" s="49">
        <f t="shared" si="70"/>
        <v>0.9</v>
      </c>
      <c r="R163" s="50">
        <f t="shared" si="71"/>
        <v>20326.68</v>
      </c>
      <c r="S163" s="51">
        <f t="shared" si="72"/>
        <v>19688.422247999999</v>
      </c>
      <c r="T163" s="51"/>
      <c r="U163" s="78"/>
      <c r="V163" s="52">
        <f t="shared" si="73"/>
        <v>7247.82</v>
      </c>
      <c r="W163" s="52">
        <f t="shared" si="74"/>
        <v>26936.242247999999</v>
      </c>
      <c r="X163" s="1">
        <f t="shared" si="75"/>
        <v>25655</v>
      </c>
      <c r="Y163" s="50">
        <f t="shared" si="76"/>
        <v>1281.2422479999987</v>
      </c>
      <c r="Z163" s="135">
        <f t="shared" si="77"/>
        <v>4.9941229701812473E-2</v>
      </c>
      <c r="AA163" s="135">
        <f t="shared" si="78"/>
        <v>6.9605569565788894E-2</v>
      </c>
      <c r="AB163" s="135">
        <f>SUM($C$2:C163)*D163/SUM($B$2:B163)-1</f>
        <v>5.5023811654648425E-2</v>
      </c>
      <c r="AC163" s="135">
        <f t="shared" si="79"/>
        <v>-5.0825819528359517E-3</v>
      </c>
      <c r="AD163" s="53">
        <f t="shared" si="80"/>
        <v>0.1610104444444444</v>
      </c>
      <c r="AE163" s="53"/>
    </row>
    <row r="164" spans="1:31">
      <c r="A164" s="79" t="s">
        <v>777</v>
      </c>
      <c r="B164" s="2">
        <v>135</v>
      </c>
      <c r="C164" s="72">
        <v>139.09</v>
      </c>
      <c r="D164" s="73">
        <v>0.97009999999999996</v>
      </c>
      <c r="E164" s="45">
        <f t="shared" si="61"/>
        <v>0.22000000000000003</v>
      </c>
      <c r="F164" s="35">
        <f t="shared" si="62"/>
        <v>5.7393088888888825E-2</v>
      </c>
      <c r="H164" s="74">
        <f t="shared" si="63"/>
        <v>7.7480669999999918</v>
      </c>
      <c r="I164" s="2" t="s">
        <v>66</v>
      </c>
      <c r="J164" s="46" t="s">
        <v>316</v>
      </c>
      <c r="K164" s="75">
        <f t="shared" si="64"/>
        <v>43706</v>
      </c>
      <c r="L164" s="76" t="str">
        <f t="shared" ca="1" si="65"/>
        <v>2020/3/30</v>
      </c>
      <c r="M164" s="57">
        <f t="shared" ca="1" si="66"/>
        <v>29025</v>
      </c>
      <c r="N164" s="77">
        <f t="shared" ca="1" si="67"/>
        <v>9.7434778811369416E-2</v>
      </c>
      <c r="O164" s="48">
        <f t="shared" si="68"/>
        <v>134.931209</v>
      </c>
      <c r="P164" s="48">
        <f t="shared" si="69"/>
        <v>-6.8791000000004487E-2</v>
      </c>
      <c r="Q164" s="49">
        <f t="shared" si="70"/>
        <v>0.9</v>
      </c>
      <c r="R164" s="50">
        <f t="shared" si="71"/>
        <v>20465.77</v>
      </c>
      <c r="S164" s="51">
        <f t="shared" si="72"/>
        <v>19853.843476999999</v>
      </c>
      <c r="T164" s="51"/>
      <c r="U164" s="78"/>
      <c r="V164" s="52">
        <f t="shared" si="73"/>
        <v>7247.82</v>
      </c>
      <c r="W164" s="52">
        <f t="shared" si="74"/>
        <v>27101.663476999998</v>
      </c>
      <c r="X164" s="1">
        <f t="shared" si="75"/>
        <v>25790</v>
      </c>
      <c r="Y164" s="50">
        <f t="shared" si="76"/>
        <v>1311.6634769999982</v>
      </c>
      <c r="Z164" s="135">
        <f t="shared" si="77"/>
        <v>5.0859382590151103E-2</v>
      </c>
      <c r="AA164" s="135">
        <f t="shared" si="78"/>
        <v>7.0739442557455456E-2</v>
      </c>
      <c r="AB164" s="135">
        <f>SUM($C$2:C164)*D164/SUM($B$2:B164)-1</f>
        <v>5.6358403140752467E-2</v>
      </c>
      <c r="AC164" s="135">
        <f t="shared" si="79"/>
        <v>-5.4990205506013634E-3</v>
      </c>
      <c r="AD164" s="53">
        <f t="shared" si="80"/>
        <v>0.1626069111111112</v>
      </c>
      <c r="AE164" s="53"/>
    </row>
    <row r="165" spans="1:31">
      <c r="A165" s="79" t="s">
        <v>778</v>
      </c>
      <c r="B165" s="2">
        <v>135</v>
      </c>
      <c r="C165" s="72">
        <v>140.29</v>
      </c>
      <c r="D165" s="73">
        <v>0.96179999999999999</v>
      </c>
      <c r="E165" s="45">
        <f t="shared" si="61"/>
        <v>0.22000000000000003</v>
      </c>
      <c r="F165" s="35">
        <f t="shared" si="62"/>
        <v>6.6515755555555514E-2</v>
      </c>
      <c r="H165" s="74">
        <f t="shared" si="63"/>
        <v>8.9796269999999936</v>
      </c>
      <c r="I165" s="2" t="s">
        <v>66</v>
      </c>
      <c r="J165" s="46" t="s">
        <v>318</v>
      </c>
      <c r="K165" s="75">
        <f t="shared" si="64"/>
        <v>43707</v>
      </c>
      <c r="L165" s="76" t="str">
        <f t="shared" ca="1" si="65"/>
        <v>2020/3/30</v>
      </c>
      <c r="M165" s="57">
        <f t="shared" ca="1" si="66"/>
        <v>28890</v>
      </c>
      <c r="N165" s="77">
        <f t="shared" ca="1" si="67"/>
        <v>0.11344976998961571</v>
      </c>
      <c r="O165" s="48">
        <f t="shared" si="68"/>
        <v>134.93092199999998</v>
      </c>
      <c r="P165" s="48">
        <f t="shared" si="69"/>
        <v>-6.9078000000018847E-2</v>
      </c>
      <c r="Q165" s="49">
        <f t="shared" si="70"/>
        <v>0.9</v>
      </c>
      <c r="R165" s="50">
        <f t="shared" si="71"/>
        <v>20606.060000000001</v>
      </c>
      <c r="S165" s="51">
        <f t="shared" si="72"/>
        <v>19818.908508</v>
      </c>
      <c r="T165" s="51"/>
      <c r="U165" s="78"/>
      <c r="V165" s="52">
        <f t="shared" si="73"/>
        <v>7247.82</v>
      </c>
      <c r="W165" s="52">
        <f t="shared" si="74"/>
        <v>27066.728508</v>
      </c>
      <c r="X165" s="1">
        <f t="shared" si="75"/>
        <v>25925</v>
      </c>
      <c r="Y165" s="50">
        <f t="shared" si="76"/>
        <v>1141.7285080000001</v>
      </c>
      <c r="Z165" s="135">
        <f t="shared" si="77"/>
        <v>4.403967243973006E-2</v>
      </c>
      <c r="AA165" s="135">
        <f t="shared" si="78"/>
        <v>6.1129598151326903E-2</v>
      </c>
      <c r="AB165" s="135">
        <f>SUM($C$2:C165)*D165/SUM($B$2:B165)-1</f>
        <v>4.7071314484089077E-2</v>
      </c>
      <c r="AC165" s="135">
        <f t="shared" si="79"/>
        <v>-3.0316420443590175E-3</v>
      </c>
      <c r="AD165" s="53">
        <f t="shared" si="80"/>
        <v>0.15348424444444453</v>
      </c>
      <c r="AE165" s="53"/>
    </row>
    <row r="166" spans="1:31">
      <c r="A166" s="79" t="s">
        <v>779</v>
      </c>
      <c r="B166" s="2">
        <v>135</v>
      </c>
      <c r="C166" s="72">
        <v>137.08000000000001</v>
      </c>
      <c r="D166" s="73">
        <v>0.98429999999999995</v>
      </c>
      <c r="E166" s="45">
        <f t="shared" si="61"/>
        <v>0.22000000000000003</v>
      </c>
      <c r="F166" s="35">
        <f t="shared" si="62"/>
        <v>4.2112622222222215E-2</v>
      </c>
      <c r="H166" s="74">
        <f t="shared" si="63"/>
        <v>5.6852039999999988</v>
      </c>
      <c r="I166" s="2" t="s">
        <v>66</v>
      </c>
      <c r="J166" s="46" t="s">
        <v>320</v>
      </c>
      <c r="K166" s="75">
        <f t="shared" si="64"/>
        <v>43710</v>
      </c>
      <c r="L166" s="76" t="str">
        <f t="shared" ca="1" si="65"/>
        <v>2020/3/30</v>
      </c>
      <c r="M166" s="57">
        <f t="shared" ca="1" si="66"/>
        <v>28485</v>
      </c>
      <c r="N166" s="77">
        <f t="shared" ca="1" si="67"/>
        <v>7.2848848867825153E-2</v>
      </c>
      <c r="O166" s="48">
        <f t="shared" si="68"/>
        <v>134.92784399999999</v>
      </c>
      <c r="P166" s="48">
        <f t="shared" si="69"/>
        <v>-7.215600000000677E-2</v>
      </c>
      <c r="Q166" s="49">
        <f t="shared" si="70"/>
        <v>0.9</v>
      </c>
      <c r="R166" s="50">
        <f t="shared" si="71"/>
        <v>20743.140000000003</v>
      </c>
      <c r="S166" s="51">
        <f t="shared" si="72"/>
        <v>20417.472702000003</v>
      </c>
      <c r="T166" s="51"/>
      <c r="U166" s="78"/>
      <c r="V166" s="52">
        <f t="shared" si="73"/>
        <v>7247.82</v>
      </c>
      <c r="W166" s="52">
        <f t="shared" si="74"/>
        <v>27665.292702000002</v>
      </c>
      <c r="X166" s="1">
        <f t="shared" si="75"/>
        <v>26060</v>
      </c>
      <c r="Y166" s="50">
        <f t="shared" si="76"/>
        <v>1605.2927020000025</v>
      </c>
      <c r="Z166" s="135">
        <f t="shared" si="77"/>
        <v>6.1599873445894238E-2</v>
      </c>
      <c r="AA166" s="135">
        <f t="shared" si="78"/>
        <v>8.5332625033356146E-2</v>
      </c>
      <c r="AB166" s="135">
        <f>SUM($C$2:C166)*D166/SUM($B$2:B166)-1</f>
        <v>7.1192614044513158E-2</v>
      </c>
      <c r="AC166" s="135">
        <f t="shared" si="79"/>
        <v>-9.5927405986189207E-3</v>
      </c>
      <c r="AD166" s="53">
        <f t="shared" si="80"/>
        <v>0.1778873777777778</v>
      </c>
      <c r="AE166" s="53"/>
    </row>
    <row r="167" spans="1:31">
      <c r="A167" s="79" t="s">
        <v>780</v>
      </c>
      <c r="B167" s="2">
        <v>135</v>
      </c>
      <c r="C167" s="72">
        <v>136.25</v>
      </c>
      <c r="D167" s="73">
        <v>0.99029999999999996</v>
      </c>
      <c r="E167" s="45">
        <f t="shared" si="61"/>
        <v>0.22000000000000003</v>
      </c>
      <c r="F167" s="35">
        <f t="shared" si="62"/>
        <v>3.5802777777777697E-2</v>
      </c>
      <c r="H167" s="74">
        <f t="shared" si="63"/>
        <v>4.8333749999999895</v>
      </c>
      <c r="I167" s="2" t="s">
        <v>66</v>
      </c>
      <c r="J167" s="46" t="s">
        <v>322</v>
      </c>
      <c r="K167" s="75">
        <f t="shared" si="64"/>
        <v>43711</v>
      </c>
      <c r="L167" s="76" t="str">
        <f t="shared" ca="1" si="65"/>
        <v>2020/3/30</v>
      </c>
      <c r="M167" s="57">
        <f t="shared" ca="1" si="66"/>
        <v>28350</v>
      </c>
      <c r="N167" s="77">
        <f t="shared" ca="1" si="67"/>
        <v>6.2228637566137432E-2</v>
      </c>
      <c r="O167" s="48">
        <f t="shared" si="68"/>
        <v>134.92837499999999</v>
      </c>
      <c r="P167" s="48">
        <f t="shared" si="69"/>
        <v>-7.1625000000011596E-2</v>
      </c>
      <c r="Q167" s="49">
        <f t="shared" si="70"/>
        <v>0.9</v>
      </c>
      <c r="R167" s="50">
        <f t="shared" si="71"/>
        <v>20879.390000000003</v>
      </c>
      <c r="S167" s="51">
        <f t="shared" si="72"/>
        <v>20676.859917000002</v>
      </c>
      <c r="T167" s="51"/>
      <c r="U167" s="78"/>
      <c r="V167" s="52">
        <f t="shared" si="73"/>
        <v>7247.82</v>
      </c>
      <c r="W167" s="52">
        <f t="shared" si="74"/>
        <v>27924.679917000001</v>
      </c>
      <c r="X167" s="1">
        <f t="shared" si="75"/>
        <v>26195</v>
      </c>
      <c r="Y167" s="50">
        <f t="shared" si="76"/>
        <v>1729.6799170000013</v>
      </c>
      <c r="Z167" s="135">
        <f t="shared" si="77"/>
        <v>6.6030918763122726E-2</v>
      </c>
      <c r="AA167" s="135">
        <f t="shared" si="78"/>
        <v>9.1289570110169471E-2</v>
      </c>
      <c r="AB167" s="135">
        <f>SUM($C$2:C167)*D167/SUM($B$2:B167)-1</f>
        <v>7.7318997404085099E-2</v>
      </c>
      <c r="AC167" s="135">
        <f t="shared" si="79"/>
        <v>-1.1288078640962373E-2</v>
      </c>
      <c r="AD167" s="53">
        <f t="shared" si="80"/>
        <v>0.18419722222222235</v>
      </c>
      <c r="AE167" s="53"/>
    </row>
    <row r="168" spans="1:31">
      <c r="A168" s="79" t="s">
        <v>781</v>
      </c>
      <c r="B168" s="2">
        <v>135</v>
      </c>
      <c r="C168" s="72">
        <v>135.02000000000001</v>
      </c>
      <c r="D168" s="73">
        <v>0.99929999999999997</v>
      </c>
      <c r="E168" s="45">
        <f t="shared" si="61"/>
        <v>0.22000000000000003</v>
      </c>
      <c r="F168" s="35">
        <f t="shared" si="62"/>
        <v>2.6452044444444576E-2</v>
      </c>
      <c r="H168" s="74">
        <f t="shared" si="63"/>
        <v>3.5710260000000176</v>
      </c>
      <c r="I168" s="2" t="s">
        <v>66</v>
      </c>
      <c r="J168" s="46" t="s">
        <v>324</v>
      </c>
      <c r="K168" s="75">
        <f t="shared" si="64"/>
        <v>43712</v>
      </c>
      <c r="L168" s="76" t="str">
        <f t="shared" ca="1" si="65"/>
        <v>2020/3/30</v>
      </c>
      <c r="M168" s="57">
        <f t="shared" ca="1" si="66"/>
        <v>28215</v>
      </c>
      <c r="N168" s="77">
        <f t="shared" ca="1" si="67"/>
        <v>4.6196154173312298E-2</v>
      </c>
      <c r="O168" s="48">
        <f t="shared" si="68"/>
        <v>134.92548600000001</v>
      </c>
      <c r="P168" s="48">
        <f t="shared" si="69"/>
        <v>-7.451399999999353E-2</v>
      </c>
      <c r="Q168" s="49">
        <f t="shared" si="70"/>
        <v>0.9</v>
      </c>
      <c r="R168" s="50">
        <f t="shared" si="71"/>
        <v>21014.410000000003</v>
      </c>
      <c r="S168" s="51">
        <f t="shared" si="72"/>
        <v>20999.699913000004</v>
      </c>
      <c r="T168" s="51"/>
      <c r="U168" s="78"/>
      <c r="V168" s="52">
        <f t="shared" si="73"/>
        <v>7247.82</v>
      </c>
      <c r="W168" s="52">
        <f t="shared" si="74"/>
        <v>28247.519913000004</v>
      </c>
      <c r="X168" s="1">
        <f t="shared" si="75"/>
        <v>26330</v>
      </c>
      <c r="Y168" s="50">
        <f t="shared" si="76"/>
        <v>1917.5199130000037</v>
      </c>
      <c r="Z168" s="135">
        <f t="shared" si="77"/>
        <v>7.2826430421572441E-2</v>
      </c>
      <c r="AA168" s="135">
        <f t="shared" si="78"/>
        <v>0.10048746594990732</v>
      </c>
      <c r="AB168" s="135">
        <f>SUM($C$2:C168)*D168/SUM($B$2:B168)-1</f>
        <v>8.6660377250285192E-2</v>
      </c>
      <c r="AC168" s="135">
        <f t="shared" si="79"/>
        <v>-1.3833946828712751E-2</v>
      </c>
      <c r="AD168" s="53">
        <f t="shared" si="80"/>
        <v>0.19354795555555546</v>
      </c>
      <c r="AE168" s="53"/>
    </row>
    <row r="169" spans="1:31">
      <c r="A169" s="79" t="s">
        <v>782</v>
      </c>
      <c r="B169" s="2">
        <v>135</v>
      </c>
      <c r="C169" s="72">
        <v>133.81</v>
      </c>
      <c r="D169" s="73">
        <v>1.0084</v>
      </c>
      <c r="E169" s="45">
        <f t="shared" si="61"/>
        <v>0.22000000000000003</v>
      </c>
      <c r="F169" s="35">
        <f t="shared" si="62"/>
        <v>1.7253355555555606E-2</v>
      </c>
      <c r="H169" s="74">
        <f t="shared" si="63"/>
        <v>2.3292030000000068</v>
      </c>
      <c r="I169" s="2" t="s">
        <v>66</v>
      </c>
      <c r="J169" s="46" t="s">
        <v>326</v>
      </c>
      <c r="K169" s="75">
        <f t="shared" si="64"/>
        <v>43713</v>
      </c>
      <c r="L169" s="76" t="str">
        <f t="shared" ca="1" si="65"/>
        <v>2020/3/30</v>
      </c>
      <c r="M169" s="57">
        <f t="shared" ca="1" si="66"/>
        <v>28080</v>
      </c>
      <c r="N169" s="77">
        <f t="shared" ca="1" si="67"/>
        <v>3.0276321047008638E-2</v>
      </c>
      <c r="O169" s="48">
        <f t="shared" si="68"/>
        <v>134.93400399999999</v>
      </c>
      <c r="P169" s="48">
        <f t="shared" si="69"/>
        <v>-6.59960000000126E-2</v>
      </c>
      <c r="Q169" s="49">
        <f t="shared" si="70"/>
        <v>0.9</v>
      </c>
      <c r="R169" s="50">
        <f t="shared" si="71"/>
        <v>21148.220000000005</v>
      </c>
      <c r="S169" s="51">
        <f t="shared" si="72"/>
        <v>21325.865048000003</v>
      </c>
      <c r="T169" s="51"/>
      <c r="U169" s="78"/>
      <c r="V169" s="52">
        <f t="shared" si="73"/>
        <v>7247.82</v>
      </c>
      <c r="W169" s="52">
        <f t="shared" si="74"/>
        <v>28573.685048000003</v>
      </c>
      <c r="X169" s="1">
        <f t="shared" si="75"/>
        <v>26465</v>
      </c>
      <c r="Y169" s="50">
        <f t="shared" si="76"/>
        <v>2108.685048000003</v>
      </c>
      <c r="Z169" s="135">
        <f t="shared" si="77"/>
        <v>7.9678256111845869E-2</v>
      </c>
      <c r="AA169" s="135">
        <f t="shared" si="78"/>
        <v>0.10972916151069012</v>
      </c>
      <c r="AB169" s="135">
        <f>SUM($C$2:C169)*D169/SUM($B$2:B169)-1</f>
        <v>9.6060880710372665E-2</v>
      </c>
      <c r="AC169" s="135">
        <f t="shared" si="79"/>
        <v>-1.6382624598526796E-2</v>
      </c>
      <c r="AD169" s="53">
        <f t="shared" si="80"/>
        <v>0.20274664444444443</v>
      </c>
      <c r="AE169" s="53"/>
    </row>
    <row r="170" spans="1:31">
      <c r="A170" s="79" t="s">
        <v>783</v>
      </c>
      <c r="B170" s="2">
        <v>135</v>
      </c>
      <c r="C170" s="72">
        <v>133.38</v>
      </c>
      <c r="D170" s="73">
        <v>1.0116000000000001</v>
      </c>
      <c r="E170" s="45">
        <f t="shared" si="61"/>
        <v>0.22000000000000003</v>
      </c>
      <c r="F170" s="35">
        <f t="shared" si="62"/>
        <v>1.3984399999999916E-2</v>
      </c>
      <c r="H170" s="74">
        <f t="shared" si="63"/>
        <v>1.8878939999999886</v>
      </c>
      <c r="I170" s="2" t="s">
        <v>66</v>
      </c>
      <c r="J170" s="46" t="s">
        <v>328</v>
      </c>
      <c r="K170" s="75">
        <f t="shared" si="64"/>
        <v>43714</v>
      </c>
      <c r="L170" s="76" t="str">
        <f t="shared" ca="1" si="65"/>
        <v>2020/3/30</v>
      </c>
      <c r="M170" s="57">
        <f t="shared" ca="1" si="66"/>
        <v>27945</v>
      </c>
      <c r="N170" s="77">
        <f t="shared" ca="1" si="67"/>
        <v>2.4658483091787288E-2</v>
      </c>
      <c r="O170" s="48">
        <f t="shared" si="68"/>
        <v>134.92720800000001</v>
      </c>
      <c r="P170" s="48">
        <f t="shared" si="69"/>
        <v>-7.279199999999264E-2</v>
      </c>
      <c r="Q170" s="49">
        <f t="shared" si="70"/>
        <v>0.9</v>
      </c>
      <c r="R170" s="50">
        <f t="shared" si="71"/>
        <v>21281.600000000006</v>
      </c>
      <c r="S170" s="51">
        <f t="shared" si="72"/>
        <v>21528.466560000008</v>
      </c>
      <c r="T170" s="51"/>
      <c r="U170" s="78"/>
      <c r="V170" s="52">
        <f t="shared" si="73"/>
        <v>7247.82</v>
      </c>
      <c r="W170" s="52">
        <f t="shared" si="74"/>
        <v>28776.286560000008</v>
      </c>
      <c r="X170" s="1">
        <f t="shared" si="75"/>
        <v>26600</v>
      </c>
      <c r="Y170" s="50">
        <f t="shared" si="76"/>
        <v>2176.2865600000077</v>
      </c>
      <c r="Z170" s="135">
        <f t="shared" si="77"/>
        <v>8.181528421052664E-2</v>
      </c>
      <c r="AA170" s="135">
        <f t="shared" si="78"/>
        <v>0.11245692009892472</v>
      </c>
      <c r="AB170" s="135">
        <f>SUM($C$2:C170)*D170/SUM($B$2:B170)-1</f>
        <v>9.9031142857143317E-2</v>
      </c>
      <c r="AC170" s="135">
        <f t="shared" si="79"/>
        <v>-1.7215858646616677E-2</v>
      </c>
      <c r="AD170" s="53">
        <f t="shared" si="80"/>
        <v>0.2060156000000001</v>
      </c>
      <c r="AE170" s="53"/>
    </row>
    <row r="171" spans="1:31">
      <c r="A171" s="79" t="s">
        <v>784</v>
      </c>
      <c r="B171" s="2">
        <v>135</v>
      </c>
      <c r="C171" s="72">
        <v>130.83000000000001</v>
      </c>
      <c r="D171" s="73">
        <v>1.0313000000000001</v>
      </c>
      <c r="E171" s="45">
        <f t="shared" si="61"/>
        <v>0.22000000000000003</v>
      </c>
      <c r="F171" s="35">
        <f t="shared" si="62"/>
        <v>-5.4012666666665154E-3</v>
      </c>
      <c r="H171" s="74">
        <f t="shared" si="63"/>
        <v>-0.72917099999997959</v>
      </c>
      <c r="I171" s="2" t="s">
        <v>66</v>
      </c>
      <c r="J171" s="46" t="s">
        <v>330</v>
      </c>
      <c r="K171" s="75">
        <f t="shared" si="64"/>
        <v>43717</v>
      </c>
      <c r="L171" s="76" t="str">
        <f t="shared" ca="1" si="65"/>
        <v>2020/3/30</v>
      </c>
      <c r="M171" s="57">
        <f t="shared" ca="1" si="66"/>
        <v>27540</v>
      </c>
      <c r="N171" s="77">
        <f t="shared" ca="1" si="67"/>
        <v>-9.6640310457513628E-3</v>
      </c>
      <c r="O171" s="48">
        <f t="shared" si="68"/>
        <v>134.92497900000004</v>
      </c>
      <c r="P171" s="48">
        <f t="shared" si="69"/>
        <v>-7.5020999999964033E-2</v>
      </c>
      <c r="Q171" s="49">
        <f t="shared" si="70"/>
        <v>0.9</v>
      </c>
      <c r="R171" s="50">
        <f t="shared" si="71"/>
        <v>21412.430000000008</v>
      </c>
      <c r="S171" s="51">
        <f t="shared" si="72"/>
        <v>22082.639059000008</v>
      </c>
      <c r="T171" s="51"/>
      <c r="U171" s="78"/>
      <c r="V171" s="52">
        <f t="shared" si="73"/>
        <v>7247.82</v>
      </c>
      <c r="W171" s="52">
        <f t="shared" si="74"/>
        <v>29330.459059000008</v>
      </c>
      <c r="X171" s="1">
        <f t="shared" si="75"/>
        <v>26735</v>
      </c>
      <c r="Y171" s="50">
        <f t="shared" si="76"/>
        <v>2595.459059000008</v>
      </c>
      <c r="Z171" s="135">
        <f t="shared" si="77"/>
        <v>9.7080944791472223E-2</v>
      </c>
      <c r="AA171" s="135">
        <f t="shared" si="78"/>
        <v>0.13318802715426292</v>
      </c>
      <c r="AB171" s="135">
        <f>SUM($C$2:C171)*D171/SUM($B$2:B171)-1</f>
        <v>0.11982284193005488</v>
      </c>
      <c r="AC171" s="135">
        <f t="shared" si="79"/>
        <v>-2.2741897138582656E-2</v>
      </c>
      <c r="AD171" s="53">
        <f t="shared" si="80"/>
        <v>0.22540126666666654</v>
      </c>
      <c r="AE171" s="53"/>
    </row>
    <row r="172" spans="1:31">
      <c r="A172" s="79" t="s">
        <v>785</v>
      </c>
      <c r="B172" s="2">
        <v>135</v>
      </c>
      <c r="C172" s="72">
        <v>131.24</v>
      </c>
      <c r="D172" s="73">
        <v>1.0281</v>
      </c>
      <c r="E172" s="45">
        <f t="shared" si="61"/>
        <v>0.22000000000000003</v>
      </c>
      <c r="F172" s="35">
        <f t="shared" si="62"/>
        <v>-2.2843555555554034E-3</v>
      </c>
      <c r="H172" s="74">
        <f t="shared" si="63"/>
        <v>-0.30838799999997946</v>
      </c>
      <c r="I172" s="2" t="s">
        <v>66</v>
      </c>
      <c r="J172" s="46" t="s">
        <v>332</v>
      </c>
      <c r="K172" s="75">
        <f t="shared" si="64"/>
        <v>43718</v>
      </c>
      <c r="L172" s="76" t="str">
        <f t="shared" ca="1" si="65"/>
        <v>2020/3/30</v>
      </c>
      <c r="M172" s="57">
        <f t="shared" ca="1" si="66"/>
        <v>27405</v>
      </c>
      <c r="N172" s="77">
        <f t="shared" ca="1" si="67"/>
        <v>-4.1073388067868087E-3</v>
      </c>
      <c r="O172" s="48">
        <f t="shared" si="68"/>
        <v>134.92784400000002</v>
      </c>
      <c r="P172" s="48">
        <f t="shared" si="69"/>
        <v>-7.2155999999978349E-2</v>
      </c>
      <c r="Q172" s="49">
        <f t="shared" si="70"/>
        <v>0.9</v>
      </c>
      <c r="R172" s="50">
        <f t="shared" si="71"/>
        <v>21543.670000000009</v>
      </c>
      <c r="S172" s="51">
        <f t="shared" si="72"/>
        <v>22149.047127000009</v>
      </c>
      <c r="T172" s="51"/>
      <c r="U172" s="78"/>
      <c r="V172" s="52">
        <f t="shared" si="73"/>
        <v>7247.82</v>
      </c>
      <c r="W172" s="52">
        <f t="shared" si="74"/>
        <v>29396.867127000009</v>
      </c>
      <c r="X172" s="1">
        <f t="shared" si="75"/>
        <v>26870</v>
      </c>
      <c r="Y172" s="50">
        <f t="shared" si="76"/>
        <v>2526.8671270000086</v>
      </c>
      <c r="Z172" s="135">
        <f t="shared" si="77"/>
        <v>9.4040458764421686E-2</v>
      </c>
      <c r="AA172" s="135">
        <f t="shared" si="78"/>
        <v>0.12877606499379834</v>
      </c>
      <c r="AB172" s="135">
        <f>SUM($C$2:C172)*D172/SUM($B$2:B172)-1</f>
        <v>0.11576092545589955</v>
      </c>
      <c r="AC172" s="135">
        <f t="shared" si="79"/>
        <v>-2.1720466691477869E-2</v>
      </c>
      <c r="AD172" s="53">
        <f t="shared" si="80"/>
        <v>0.22228435555555542</v>
      </c>
      <c r="AE172" s="53"/>
    </row>
    <row r="173" spans="1:31">
      <c r="A173" s="79" t="s">
        <v>786</v>
      </c>
      <c r="B173" s="2">
        <v>135</v>
      </c>
      <c r="C173" s="72">
        <v>131.9</v>
      </c>
      <c r="D173" s="73">
        <v>1.0229999999999999</v>
      </c>
      <c r="E173" s="45">
        <f t="shared" si="61"/>
        <v>0.22000000000000003</v>
      </c>
      <c r="F173" s="35">
        <f t="shared" si="62"/>
        <v>2.7331111111112494E-3</v>
      </c>
      <c r="H173" s="74">
        <f t="shared" si="63"/>
        <v>0.36897000000001867</v>
      </c>
      <c r="I173" s="2" t="s">
        <v>66</v>
      </c>
      <c r="J173" s="46" t="s">
        <v>334</v>
      </c>
      <c r="K173" s="75">
        <f t="shared" si="64"/>
        <v>43719</v>
      </c>
      <c r="L173" s="76" t="str">
        <f t="shared" ca="1" si="65"/>
        <v>2020/3/30</v>
      </c>
      <c r="M173" s="57">
        <f t="shared" ca="1" si="66"/>
        <v>27270</v>
      </c>
      <c r="N173" s="77">
        <f t="shared" ca="1" si="67"/>
        <v>4.9385423542356735E-3</v>
      </c>
      <c r="O173" s="48">
        <f t="shared" si="68"/>
        <v>134.93369999999999</v>
      </c>
      <c r="P173" s="48">
        <f t="shared" si="69"/>
        <v>-6.630000000001246E-2</v>
      </c>
      <c r="Q173" s="49">
        <f t="shared" si="70"/>
        <v>0.9</v>
      </c>
      <c r="R173" s="50">
        <f t="shared" si="71"/>
        <v>21675.570000000011</v>
      </c>
      <c r="S173" s="51">
        <f t="shared" si="72"/>
        <v>22174.108110000008</v>
      </c>
      <c r="T173" s="51"/>
      <c r="U173" s="78"/>
      <c r="V173" s="52">
        <f t="shared" si="73"/>
        <v>7247.82</v>
      </c>
      <c r="W173" s="52">
        <f t="shared" si="74"/>
        <v>29421.928110000008</v>
      </c>
      <c r="X173" s="1">
        <f t="shared" si="75"/>
        <v>27005</v>
      </c>
      <c r="Y173" s="50">
        <f t="shared" si="76"/>
        <v>2416.928110000008</v>
      </c>
      <c r="Z173" s="135">
        <f t="shared" si="77"/>
        <v>8.9499281984817936E-2</v>
      </c>
      <c r="AA173" s="135">
        <f t="shared" si="78"/>
        <v>0.12233163386677703</v>
      </c>
      <c r="AB173" s="135">
        <f>SUM($C$2:C173)*D173/SUM($B$2:B173)-1</f>
        <v>0.10967259063136514</v>
      </c>
      <c r="AC173" s="135">
        <f t="shared" si="79"/>
        <v>-2.0173308646547206E-2</v>
      </c>
      <c r="AD173" s="53">
        <f t="shared" si="80"/>
        <v>0.21726688888888879</v>
      </c>
      <c r="AE173" s="53"/>
    </row>
    <row r="174" spans="1:31">
      <c r="A174" s="79" t="s">
        <v>787</v>
      </c>
      <c r="B174" s="2">
        <v>135</v>
      </c>
      <c r="C174" s="72">
        <v>131.28</v>
      </c>
      <c r="D174" s="73">
        <v>1.0278</v>
      </c>
      <c r="E174" s="45">
        <f t="shared" si="61"/>
        <v>0.22000000000000003</v>
      </c>
      <c r="F174" s="35">
        <f t="shared" si="62"/>
        <v>-1.9802666666666685E-3</v>
      </c>
      <c r="H174" s="74">
        <f t="shared" si="63"/>
        <v>-0.26733600000000024</v>
      </c>
      <c r="I174" s="2" t="s">
        <v>66</v>
      </c>
      <c r="J174" s="46" t="s">
        <v>336</v>
      </c>
      <c r="K174" s="75">
        <f t="shared" si="64"/>
        <v>43720</v>
      </c>
      <c r="L174" s="76" t="str">
        <f t="shared" ca="1" si="65"/>
        <v>2020/3/30</v>
      </c>
      <c r="M174" s="57">
        <f t="shared" ca="1" si="66"/>
        <v>27135</v>
      </c>
      <c r="N174" s="77">
        <f t="shared" ca="1" si="67"/>
        <v>-3.5960066334991738E-3</v>
      </c>
      <c r="O174" s="48">
        <f t="shared" si="68"/>
        <v>134.92958400000001</v>
      </c>
      <c r="P174" s="48">
        <f t="shared" si="69"/>
        <v>-7.0415999999994483E-2</v>
      </c>
      <c r="Q174" s="49">
        <f t="shared" si="70"/>
        <v>0.9</v>
      </c>
      <c r="R174" s="50">
        <f t="shared" si="71"/>
        <v>21806.850000000009</v>
      </c>
      <c r="S174" s="51">
        <f t="shared" si="72"/>
        <v>22413.080430000009</v>
      </c>
      <c r="T174" s="51"/>
      <c r="U174" s="78"/>
      <c r="V174" s="52">
        <f t="shared" si="73"/>
        <v>7247.82</v>
      </c>
      <c r="W174" s="52">
        <f t="shared" si="74"/>
        <v>29660.900430000009</v>
      </c>
      <c r="X174" s="1">
        <f t="shared" si="75"/>
        <v>27140</v>
      </c>
      <c r="Y174" s="50">
        <f t="shared" si="76"/>
        <v>2520.9004300000088</v>
      </c>
      <c r="Z174" s="135">
        <f t="shared" si="77"/>
        <v>9.2885056374355512E-2</v>
      </c>
      <c r="AA174" s="135">
        <f t="shared" si="78"/>
        <v>0.1267282132978893</v>
      </c>
      <c r="AB174" s="135">
        <f>SUM($C$2:C174)*D174/SUM($B$2:B174)-1</f>
        <v>0.11430523765659628</v>
      </c>
      <c r="AC174" s="135">
        <f t="shared" si="79"/>
        <v>-2.1420181282240769E-2</v>
      </c>
      <c r="AD174" s="53">
        <f t="shared" si="80"/>
        <v>0.2219802666666667</v>
      </c>
      <c r="AE174" s="53"/>
    </row>
    <row r="175" spans="1:31">
      <c r="A175" s="79" t="s">
        <v>788</v>
      </c>
      <c r="B175" s="2">
        <v>135</v>
      </c>
      <c r="C175" s="72">
        <v>131.15</v>
      </c>
      <c r="D175" s="73">
        <v>1.0287999999999999</v>
      </c>
      <c r="E175" s="45">
        <f t="shared" si="61"/>
        <v>0.22000000000000003</v>
      </c>
      <c r="F175" s="35">
        <f t="shared" si="62"/>
        <v>-2.9685555555555832E-3</v>
      </c>
      <c r="H175" s="74">
        <f t="shared" si="63"/>
        <v>-0.40075500000000375</v>
      </c>
      <c r="I175" s="2" t="s">
        <v>66</v>
      </c>
      <c r="J175" s="46" t="s">
        <v>338</v>
      </c>
      <c r="K175" s="75">
        <f t="shared" si="64"/>
        <v>43724</v>
      </c>
      <c r="L175" s="76" t="str">
        <f t="shared" ca="1" si="65"/>
        <v>2020/3/30</v>
      </c>
      <c r="M175" s="57">
        <f t="shared" ca="1" si="66"/>
        <v>26595</v>
      </c>
      <c r="N175" s="77">
        <f t="shared" ca="1" si="67"/>
        <v>-5.5001156232375023E-3</v>
      </c>
      <c r="O175" s="48">
        <f t="shared" si="68"/>
        <v>134.92712</v>
      </c>
      <c r="P175" s="48">
        <f t="shared" si="69"/>
        <v>-7.2879999999997835E-2</v>
      </c>
      <c r="Q175" s="49">
        <f t="shared" si="70"/>
        <v>0.9</v>
      </c>
      <c r="R175" s="50">
        <f t="shared" si="71"/>
        <v>21938.000000000011</v>
      </c>
      <c r="S175" s="51">
        <f t="shared" si="72"/>
        <v>22569.81440000001</v>
      </c>
      <c r="T175" s="51"/>
      <c r="U175" s="78"/>
      <c r="V175" s="52">
        <f t="shared" si="73"/>
        <v>7247.82</v>
      </c>
      <c r="W175" s="52">
        <f t="shared" si="74"/>
        <v>29817.63440000001</v>
      </c>
      <c r="X175" s="1">
        <f t="shared" si="75"/>
        <v>27275</v>
      </c>
      <c r="Y175" s="50">
        <f t="shared" si="76"/>
        <v>2542.6344000000099</v>
      </c>
      <c r="Z175" s="135">
        <f t="shared" si="77"/>
        <v>9.3222159486709755E-2</v>
      </c>
      <c r="AA175" s="135">
        <f t="shared" si="78"/>
        <v>0.12695918247102234</v>
      </c>
      <c r="AB175" s="135">
        <f>SUM($C$2:C175)*D175/SUM($B$2:B175)-1</f>
        <v>0.11481560109990907</v>
      </c>
      <c r="AC175" s="135">
        <f t="shared" si="79"/>
        <v>-2.1593441613199316E-2</v>
      </c>
      <c r="AD175" s="53">
        <f t="shared" si="80"/>
        <v>0.22296855555555561</v>
      </c>
      <c r="AE175" s="53"/>
    </row>
    <row r="176" spans="1:31">
      <c r="A176" s="79" t="s">
        <v>789</v>
      </c>
      <c r="B176" s="2">
        <v>135</v>
      </c>
      <c r="C176" s="72">
        <v>133.78</v>
      </c>
      <c r="D176" s="73">
        <v>1.0085999999999999</v>
      </c>
      <c r="E176" s="45">
        <f t="shared" si="61"/>
        <v>0.22000000000000003</v>
      </c>
      <c r="F176" s="35">
        <f t="shared" si="62"/>
        <v>1.7025288888888948E-2</v>
      </c>
      <c r="H176" s="74">
        <f t="shared" si="63"/>
        <v>2.2984140000000082</v>
      </c>
      <c r="I176" s="2" t="s">
        <v>66</v>
      </c>
      <c r="J176" s="46" t="s">
        <v>340</v>
      </c>
      <c r="K176" s="75">
        <f t="shared" si="64"/>
        <v>43725</v>
      </c>
      <c r="L176" s="76" t="str">
        <f t="shared" ca="1" si="65"/>
        <v>2020/3/30</v>
      </c>
      <c r="M176" s="57">
        <f t="shared" ca="1" si="66"/>
        <v>26460</v>
      </c>
      <c r="N176" s="77">
        <f t="shared" ca="1" si="67"/>
        <v>3.1705257369614624E-2</v>
      </c>
      <c r="O176" s="48">
        <f t="shared" si="68"/>
        <v>134.930508</v>
      </c>
      <c r="P176" s="48">
        <f t="shared" si="69"/>
        <v>-6.9491999999996779E-2</v>
      </c>
      <c r="Q176" s="49">
        <f t="shared" si="70"/>
        <v>0.9</v>
      </c>
      <c r="R176" s="50">
        <f t="shared" si="71"/>
        <v>22071.78000000001</v>
      </c>
      <c r="S176" s="51">
        <f t="shared" si="72"/>
        <v>22261.597308000008</v>
      </c>
      <c r="T176" s="51"/>
      <c r="U176" s="78"/>
      <c r="V176" s="52">
        <f t="shared" si="73"/>
        <v>7247.82</v>
      </c>
      <c r="W176" s="52">
        <f t="shared" si="74"/>
        <v>29509.417308000007</v>
      </c>
      <c r="X176" s="1">
        <f t="shared" si="75"/>
        <v>27410</v>
      </c>
      <c r="Y176" s="50">
        <f t="shared" si="76"/>
        <v>2099.4173080000073</v>
      </c>
      <c r="Z176" s="135">
        <f t="shared" si="77"/>
        <v>7.659311594308682E-2</v>
      </c>
      <c r="AA176" s="135">
        <f t="shared" si="78"/>
        <v>0.10412650358245035</v>
      </c>
      <c r="AB176" s="135">
        <f>SUM($C$2:C176)*D176/SUM($B$2:B176)-1</f>
        <v>9.246650667639611E-2</v>
      </c>
      <c r="AC176" s="135">
        <f t="shared" si="79"/>
        <v>-1.5873390733309289E-2</v>
      </c>
      <c r="AD176" s="53">
        <f t="shared" si="80"/>
        <v>0.20297471111111109</v>
      </c>
      <c r="AE176" s="53"/>
    </row>
    <row r="177" spans="1:31">
      <c r="A177" s="79" t="s">
        <v>790</v>
      </c>
      <c r="B177" s="2">
        <v>135</v>
      </c>
      <c r="C177" s="72">
        <v>133.77000000000001</v>
      </c>
      <c r="D177" s="73">
        <v>1.0086999999999999</v>
      </c>
      <c r="E177" s="45">
        <f t="shared" si="61"/>
        <v>0.22000000000000003</v>
      </c>
      <c r="F177" s="35">
        <f t="shared" si="62"/>
        <v>1.694926666666666E-2</v>
      </c>
      <c r="H177" s="74">
        <f t="shared" si="63"/>
        <v>2.2881509999999992</v>
      </c>
      <c r="I177" s="2" t="s">
        <v>66</v>
      </c>
      <c r="J177" s="46" t="s">
        <v>342</v>
      </c>
      <c r="K177" s="75">
        <f t="shared" si="64"/>
        <v>43726</v>
      </c>
      <c r="L177" s="76" t="str">
        <f t="shared" ca="1" si="65"/>
        <v>2020/3/30</v>
      </c>
      <c r="M177" s="57">
        <f t="shared" ca="1" si="66"/>
        <v>26325</v>
      </c>
      <c r="N177" s="77">
        <f t="shared" ca="1" si="67"/>
        <v>3.1725550427350417E-2</v>
      </c>
      <c r="O177" s="48">
        <f t="shared" si="68"/>
        <v>134.93379899999999</v>
      </c>
      <c r="P177" s="48">
        <f t="shared" si="69"/>
        <v>-6.6201000000006616E-2</v>
      </c>
      <c r="Q177" s="49">
        <f t="shared" si="70"/>
        <v>0.9</v>
      </c>
      <c r="R177" s="50">
        <f t="shared" si="71"/>
        <v>22205.55000000001</v>
      </c>
      <c r="S177" s="51">
        <f t="shared" si="72"/>
        <v>22398.73828500001</v>
      </c>
      <c r="T177" s="51"/>
      <c r="U177" s="78"/>
      <c r="V177" s="52">
        <f t="shared" si="73"/>
        <v>7247.82</v>
      </c>
      <c r="W177" s="52">
        <f t="shared" si="74"/>
        <v>29646.55828500001</v>
      </c>
      <c r="X177" s="1">
        <f t="shared" si="75"/>
        <v>27545</v>
      </c>
      <c r="Y177" s="50">
        <f t="shared" si="76"/>
        <v>2101.5582850000101</v>
      </c>
      <c r="Z177" s="135">
        <f t="shared" si="77"/>
        <v>7.6295454165910659E-2</v>
      </c>
      <c r="AA177" s="135">
        <f t="shared" si="78"/>
        <v>0.10353942197881727</v>
      </c>
      <c r="AB177" s="135">
        <f>SUM($C$2:C177)*D177/SUM($B$2:B177)-1</f>
        <v>9.2118702668361419E-2</v>
      </c>
      <c r="AC177" s="135">
        <f t="shared" si="79"/>
        <v>-1.582324850245076E-2</v>
      </c>
      <c r="AD177" s="53">
        <f t="shared" si="80"/>
        <v>0.20305073333333337</v>
      </c>
      <c r="AE177" s="53"/>
    </row>
    <row r="178" spans="1:31">
      <c r="A178" s="79" t="s">
        <v>791</v>
      </c>
      <c r="B178" s="2">
        <v>135</v>
      </c>
      <c r="C178" s="72">
        <v>132.6</v>
      </c>
      <c r="D178" s="73">
        <v>1.0176000000000001</v>
      </c>
      <c r="E178" s="45">
        <f t="shared" si="61"/>
        <v>0.22000000000000003</v>
      </c>
      <c r="F178" s="35">
        <f t="shared" si="62"/>
        <v>8.0546666666666371E-3</v>
      </c>
      <c r="H178" s="74">
        <f t="shared" si="63"/>
        <v>1.087379999999996</v>
      </c>
      <c r="I178" s="2" t="s">
        <v>66</v>
      </c>
      <c r="J178" s="46" t="s">
        <v>344</v>
      </c>
      <c r="K178" s="75">
        <f t="shared" si="64"/>
        <v>43727</v>
      </c>
      <c r="L178" s="76" t="str">
        <f t="shared" ca="1" si="65"/>
        <v>2020/3/30</v>
      </c>
      <c r="M178" s="57">
        <f t="shared" ca="1" si="66"/>
        <v>26190</v>
      </c>
      <c r="N178" s="77">
        <f t="shared" ca="1" si="67"/>
        <v>1.5154398625429498E-2</v>
      </c>
      <c r="O178" s="48">
        <f t="shared" si="68"/>
        <v>134.93376000000001</v>
      </c>
      <c r="P178" s="48">
        <f t="shared" si="69"/>
        <v>-6.6239999999993415E-2</v>
      </c>
      <c r="Q178" s="49">
        <f t="shared" si="70"/>
        <v>0.9</v>
      </c>
      <c r="R178" s="50">
        <f t="shared" si="71"/>
        <v>22338.150000000009</v>
      </c>
      <c r="S178" s="51">
        <f t="shared" si="72"/>
        <v>22731.30144000001</v>
      </c>
      <c r="T178" s="51"/>
      <c r="U178" s="78"/>
      <c r="V178" s="52">
        <f t="shared" si="73"/>
        <v>7247.82</v>
      </c>
      <c r="W178" s="52">
        <f t="shared" si="74"/>
        <v>29979.12144000001</v>
      </c>
      <c r="X178" s="1">
        <f t="shared" si="75"/>
        <v>27680</v>
      </c>
      <c r="Y178" s="50">
        <f t="shared" si="76"/>
        <v>2299.1214400000099</v>
      </c>
      <c r="Z178" s="135">
        <f t="shared" si="77"/>
        <v>8.306074566474031E-2</v>
      </c>
      <c r="AA178" s="135">
        <f t="shared" si="78"/>
        <v>0.11252452944326108</v>
      </c>
      <c r="AB178" s="135">
        <f>SUM($C$2:C178)*D178/SUM($B$2:B178)-1</f>
        <v>0.10125605780346891</v>
      </c>
      <c r="AC178" s="135">
        <f t="shared" si="79"/>
        <v>-1.8195312138728603E-2</v>
      </c>
      <c r="AD178" s="53">
        <f t="shared" si="80"/>
        <v>0.2119453333333334</v>
      </c>
      <c r="AE178" s="53"/>
    </row>
    <row r="179" spans="1:31">
      <c r="A179" s="79" t="s">
        <v>792</v>
      </c>
      <c r="B179" s="2">
        <v>135</v>
      </c>
      <c r="C179" s="72">
        <v>132.28</v>
      </c>
      <c r="D179" s="73">
        <v>1.02</v>
      </c>
      <c r="E179" s="45">
        <f t="shared" si="61"/>
        <v>0.22000000000000003</v>
      </c>
      <c r="F179" s="35">
        <f t="shared" si="62"/>
        <v>5.6219555555554945E-3</v>
      </c>
      <c r="H179" s="74">
        <f t="shared" si="63"/>
        <v>0.75896399999999176</v>
      </c>
      <c r="I179" s="2" t="s">
        <v>66</v>
      </c>
      <c r="J179" s="46" t="s">
        <v>346</v>
      </c>
      <c r="K179" s="75">
        <f t="shared" si="64"/>
        <v>43728</v>
      </c>
      <c r="L179" s="76" t="str">
        <f t="shared" ca="1" si="65"/>
        <v>2020/3/30</v>
      </c>
      <c r="M179" s="57">
        <f t="shared" ca="1" si="66"/>
        <v>26055</v>
      </c>
      <c r="N179" s="77">
        <f t="shared" ca="1" si="67"/>
        <v>1.0632195739781117E-2</v>
      </c>
      <c r="O179" s="48">
        <f t="shared" si="68"/>
        <v>134.9256</v>
      </c>
      <c r="P179" s="48">
        <f t="shared" si="69"/>
        <v>-7.4399999999997135E-2</v>
      </c>
      <c r="Q179" s="49">
        <f t="shared" si="70"/>
        <v>0.9</v>
      </c>
      <c r="R179" s="50">
        <f t="shared" si="71"/>
        <v>22470.430000000008</v>
      </c>
      <c r="S179" s="51">
        <f t="shared" si="72"/>
        <v>22919.838600000006</v>
      </c>
      <c r="T179" s="51"/>
      <c r="U179" s="78"/>
      <c r="V179" s="52">
        <f t="shared" si="73"/>
        <v>7247.82</v>
      </c>
      <c r="W179" s="52">
        <f t="shared" si="74"/>
        <v>30167.658600000006</v>
      </c>
      <c r="X179" s="1">
        <f t="shared" si="75"/>
        <v>27815</v>
      </c>
      <c r="Y179" s="50">
        <f t="shared" si="76"/>
        <v>2352.6586000000061</v>
      </c>
      <c r="Z179" s="135">
        <f t="shared" si="77"/>
        <v>8.4582369225238319E-2</v>
      </c>
      <c r="AA179" s="135">
        <f t="shared" si="78"/>
        <v>0.1143889731115304</v>
      </c>
      <c r="AB179" s="135">
        <f>SUM($C$2:C179)*D179/SUM($B$2:B179)-1</f>
        <v>0.10334663311163106</v>
      </c>
      <c r="AC179" s="135">
        <f t="shared" si="79"/>
        <v>-1.876426388639274E-2</v>
      </c>
      <c r="AD179" s="53">
        <f t="shared" si="80"/>
        <v>0.21437804444444453</v>
      </c>
      <c r="AE179" s="53"/>
    </row>
    <row r="180" spans="1:31">
      <c r="A180" s="79" t="s">
        <v>793</v>
      </c>
      <c r="B180" s="2">
        <v>135</v>
      </c>
      <c r="C180" s="72">
        <v>133.12</v>
      </c>
      <c r="D180" s="73">
        <v>1.0136000000000001</v>
      </c>
      <c r="E180" s="45">
        <f t="shared" si="61"/>
        <v>0.22000000000000003</v>
      </c>
      <c r="F180" s="35">
        <f t="shared" si="62"/>
        <v>1.2007822222222297E-2</v>
      </c>
      <c r="H180" s="74">
        <f t="shared" si="63"/>
        <v>1.62105600000001</v>
      </c>
      <c r="I180" s="2" t="s">
        <v>66</v>
      </c>
      <c r="J180" s="46" t="s">
        <v>348</v>
      </c>
      <c r="K180" s="75">
        <f t="shared" si="64"/>
        <v>43731</v>
      </c>
      <c r="L180" s="76" t="str">
        <f t="shared" ca="1" si="65"/>
        <v>2020/3/30</v>
      </c>
      <c r="M180" s="57">
        <f t="shared" ca="1" si="66"/>
        <v>25650</v>
      </c>
      <c r="N180" s="77">
        <f t="shared" ca="1" si="67"/>
        <v>2.3067658479532308E-2</v>
      </c>
      <c r="O180" s="48">
        <f t="shared" si="68"/>
        <v>134.93043200000002</v>
      </c>
      <c r="P180" s="48">
        <f t="shared" si="69"/>
        <v>-6.9567999999975427E-2</v>
      </c>
      <c r="Q180" s="49">
        <f t="shared" si="70"/>
        <v>0.9</v>
      </c>
      <c r="R180" s="50">
        <f t="shared" si="71"/>
        <v>22603.550000000007</v>
      </c>
      <c r="S180" s="51">
        <f t="shared" si="72"/>
        <v>22910.958280000006</v>
      </c>
      <c r="T180" s="51"/>
      <c r="U180" s="78"/>
      <c r="V180" s="52">
        <f t="shared" si="73"/>
        <v>7247.82</v>
      </c>
      <c r="W180" s="52">
        <f t="shared" si="74"/>
        <v>30158.778280000006</v>
      </c>
      <c r="X180" s="1">
        <f t="shared" si="75"/>
        <v>27950</v>
      </c>
      <c r="Y180" s="50">
        <f t="shared" si="76"/>
        <v>2208.7782800000059</v>
      </c>
      <c r="Z180" s="135">
        <f t="shared" si="77"/>
        <v>7.9026056529517108E-2</v>
      </c>
      <c r="AA180" s="135">
        <f t="shared" si="78"/>
        <v>0.10669302846366935</v>
      </c>
      <c r="AB180" s="135">
        <f>SUM($C$2:C180)*D180/SUM($B$2:B180)-1</f>
        <v>9.5955453309481964E-2</v>
      </c>
      <c r="AC180" s="135">
        <f t="shared" si="79"/>
        <v>-1.6929396779964856E-2</v>
      </c>
      <c r="AD180" s="53">
        <f t="shared" si="80"/>
        <v>0.20799217777777773</v>
      </c>
      <c r="AE180" s="53"/>
    </row>
    <row r="181" spans="1:31">
      <c r="A181" s="79" t="s">
        <v>794</v>
      </c>
      <c r="B181" s="2">
        <v>135</v>
      </c>
      <c r="C181" s="72">
        <v>132.84</v>
      </c>
      <c r="D181" s="73">
        <v>1.0157</v>
      </c>
      <c r="E181" s="45">
        <f t="shared" si="61"/>
        <v>0.22000000000000003</v>
      </c>
      <c r="F181" s="35">
        <f t="shared" si="62"/>
        <v>9.8792000000001001E-3</v>
      </c>
      <c r="H181" s="74">
        <f t="shared" si="63"/>
        <v>1.3336920000000134</v>
      </c>
      <c r="I181" s="2" t="s">
        <v>66</v>
      </c>
      <c r="J181" s="46" t="s">
        <v>350</v>
      </c>
      <c r="K181" s="75">
        <f t="shared" si="64"/>
        <v>43732</v>
      </c>
      <c r="L181" s="76" t="str">
        <f t="shared" ca="1" si="65"/>
        <v>2020/3/30</v>
      </c>
      <c r="M181" s="57">
        <f t="shared" ca="1" si="66"/>
        <v>25515</v>
      </c>
      <c r="N181" s="77">
        <f t="shared" ca="1" si="67"/>
        <v>1.9078878306878499E-2</v>
      </c>
      <c r="O181" s="48">
        <f t="shared" si="68"/>
        <v>134.925588</v>
      </c>
      <c r="P181" s="48">
        <f t="shared" si="69"/>
        <v>-7.441199999999526E-2</v>
      </c>
      <c r="Q181" s="49">
        <f t="shared" si="70"/>
        <v>0.9</v>
      </c>
      <c r="R181" s="50">
        <f t="shared" si="71"/>
        <v>22736.390000000007</v>
      </c>
      <c r="S181" s="51">
        <f t="shared" si="72"/>
        <v>23093.351323000006</v>
      </c>
      <c r="T181" s="51"/>
      <c r="U181" s="78"/>
      <c r="V181" s="52">
        <f t="shared" si="73"/>
        <v>7247.82</v>
      </c>
      <c r="W181" s="52">
        <f t="shared" si="74"/>
        <v>30341.171323000006</v>
      </c>
      <c r="X181" s="1">
        <f t="shared" si="75"/>
        <v>28085</v>
      </c>
      <c r="Y181" s="50">
        <f t="shared" si="76"/>
        <v>2256.1713230000059</v>
      </c>
      <c r="Z181" s="135">
        <f t="shared" si="77"/>
        <v>8.0333677158625827E-2</v>
      </c>
      <c r="AA181" s="135">
        <f t="shared" si="78"/>
        <v>0.10827623138063824</v>
      </c>
      <c r="AB181" s="135">
        <f>SUM($C$2:C181)*D181/SUM($B$2:B181)-1</f>
        <v>9.7751273028307661E-2</v>
      </c>
      <c r="AC181" s="135">
        <f t="shared" si="79"/>
        <v>-1.7417595869681834E-2</v>
      </c>
      <c r="AD181" s="53">
        <f t="shared" si="80"/>
        <v>0.21012079999999994</v>
      </c>
      <c r="AE181" s="53"/>
    </row>
    <row r="182" spans="1:31">
      <c r="A182" s="79" t="s">
        <v>795</v>
      </c>
      <c r="B182" s="2">
        <v>135</v>
      </c>
      <c r="C182" s="72">
        <v>135.01</v>
      </c>
      <c r="D182" s="73">
        <v>0.99939999999999996</v>
      </c>
      <c r="E182" s="45">
        <f t="shared" si="61"/>
        <v>0.22000000000000003</v>
      </c>
      <c r="F182" s="35">
        <f t="shared" si="62"/>
        <v>2.6376022222222077E-2</v>
      </c>
      <c r="H182" s="74">
        <f t="shared" si="63"/>
        <v>3.5607629999999801</v>
      </c>
      <c r="I182" s="2" t="s">
        <v>66</v>
      </c>
      <c r="J182" s="46" t="s">
        <v>352</v>
      </c>
      <c r="K182" s="75">
        <f t="shared" si="64"/>
        <v>43733</v>
      </c>
      <c r="L182" s="76" t="str">
        <f t="shared" ca="1" si="65"/>
        <v>2020/3/30</v>
      </c>
      <c r="M182" s="57">
        <f t="shared" ca="1" si="66"/>
        <v>25380</v>
      </c>
      <c r="N182" s="77">
        <f t="shared" ca="1" si="67"/>
        <v>5.1208766548463069E-2</v>
      </c>
      <c r="O182" s="48">
        <f t="shared" si="68"/>
        <v>134.92899399999999</v>
      </c>
      <c r="P182" s="48">
        <f t="shared" si="69"/>
        <v>-7.1006000000011227E-2</v>
      </c>
      <c r="Q182" s="49">
        <f t="shared" si="70"/>
        <v>0.9</v>
      </c>
      <c r="R182" s="50">
        <f t="shared" si="71"/>
        <v>22871.400000000005</v>
      </c>
      <c r="S182" s="51">
        <f t="shared" si="72"/>
        <v>22857.677160000003</v>
      </c>
      <c r="T182" s="51"/>
      <c r="U182" s="78"/>
      <c r="V182" s="52">
        <f t="shared" si="73"/>
        <v>7247.82</v>
      </c>
      <c r="W182" s="52">
        <f t="shared" si="74"/>
        <v>30105.497160000003</v>
      </c>
      <c r="X182" s="1">
        <f t="shared" si="75"/>
        <v>28220</v>
      </c>
      <c r="Y182" s="50">
        <f t="shared" si="76"/>
        <v>1885.4971600000026</v>
      </c>
      <c r="Z182" s="135">
        <f t="shared" si="77"/>
        <v>6.6814215450035519E-2</v>
      </c>
      <c r="AA182" s="135">
        <f t="shared" si="78"/>
        <v>8.9904681344524118E-2</v>
      </c>
      <c r="AB182" s="135">
        <f>SUM($C$2:C182)*D182/SUM($B$2:B182)-1</f>
        <v>7.9748643515237916E-2</v>
      </c>
      <c r="AC182" s="135">
        <f t="shared" si="79"/>
        <v>-1.2934428065202397E-2</v>
      </c>
      <c r="AD182" s="53">
        <f t="shared" si="80"/>
        <v>0.19362397777777796</v>
      </c>
      <c r="AE182" s="53"/>
    </row>
    <row r="183" spans="1:31">
      <c r="A183" s="79" t="s">
        <v>796</v>
      </c>
      <c r="B183" s="2">
        <v>135</v>
      </c>
      <c r="C183" s="72">
        <v>137.94</v>
      </c>
      <c r="D183" s="73">
        <v>0.97819999999999996</v>
      </c>
      <c r="E183" s="45">
        <f t="shared" si="61"/>
        <v>0.22000000000000003</v>
      </c>
      <c r="F183" s="35">
        <f t="shared" si="62"/>
        <v>4.8650533333333384E-2</v>
      </c>
      <c r="H183" s="74">
        <f t="shared" si="63"/>
        <v>6.5678220000000067</v>
      </c>
      <c r="I183" s="2" t="s">
        <v>66</v>
      </c>
      <c r="J183" s="46" t="s">
        <v>354</v>
      </c>
      <c r="K183" s="75">
        <f t="shared" si="64"/>
        <v>43734</v>
      </c>
      <c r="L183" s="76" t="str">
        <f t="shared" ca="1" si="65"/>
        <v>2020/3/30</v>
      </c>
      <c r="M183" s="57">
        <f t="shared" ca="1" si="66"/>
        <v>25245</v>
      </c>
      <c r="N183" s="77">
        <f t="shared" ca="1" si="67"/>
        <v>9.4959597147950187E-2</v>
      </c>
      <c r="O183" s="48">
        <f t="shared" si="68"/>
        <v>134.932908</v>
      </c>
      <c r="P183" s="48">
        <f t="shared" si="69"/>
        <v>-6.7092000000002372E-2</v>
      </c>
      <c r="Q183" s="49">
        <f t="shared" si="70"/>
        <v>0.9</v>
      </c>
      <c r="R183" s="50">
        <f t="shared" si="71"/>
        <v>23009.340000000004</v>
      </c>
      <c r="S183" s="51">
        <f t="shared" si="72"/>
        <v>22507.736388000001</v>
      </c>
      <c r="T183" s="51"/>
      <c r="U183" s="78"/>
      <c r="V183" s="52">
        <f t="shared" si="73"/>
        <v>7247.82</v>
      </c>
      <c r="W183" s="52">
        <f t="shared" si="74"/>
        <v>29755.556388000001</v>
      </c>
      <c r="X183" s="1">
        <f t="shared" si="75"/>
        <v>28355</v>
      </c>
      <c r="Y183" s="50">
        <f t="shared" si="76"/>
        <v>1400.5563880000009</v>
      </c>
      <c r="Z183" s="135">
        <f t="shared" si="77"/>
        <v>4.9393630329747973E-2</v>
      </c>
      <c r="AA183" s="135">
        <f t="shared" si="78"/>
        <v>6.635450060121717E-2</v>
      </c>
      <c r="AB183" s="135">
        <f>SUM($C$2:C183)*D183/SUM($B$2:B183)-1</f>
        <v>5.6571224404867282E-2</v>
      </c>
      <c r="AC183" s="135">
        <f t="shared" si="79"/>
        <v>-7.177594075119309E-3</v>
      </c>
      <c r="AD183" s="53">
        <f t="shared" si="80"/>
        <v>0.17134946666666664</v>
      </c>
      <c r="AE183" s="53"/>
    </row>
    <row r="184" spans="1:31">
      <c r="A184" s="79" t="s">
        <v>797</v>
      </c>
      <c r="B184" s="2">
        <v>135</v>
      </c>
      <c r="C184" s="72">
        <v>137.07</v>
      </c>
      <c r="D184" s="73">
        <v>0.98440000000000005</v>
      </c>
      <c r="E184" s="45">
        <f t="shared" si="61"/>
        <v>0.22000000000000003</v>
      </c>
      <c r="F184" s="35">
        <f t="shared" si="62"/>
        <v>4.2036599999999924E-2</v>
      </c>
      <c r="H184" s="74">
        <f t="shared" si="63"/>
        <v>5.6749409999999898</v>
      </c>
      <c r="I184" s="2" t="s">
        <v>66</v>
      </c>
      <c r="J184" s="46" t="s">
        <v>356</v>
      </c>
      <c r="K184" s="75">
        <f t="shared" si="64"/>
        <v>43735</v>
      </c>
      <c r="L184" s="76" t="str">
        <f t="shared" ca="1" si="65"/>
        <v>2020/3/30</v>
      </c>
      <c r="M184" s="57">
        <f t="shared" ca="1" si="66"/>
        <v>25110</v>
      </c>
      <c r="N184" s="77">
        <f t="shared" ca="1" si="67"/>
        <v>8.2491177419354689E-2</v>
      </c>
      <c r="O184" s="48">
        <f t="shared" si="68"/>
        <v>134.93170800000001</v>
      </c>
      <c r="P184" s="48">
        <f t="shared" si="69"/>
        <v>-6.8291999999985364E-2</v>
      </c>
      <c r="Q184" s="49">
        <f t="shared" si="70"/>
        <v>0.9</v>
      </c>
      <c r="R184" s="50">
        <f t="shared" si="71"/>
        <v>23146.410000000003</v>
      </c>
      <c r="S184" s="51">
        <f t="shared" si="72"/>
        <v>22785.326004000006</v>
      </c>
      <c r="T184" s="51"/>
      <c r="U184" s="78"/>
      <c r="V184" s="52">
        <f t="shared" si="73"/>
        <v>7247.82</v>
      </c>
      <c r="W184" s="52">
        <f t="shared" si="74"/>
        <v>30033.146004000006</v>
      </c>
      <c r="X184" s="1">
        <f t="shared" si="75"/>
        <v>28490</v>
      </c>
      <c r="Y184" s="50">
        <f t="shared" si="76"/>
        <v>1543.1460040000056</v>
      </c>
      <c r="Z184" s="135">
        <f t="shared" si="77"/>
        <v>5.4164478904879187E-2</v>
      </c>
      <c r="AA184" s="135">
        <f t="shared" si="78"/>
        <v>7.2645368978137226E-2</v>
      </c>
      <c r="AB184" s="135">
        <f>SUM($C$2:C184)*D184/SUM($B$2:B184)-1</f>
        <v>6.2965762162162653E-2</v>
      </c>
      <c r="AC184" s="135">
        <f t="shared" si="79"/>
        <v>-8.8012832572834654E-3</v>
      </c>
      <c r="AD184" s="53">
        <f t="shared" si="80"/>
        <v>0.1779634000000001</v>
      </c>
      <c r="AE184" s="53"/>
    </row>
    <row r="185" spans="1:31">
      <c r="A185" s="79" t="s">
        <v>798</v>
      </c>
      <c r="B185" s="2">
        <v>135</v>
      </c>
      <c r="C185" s="72">
        <v>138.5</v>
      </c>
      <c r="D185" s="73">
        <v>0.97419999999999995</v>
      </c>
      <c r="E185" s="45">
        <f t="shared" si="61"/>
        <v>0.22000000000000003</v>
      </c>
      <c r="F185" s="35">
        <f t="shared" si="62"/>
        <v>5.2907777777777776E-2</v>
      </c>
      <c r="H185" s="74">
        <f t="shared" si="63"/>
        <v>7.14255</v>
      </c>
      <c r="I185" s="2" t="s">
        <v>66</v>
      </c>
      <c r="J185" s="46" t="s">
        <v>358</v>
      </c>
      <c r="K185" s="75">
        <f t="shared" si="64"/>
        <v>43738</v>
      </c>
      <c r="L185" s="76" t="str">
        <f t="shared" ca="1" si="65"/>
        <v>2020/3/30</v>
      </c>
      <c r="M185" s="57">
        <f t="shared" ca="1" si="66"/>
        <v>24705</v>
      </c>
      <c r="N185" s="77">
        <f t="shared" ca="1" si="67"/>
        <v>0.10552644201578627</v>
      </c>
      <c r="O185" s="48">
        <f t="shared" si="68"/>
        <v>134.92669999999998</v>
      </c>
      <c r="P185" s="48">
        <f t="shared" si="69"/>
        <v>-7.3300000000017462E-2</v>
      </c>
      <c r="Q185" s="49">
        <f t="shared" si="70"/>
        <v>0.9</v>
      </c>
      <c r="R185" s="50">
        <f t="shared" si="71"/>
        <v>23284.910000000003</v>
      </c>
      <c r="S185" s="51">
        <f t="shared" si="72"/>
        <v>22684.159322000003</v>
      </c>
      <c r="T185" s="51"/>
      <c r="U185" s="78"/>
      <c r="V185" s="52">
        <f t="shared" si="73"/>
        <v>7247.82</v>
      </c>
      <c r="W185" s="52">
        <f t="shared" si="74"/>
        <v>29931.979322000003</v>
      </c>
      <c r="X185" s="1">
        <f t="shared" si="75"/>
        <v>28625</v>
      </c>
      <c r="Y185" s="50">
        <f t="shared" si="76"/>
        <v>1306.9793220000029</v>
      </c>
      <c r="Z185" s="135">
        <f t="shared" si="77"/>
        <v>4.5658666270742554E-2</v>
      </c>
      <c r="AA185" s="135">
        <f t="shared" si="78"/>
        <v>6.1138995976083077E-2</v>
      </c>
      <c r="AB185" s="135">
        <f>SUM($C$2:C185)*D185/SUM($B$2:B185)-1</f>
        <v>5.1704118847161862E-2</v>
      </c>
      <c r="AC185" s="135">
        <f t="shared" si="79"/>
        <v>-6.0454525764193079E-3</v>
      </c>
      <c r="AD185" s="53">
        <f t="shared" si="80"/>
        <v>0.16709222222222225</v>
      </c>
      <c r="AE185" s="53"/>
    </row>
    <row r="186" spans="1:31">
      <c r="A186" s="79" t="s">
        <v>799</v>
      </c>
      <c r="B186" s="2">
        <v>135</v>
      </c>
      <c r="C186" s="72">
        <v>138.52000000000001</v>
      </c>
      <c r="D186" s="73">
        <v>0.97409999999999997</v>
      </c>
      <c r="E186" s="45">
        <f t="shared" si="61"/>
        <v>0.22000000000000003</v>
      </c>
      <c r="F186" s="35">
        <f t="shared" si="62"/>
        <v>5.3059822222222358E-2</v>
      </c>
      <c r="H186" s="74">
        <f t="shared" si="63"/>
        <v>7.163076000000018</v>
      </c>
      <c r="I186" s="2" t="s">
        <v>66</v>
      </c>
      <c r="J186" s="46" t="s">
        <v>360</v>
      </c>
      <c r="K186" s="75">
        <f t="shared" si="64"/>
        <v>43746</v>
      </c>
      <c r="L186" s="76" t="str">
        <f t="shared" ca="1" si="65"/>
        <v>2020/3/30</v>
      </c>
      <c r="M186" s="57">
        <f t="shared" ca="1" si="66"/>
        <v>23625</v>
      </c>
      <c r="N186" s="77">
        <f t="shared" ca="1" si="67"/>
        <v>0.11066762920634948</v>
      </c>
      <c r="O186" s="48">
        <f t="shared" si="68"/>
        <v>134.932332</v>
      </c>
      <c r="P186" s="48">
        <f t="shared" si="69"/>
        <v>-6.7667999999997619E-2</v>
      </c>
      <c r="Q186" s="49">
        <f t="shared" si="70"/>
        <v>0.9</v>
      </c>
      <c r="R186" s="50">
        <f t="shared" si="71"/>
        <v>23423.430000000004</v>
      </c>
      <c r="S186" s="51">
        <f t="shared" si="72"/>
        <v>22816.763163000003</v>
      </c>
      <c r="T186" s="51"/>
      <c r="U186" s="78"/>
      <c r="V186" s="52">
        <f t="shared" si="73"/>
        <v>7247.82</v>
      </c>
      <c r="W186" s="52">
        <f t="shared" si="74"/>
        <v>30064.583163000003</v>
      </c>
      <c r="X186" s="1">
        <f t="shared" si="75"/>
        <v>28760</v>
      </c>
      <c r="Y186" s="50">
        <f t="shared" si="76"/>
        <v>1304.583163000003</v>
      </c>
      <c r="Z186" s="135">
        <f t="shared" si="77"/>
        <v>4.5361027920723274E-2</v>
      </c>
      <c r="AA186" s="135">
        <f t="shared" si="78"/>
        <v>6.0643931158999465E-2</v>
      </c>
      <c r="AB186" s="135">
        <f>SUM($C$2:C186)*D186/SUM($B$2:B186)-1</f>
        <v>5.1351616933240862E-2</v>
      </c>
      <c r="AC186" s="135">
        <f t="shared" si="79"/>
        <v>-5.9905890125175887E-3</v>
      </c>
      <c r="AD186" s="53">
        <f t="shared" si="80"/>
        <v>0.16694017777777767</v>
      </c>
      <c r="AE186" s="53"/>
    </row>
    <row r="187" spans="1:31">
      <c r="A187" s="79" t="s">
        <v>800</v>
      </c>
      <c r="B187" s="2">
        <v>135</v>
      </c>
      <c r="C187" s="72">
        <v>137.46</v>
      </c>
      <c r="D187" s="73">
        <v>0.98160000000000003</v>
      </c>
      <c r="E187" s="45">
        <f t="shared" si="61"/>
        <v>0.22000000000000003</v>
      </c>
      <c r="F187" s="35">
        <f t="shared" si="62"/>
        <v>4.500146666666667E-2</v>
      </c>
      <c r="H187" s="74">
        <f t="shared" si="63"/>
        <v>6.0751980000000003</v>
      </c>
      <c r="I187" s="2" t="s">
        <v>66</v>
      </c>
      <c r="J187" s="46" t="s">
        <v>362</v>
      </c>
      <c r="K187" s="75">
        <f t="shared" si="64"/>
        <v>43747</v>
      </c>
      <c r="L187" s="76" t="str">
        <f t="shared" ca="1" si="65"/>
        <v>2020/3/30</v>
      </c>
      <c r="M187" s="57">
        <f t="shared" ca="1" si="66"/>
        <v>23490</v>
      </c>
      <c r="N187" s="77">
        <f t="shared" ca="1" si="67"/>
        <v>9.4399628352490425E-2</v>
      </c>
      <c r="O187" s="48">
        <f t="shared" si="68"/>
        <v>134.93073600000002</v>
      </c>
      <c r="P187" s="48">
        <f t="shared" si="69"/>
        <v>-6.9263999999975567E-2</v>
      </c>
      <c r="Q187" s="49">
        <f t="shared" si="70"/>
        <v>0.9</v>
      </c>
      <c r="R187" s="50">
        <f t="shared" si="71"/>
        <v>23560.890000000003</v>
      </c>
      <c r="S187" s="51">
        <f t="shared" si="72"/>
        <v>23127.369624000003</v>
      </c>
      <c r="T187" s="51"/>
      <c r="U187" s="78"/>
      <c r="V187" s="52">
        <f t="shared" si="73"/>
        <v>7247.82</v>
      </c>
      <c r="W187" s="52">
        <f t="shared" si="74"/>
        <v>30375.189624000002</v>
      </c>
      <c r="X187" s="1">
        <f t="shared" si="75"/>
        <v>28895</v>
      </c>
      <c r="Y187" s="50">
        <f t="shared" si="76"/>
        <v>1480.1896240000024</v>
      </c>
      <c r="Z187" s="135">
        <f t="shared" si="77"/>
        <v>5.1226496764146034E-2</v>
      </c>
      <c r="AA187" s="135">
        <f t="shared" si="78"/>
        <v>6.8377942253910362E-2</v>
      </c>
      <c r="AB187" s="135">
        <f>SUM($C$2:C187)*D187/SUM($B$2:B187)-1</f>
        <v>5.9166273196055164E-2</v>
      </c>
      <c r="AC187" s="135">
        <f t="shared" si="79"/>
        <v>-7.9397764319091291E-3</v>
      </c>
      <c r="AD187" s="53">
        <f t="shared" si="80"/>
        <v>0.17499853333333337</v>
      </c>
      <c r="AE187" s="53"/>
    </row>
    <row r="188" spans="1:31">
      <c r="A188" s="79" t="s">
        <v>801</v>
      </c>
      <c r="B188" s="2">
        <v>135</v>
      </c>
      <c r="C188" s="72">
        <v>135.85</v>
      </c>
      <c r="D188" s="73">
        <v>0.99319999999999997</v>
      </c>
      <c r="E188" s="45">
        <f t="shared" si="61"/>
        <v>0.22000000000000003</v>
      </c>
      <c r="F188" s="35">
        <f t="shared" si="62"/>
        <v>3.2761888888888875E-2</v>
      </c>
      <c r="H188" s="74">
        <f t="shared" si="63"/>
        <v>4.4228549999999984</v>
      </c>
      <c r="I188" s="2" t="s">
        <v>66</v>
      </c>
      <c r="J188" s="46" t="s">
        <v>364</v>
      </c>
      <c r="K188" s="75">
        <f t="shared" si="64"/>
        <v>43748</v>
      </c>
      <c r="L188" s="76" t="str">
        <f t="shared" ca="1" si="65"/>
        <v>2020/3/30</v>
      </c>
      <c r="M188" s="57">
        <f t="shared" ca="1" si="66"/>
        <v>23355</v>
      </c>
      <c r="N188" s="77">
        <f t="shared" ca="1" si="67"/>
        <v>6.9121904303147047E-2</v>
      </c>
      <c r="O188" s="48">
        <f t="shared" si="68"/>
        <v>134.92622</v>
      </c>
      <c r="P188" s="48">
        <f t="shared" si="69"/>
        <v>-7.3779999999999291E-2</v>
      </c>
      <c r="Q188" s="49">
        <f t="shared" si="70"/>
        <v>0.9</v>
      </c>
      <c r="R188" s="50">
        <f t="shared" si="71"/>
        <v>23696.74</v>
      </c>
      <c r="S188" s="51">
        <f t="shared" si="72"/>
        <v>23535.602168000001</v>
      </c>
      <c r="T188" s="51"/>
      <c r="U188" s="78"/>
      <c r="V188" s="52">
        <f t="shared" si="73"/>
        <v>7247.82</v>
      </c>
      <c r="W188" s="52">
        <f t="shared" si="74"/>
        <v>30783.422168000001</v>
      </c>
      <c r="X188" s="1">
        <f t="shared" si="75"/>
        <v>29030</v>
      </c>
      <c r="Y188" s="50">
        <f t="shared" si="76"/>
        <v>1753.422168000001</v>
      </c>
      <c r="Z188" s="135">
        <f t="shared" si="77"/>
        <v>6.0400350258353441E-2</v>
      </c>
      <c r="AA188" s="135">
        <f t="shared" si="78"/>
        <v>8.0498011126526325E-2</v>
      </c>
      <c r="AB188" s="135">
        <f>SUM($C$2:C188)*D188/SUM($B$2:B188)-1</f>
        <v>7.134701508784036E-2</v>
      </c>
      <c r="AC188" s="135">
        <f t="shared" si="79"/>
        <v>-1.0946664829486918E-2</v>
      </c>
      <c r="AD188" s="53">
        <f t="shared" si="80"/>
        <v>0.18723811111111116</v>
      </c>
      <c r="AE188" s="53"/>
    </row>
    <row r="189" spans="1:31">
      <c r="A189" s="79" t="s">
        <v>802</v>
      </c>
      <c r="B189" s="2">
        <v>135</v>
      </c>
      <c r="C189" s="72">
        <v>135.59</v>
      </c>
      <c r="D189" s="73">
        <v>0.99509999999999998</v>
      </c>
      <c r="E189" s="45">
        <f t="shared" si="61"/>
        <v>0.22000000000000003</v>
      </c>
      <c r="F189" s="35">
        <f t="shared" si="62"/>
        <v>3.0785311111111047E-2</v>
      </c>
      <c r="H189" s="74">
        <f t="shared" si="63"/>
        <v>4.1560169999999914</v>
      </c>
      <c r="I189" s="2" t="s">
        <v>66</v>
      </c>
      <c r="J189" s="46" t="s">
        <v>366</v>
      </c>
      <c r="K189" s="75">
        <f t="shared" si="64"/>
        <v>43749</v>
      </c>
      <c r="L189" s="76" t="str">
        <f t="shared" ca="1" si="65"/>
        <v>2020/3/30</v>
      </c>
      <c r="M189" s="57">
        <f t="shared" ca="1" si="66"/>
        <v>23220</v>
      </c>
      <c r="N189" s="77">
        <f t="shared" ca="1" si="67"/>
        <v>6.5329293927648441E-2</v>
      </c>
      <c r="O189" s="48">
        <f t="shared" si="68"/>
        <v>134.92560900000001</v>
      </c>
      <c r="P189" s="48">
        <f t="shared" si="69"/>
        <v>-7.4390999999991436E-2</v>
      </c>
      <c r="Q189" s="49">
        <f t="shared" si="70"/>
        <v>0.9</v>
      </c>
      <c r="R189" s="50">
        <f t="shared" si="71"/>
        <v>23832.33</v>
      </c>
      <c r="S189" s="51">
        <f t="shared" si="72"/>
        <v>23715.551583</v>
      </c>
      <c r="T189" s="51"/>
      <c r="U189" s="78"/>
      <c r="V189" s="52">
        <f t="shared" si="73"/>
        <v>7247.82</v>
      </c>
      <c r="W189" s="52">
        <f t="shared" si="74"/>
        <v>30963.371583</v>
      </c>
      <c r="X189" s="1">
        <f t="shared" si="75"/>
        <v>29165</v>
      </c>
      <c r="Y189" s="50">
        <f t="shared" si="76"/>
        <v>1798.3715830000001</v>
      </c>
      <c r="Z189" s="135">
        <f t="shared" si="77"/>
        <v>6.1661977815875124E-2</v>
      </c>
      <c r="AA189" s="135">
        <f t="shared" si="78"/>
        <v>8.2053055320073121E-2</v>
      </c>
      <c r="AB189" s="135">
        <f>SUM($C$2:C189)*D189/SUM($B$2:B189)-1</f>
        <v>7.3054219886851124E-2</v>
      </c>
      <c r="AC189" s="135">
        <f t="shared" si="79"/>
        <v>-1.1392242070976E-2</v>
      </c>
      <c r="AD189" s="53">
        <f t="shared" si="80"/>
        <v>0.18921468888888898</v>
      </c>
      <c r="AE189" s="53"/>
    </row>
    <row r="190" spans="1:31">
      <c r="A190" s="79" t="s">
        <v>803</v>
      </c>
      <c r="B190" s="2">
        <v>135</v>
      </c>
      <c r="C190" s="72">
        <v>133.74</v>
      </c>
      <c r="D190" s="73">
        <v>1.0088999999999999</v>
      </c>
      <c r="E190" s="45">
        <f t="shared" si="61"/>
        <v>0.22000000000000003</v>
      </c>
      <c r="F190" s="35">
        <f t="shared" si="62"/>
        <v>1.6721200000000006E-2</v>
      </c>
      <c r="H190" s="74">
        <f t="shared" si="63"/>
        <v>2.2573620000000005</v>
      </c>
      <c r="I190" s="2" t="s">
        <v>66</v>
      </c>
      <c r="J190" s="46" t="s">
        <v>368</v>
      </c>
      <c r="K190" s="75">
        <f t="shared" si="64"/>
        <v>43752</v>
      </c>
      <c r="L190" s="76" t="str">
        <f t="shared" ca="1" si="65"/>
        <v>2020/3/30</v>
      </c>
      <c r="M190" s="57">
        <f t="shared" ca="1" si="66"/>
        <v>22815</v>
      </c>
      <c r="N190" s="77">
        <f t="shared" ca="1" si="67"/>
        <v>3.6113834319526639E-2</v>
      </c>
      <c r="O190" s="48">
        <f t="shared" si="68"/>
        <v>134.930286</v>
      </c>
      <c r="P190" s="48">
        <f t="shared" si="69"/>
        <v>-6.9714000000004717E-2</v>
      </c>
      <c r="Q190" s="49">
        <f t="shared" si="70"/>
        <v>0.9</v>
      </c>
      <c r="R190" s="50">
        <f t="shared" si="71"/>
        <v>23966.070000000003</v>
      </c>
      <c r="S190" s="51">
        <f t="shared" si="72"/>
        <v>24179.368023000003</v>
      </c>
      <c r="T190" s="51"/>
      <c r="U190" s="78"/>
      <c r="V190" s="52">
        <f t="shared" si="73"/>
        <v>7247.82</v>
      </c>
      <c r="W190" s="52">
        <f t="shared" si="74"/>
        <v>31427.188023000002</v>
      </c>
      <c r="X190" s="1">
        <f t="shared" si="75"/>
        <v>29300</v>
      </c>
      <c r="Y190" s="50">
        <f t="shared" si="76"/>
        <v>2127.1880230000024</v>
      </c>
      <c r="Z190" s="135">
        <f t="shared" si="77"/>
        <v>7.2600273822525763E-2</v>
      </c>
      <c r="AA190" s="135">
        <f t="shared" si="78"/>
        <v>9.6461575363524288E-2</v>
      </c>
      <c r="AB190" s="135">
        <f>SUM($C$2:C190)*D190/SUM($B$2:B190)-1</f>
        <v>8.7527743447099349E-2</v>
      </c>
      <c r="AC190" s="135">
        <f t="shared" si="79"/>
        <v>-1.4927469624573586E-2</v>
      </c>
      <c r="AD190" s="53">
        <f t="shared" si="80"/>
        <v>0.20327880000000004</v>
      </c>
      <c r="AE190" s="53"/>
    </row>
    <row r="191" spans="1:31">
      <c r="A191" s="79" t="s">
        <v>804</v>
      </c>
      <c r="B191" s="2">
        <v>135</v>
      </c>
      <c r="C191" s="72">
        <v>135.43</v>
      </c>
      <c r="D191" s="73">
        <v>0.99629999999999996</v>
      </c>
      <c r="E191" s="45">
        <f t="shared" si="61"/>
        <v>0.22000000000000003</v>
      </c>
      <c r="F191" s="35">
        <f t="shared" si="62"/>
        <v>2.9568955555555686E-2</v>
      </c>
      <c r="H191" s="74">
        <f t="shared" si="63"/>
        <v>3.9918090000000177</v>
      </c>
      <c r="I191" s="2" t="s">
        <v>66</v>
      </c>
      <c r="J191" s="46" t="s">
        <v>370</v>
      </c>
      <c r="K191" s="75">
        <f t="shared" si="64"/>
        <v>43753</v>
      </c>
      <c r="L191" s="76" t="str">
        <f t="shared" ca="1" si="65"/>
        <v>2020/3/30</v>
      </c>
      <c r="M191" s="57">
        <f t="shared" ca="1" si="66"/>
        <v>22680</v>
      </c>
      <c r="N191" s="77">
        <f t="shared" ca="1" si="67"/>
        <v>6.4242076058201342E-2</v>
      </c>
      <c r="O191" s="48">
        <f t="shared" si="68"/>
        <v>134.928909</v>
      </c>
      <c r="P191" s="48">
        <f t="shared" si="69"/>
        <v>-7.1090999999995574E-2</v>
      </c>
      <c r="Q191" s="49">
        <f t="shared" si="70"/>
        <v>0.9</v>
      </c>
      <c r="R191" s="50">
        <f t="shared" si="71"/>
        <v>24101.500000000004</v>
      </c>
      <c r="S191" s="51">
        <f t="shared" si="72"/>
        <v>24012.324450000004</v>
      </c>
      <c r="T191" s="51"/>
      <c r="U191" s="78"/>
      <c r="V191" s="52">
        <f t="shared" si="73"/>
        <v>7247.82</v>
      </c>
      <c r="W191" s="52">
        <f t="shared" si="74"/>
        <v>31260.144450000003</v>
      </c>
      <c r="X191" s="1">
        <f t="shared" si="75"/>
        <v>29435</v>
      </c>
      <c r="Y191" s="50">
        <f t="shared" si="76"/>
        <v>1825.1444500000034</v>
      </c>
      <c r="Z191" s="135">
        <f t="shared" si="77"/>
        <v>6.2005926617971996E-2</v>
      </c>
      <c r="AA191" s="135">
        <f t="shared" si="78"/>
        <v>8.2261217964608502E-2</v>
      </c>
      <c r="AB191" s="135">
        <f>SUM($C$2:C191)*D191/SUM($B$2:B191)-1</f>
        <v>7.3604215050110833E-2</v>
      </c>
      <c r="AC191" s="135">
        <f t="shared" si="79"/>
        <v>-1.1598288432138837E-2</v>
      </c>
      <c r="AD191" s="53">
        <f t="shared" si="80"/>
        <v>0.19043104444444434</v>
      </c>
      <c r="AE191" s="53"/>
    </row>
    <row r="192" spans="1:31">
      <c r="A192" s="79" t="s">
        <v>805</v>
      </c>
      <c r="B192" s="2">
        <v>135</v>
      </c>
      <c r="C192" s="72">
        <v>136.02000000000001</v>
      </c>
      <c r="D192" s="73">
        <v>0.99199999999999999</v>
      </c>
      <c r="E192" s="45">
        <f t="shared" si="61"/>
        <v>0.22000000000000003</v>
      </c>
      <c r="F192" s="35">
        <f t="shared" si="62"/>
        <v>3.4054266666666735E-2</v>
      </c>
      <c r="H192" s="74">
        <f t="shared" si="63"/>
        <v>4.5973260000000096</v>
      </c>
      <c r="I192" s="2" t="s">
        <v>66</v>
      </c>
      <c r="J192" s="46" t="s">
        <v>372</v>
      </c>
      <c r="K192" s="75">
        <f t="shared" si="64"/>
        <v>43754</v>
      </c>
      <c r="L192" s="76" t="str">
        <f t="shared" ca="1" si="65"/>
        <v>2020/3/30</v>
      </c>
      <c r="M192" s="57">
        <f t="shared" ca="1" si="66"/>
        <v>22545</v>
      </c>
      <c r="N192" s="77">
        <f t="shared" ca="1" si="67"/>
        <v>7.4429984031936278E-2</v>
      </c>
      <c r="O192" s="48">
        <f t="shared" si="68"/>
        <v>134.93184000000002</v>
      </c>
      <c r="P192" s="48">
        <f t="shared" si="69"/>
        <v>-6.8159999999977572E-2</v>
      </c>
      <c r="Q192" s="49">
        <f t="shared" si="70"/>
        <v>0.9</v>
      </c>
      <c r="R192" s="50">
        <f t="shared" si="71"/>
        <v>24237.520000000004</v>
      </c>
      <c r="S192" s="51">
        <f t="shared" si="72"/>
        <v>24043.619840000003</v>
      </c>
      <c r="T192" s="51"/>
      <c r="U192" s="78"/>
      <c r="V192" s="52">
        <f t="shared" si="73"/>
        <v>7247.82</v>
      </c>
      <c r="W192" s="52">
        <f t="shared" si="74"/>
        <v>31291.439840000003</v>
      </c>
      <c r="X192" s="1">
        <f t="shared" si="75"/>
        <v>29570</v>
      </c>
      <c r="Y192" s="50">
        <f t="shared" si="76"/>
        <v>1721.4398400000027</v>
      </c>
      <c r="Z192" s="135">
        <f t="shared" si="77"/>
        <v>5.8215753804531811E-2</v>
      </c>
      <c r="AA192" s="135">
        <f t="shared" si="78"/>
        <v>7.7117908734720464E-2</v>
      </c>
      <c r="AB192" s="135">
        <f>SUM($C$2:C192)*D192/SUM($B$2:B192)-1</f>
        <v>6.8653386540412864E-2</v>
      </c>
      <c r="AC192" s="135">
        <f t="shared" si="79"/>
        <v>-1.0437632735881053E-2</v>
      </c>
      <c r="AD192" s="53">
        <f t="shared" si="80"/>
        <v>0.18594573333333331</v>
      </c>
      <c r="AE192" s="53"/>
    </row>
    <row r="193" spans="1:31">
      <c r="A193" s="79" t="s">
        <v>806</v>
      </c>
      <c r="B193" s="2">
        <v>135</v>
      </c>
      <c r="C193" s="72">
        <v>136.27000000000001</v>
      </c>
      <c r="D193" s="73">
        <v>0.99019999999999997</v>
      </c>
      <c r="E193" s="45">
        <f t="shared" si="61"/>
        <v>0.22000000000000003</v>
      </c>
      <c r="F193" s="35">
        <f t="shared" si="62"/>
        <v>3.595482222222228E-2</v>
      </c>
      <c r="H193" s="74">
        <f t="shared" si="63"/>
        <v>4.8539010000000076</v>
      </c>
      <c r="I193" s="2" t="s">
        <v>66</v>
      </c>
      <c r="J193" s="46" t="s">
        <v>374</v>
      </c>
      <c r="K193" s="75">
        <f t="shared" si="64"/>
        <v>43755</v>
      </c>
      <c r="L193" s="76" t="str">
        <f t="shared" ca="1" si="65"/>
        <v>2020/3/30</v>
      </c>
      <c r="M193" s="57">
        <f t="shared" ca="1" si="66"/>
        <v>22410</v>
      </c>
      <c r="N193" s="77">
        <f t="shared" ca="1" si="67"/>
        <v>7.905728982597067E-2</v>
      </c>
      <c r="O193" s="48">
        <f t="shared" si="68"/>
        <v>134.93455400000002</v>
      </c>
      <c r="P193" s="48">
        <f t="shared" si="69"/>
        <v>-6.5445999999980131E-2</v>
      </c>
      <c r="Q193" s="49">
        <f t="shared" si="70"/>
        <v>0.9</v>
      </c>
      <c r="R193" s="50">
        <f t="shared" si="71"/>
        <v>24373.790000000005</v>
      </c>
      <c r="S193" s="51">
        <f t="shared" si="72"/>
        <v>24134.926858000003</v>
      </c>
      <c r="T193" s="51"/>
      <c r="U193" s="78"/>
      <c r="V193" s="52">
        <f t="shared" si="73"/>
        <v>7247.82</v>
      </c>
      <c r="W193" s="52">
        <f t="shared" si="74"/>
        <v>31382.746858000002</v>
      </c>
      <c r="X193" s="1">
        <f t="shared" si="75"/>
        <v>29705</v>
      </c>
      <c r="Y193" s="50">
        <f t="shared" si="76"/>
        <v>1677.7468580000022</v>
      </c>
      <c r="Z193" s="135">
        <f t="shared" si="77"/>
        <v>5.6480284733209984E-2</v>
      </c>
      <c r="AA193" s="135">
        <f t="shared" si="78"/>
        <v>7.4708705990689905E-2</v>
      </c>
      <c r="AB193" s="135">
        <f>SUM($C$2:C193)*D193/SUM($B$2:B193)-1</f>
        <v>6.6408898771251001E-2</v>
      </c>
      <c r="AC193" s="135">
        <f t="shared" si="79"/>
        <v>-9.9286140380410171E-3</v>
      </c>
      <c r="AD193" s="53">
        <f t="shared" si="80"/>
        <v>0.18404517777777774</v>
      </c>
      <c r="AE193" s="53"/>
    </row>
    <row r="194" spans="1:31">
      <c r="A194" s="79" t="s">
        <v>807</v>
      </c>
      <c r="B194" s="2">
        <v>135</v>
      </c>
      <c r="C194" s="72">
        <v>138.02000000000001</v>
      </c>
      <c r="D194" s="73">
        <v>0.97760000000000002</v>
      </c>
      <c r="E194" s="45">
        <f t="shared" ref="E194:E225" si="81">10%*Q194+13%</f>
        <v>0.22000000000000003</v>
      </c>
      <c r="F194" s="35">
        <f t="shared" ref="F194:F225" si="82">IF(G194="",($F$1*C194-B194)/B194,H194/B194)</f>
        <v>4.9258711111111277E-2</v>
      </c>
      <c r="H194" s="74">
        <f t="shared" ref="H194:H225" si="83">IF(G194="",$F$1*C194-B194,G194-B194)</f>
        <v>6.649926000000022</v>
      </c>
      <c r="I194" s="2" t="s">
        <v>66</v>
      </c>
      <c r="J194" s="46" t="s">
        <v>376</v>
      </c>
      <c r="K194" s="75">
        <f t="shared" ref="K194:K225" si="84">DATE(MID(J194,1,4),MID(J194,5,2),MID(J194,7,2))</f>
        <v>43756</v>
      </c>
      <c r="L194" s="76" t="str">
        <f t="shared" ref="L194:L225" ca="1" si="85">IF(LEN(J194) &gt; 15,DATE(MID(J194,12,4),MID(J194,16,2),MID(J194,18,2)),TEXT(TODAY(),"yyyy/m/d"))</f>
        <v>2020/3/30</v>
      </c>
      <c r="M194" s="57">
        <f t="shared" ref="M194:M225" ca="1" si="86">(L194-K194+1)*B194</f>
        <v>22275</v>
      </c>
      <c r="N194" s="77">
        <f t="shared" ref="N194:N225" ca="1" si="87">H194/M194*365</f>
        <v>0.10896623973064008</v>
      </c>
      <c r="O194" s="48">
        <f t="shared" ref="O194:O225" si="88">D194*C194</f>
        <v>134.92835200000002</v>
      </c>
      <c r="P194" s="48">
        <f t="shared" ref="P194:P225" si="89">O194-B194</f>
        <v>-7.1647999999981948E-2</v>
      </c>
      <c r="Q194" s="49">
        <f t="shared" ref="Q194:Q225" si="90">B194/150</f>
        <v>0.9</v>
      </c>
      <c r="R194" s="50">
        <f t="shared" ref="R194:R225" si="91">R193+C194-T194</f>
        <v>24511.810000000005</v>
      </c>
      <c r="S194" s="51">
        <f t="shared" ref="S194:S225" si="92">R194*D194</f>
        <v>23962.745456000004</v>
      </c>
      <c r="T194" s="51"/>
      <c r="U194" s="78"/>
      <c r="V194" s="52">
        <f t="shared" ref="V194:V225" si="93">U194+V193</f>
        <v>7247.82</v>
      </c>
      <c r="W194" s="52">
        <f t="shared" ref="W194:W225" si="94">S194+V194</f>
        <v>31210.565456000004</v>
      </c>
      <c r="X194" s="1">
        <f t="shared" ref="X194:X225" si="95">X193+B194</f>
        <v>29840</v>
      </c>
      <c r="Y194" s="50">
        <f t="shared" ref="Y194:Y225" si="96">W194-X194</f>
        <v>1370.5654560000039</v>
      </c>
      <c r="Z194" s="135">
        <f t="shared" ref="Z194:Z225" si="97">W194/X194-1</f>
        <v>4.5930477747989418E-2</v>
      </c>
      <c r="AA194" s="135">
        <f t="shared" ref="AA194:AA225" si="98">S194/(X194-V194)-1</f>
        <v>6.0665480533529825E-2</v>
      </c>
      <c r="AB194" s="135">
        <f>SUM($C$2:C194)*D194/SUM($B$2:B194)-1</f>
        <v>5.2597710991957536E-2</v>
      </c>
      <c r="AC194" s="135">
        <f t="shared" ref="AC194:AC225" si="99">Z194-AB194</f>
        <v>-6.6672332439681181E-3</v>
      </c>
      <c r="AD194" s="53">
        <f t="shared" ref="AD194:AD225" si="100">IF(E194-F194&lt;0,"达成",E194-F194)</f>
        <v>0.17074128888888876</v>
      </c>
      <c r="AE194" s="53"/>
    </row>
    <row r="195" spans="1:31">
      <c r="A195" s="79" t="s">
        <v>808</v>
      </c>
      <c r="B195" s="2">
        <v>135</v>
      </c>
      <c r="C195" s="72">
        <v>138.30000000000001</v>
      </c>
      <c r="D195" s="73">
        <v>0.97560000000000002</v>
      </c>
      <c r="E195" s="45">
        <f t="shared" si="81"/>
        <v>0.22000000000000003</v>
      </c>
      <c r="F195" s="35">
        <f t="shared" si="82"/>
        <v>5.1387333333333472E-2</v>
      </c>
      <c r="H195" s="74">
        <f t="shared" si="83"/>
        <v>6.9372900000000186</v>
      </c>
      <c r="I195" s="2" t="s">
        <v>66</v>
      </c>
      <c r="J195" s="46" t="s">
        <v>378</v>
      </c>
      <c r="K195" s="75">
        <f t="shared" si="84"/>
        <v>43759</v>
      </c>
      <c r="L195" s="76" t="str">
        <f t="shared" ca="1" si="85"/>
        <v>2020/3/30</v>
      </c>
      <c r="M195" s="57">
        <f t="shared" ca="1" si="86"/>
        <v>21870</v>
      </c>
      <c r="N195" s="77">
        <f t="shared" ca="1" si="87"/>
        <v>0.11578010288065875</v>
      </c>
      <c r="O195" s="48">
        <f t="shared" si="88"/>
        <v>134.92548000000002</v>
      </c>
      <c r="P195" s="48">
        <f t="shared" si="89"/>
        <v>-7.4519999999978381E-2</v>
      </c>
      <c r="Q195" s="49">
        <f t="shared" si="90"/>
        <v>0.9</v>
      </c>
      <c r="R195" s="50">
        <f t="shared" si="91"/>
        <v>24650.110000000004</v>
      </c>
      <c r="S195" s="51">
        <f t="shared" si="92"/>
        <v>24048.647316000006</v>
      </c>
      <c r="T195" s="51"/>
      <c r="U195" s="78"/>
      <c r="V195" s="52">
        <f t="shared" si="93"/>
        <v>7247.82</v>
      </c>
      <c r="W195" s="52">
        <f t="shared" si="94"/>
        <v>31296.467316000006</v>
      </c>
      <c r="X195" s="1">
        <f t="shared" si="95"/>
        <v>29975</v>
      </c>
      <c r="Y195" s="50">
        <f t="shared" si="96"/>
        <v>1321.4673160000057</v>
      </c>
      <c r="Z195" s="135">
        <f t="shared" si="97"/>
        <v>4.4085648573811698E-2</v>
      </c>
      <c r="AA195" s="135">
        <f t="shared" si="98"/>
        <v>5.8144799134780767E-2</v>
      </c>
      <c r="AB195" s="135">
        <f>SUM($C$2:C195)*D195/SUM($B$2:B195)-1</f>
        <v>5.0214604036697752E-2</v>
      </c>
      <c r="AC195" s="135">
        <f t="shared" si="99"/>
        <v>-6.1289554628860543E-3</v>
      </c>
      <c r="AD195" s="53">
        <f t="shared" si="100"/>
        <v>0.16861266666666655</v>
      </c>
      <c r="AE195" s="53"/>
    </row>
    <row r="196" spans="1:31">
      <c r="A196" s="79" t="s">
        <v>809</v>
      </c>
      <c r="B196" s="2">
        <v>135</v>
      </c>
      <c r="C196" s="72">
        <v>136.86000000000001</v>
      </c>
      <c r="D196" s="73">
        <v>0.9859</v>
      </c>
      <c r="E196" s="45">
        <f t="shared" si="81"/>
        <v>0.22000000000000003</v>
      </c>
      <c r="F196" s="35">
        <f t="shared" si="82"/>
        <v>4.0440133333333329E-2</v>
      </c>
      <c r="H196" s="74">
        <f t="shared" si="83"/>
        <v>5.4594179999999994</v>
      </c>
      <c r="I196" s="2" t="s">
        <v>66</v>
      </c>
      <c r="J196" s="46" t="s">
        <v>380</v>
      </c>
      <c r="K196" s="75">
        <f t="shared" si="84"/>
        <v>43760</v>
      </c>
      <c r="L196" s="76" t="str">
        <f t="shared" ca="1" si="85"/>
        <v>2020/3/30</v>
      </c>
      <c r="M196" s="57">
        <f t="shared" ca="1" si="86"/>
        <v>21735</v>
      </c>
      <c r="N196" s="77">
        <f t="shared" ca="1" si="87"/>
        <v>9.1681047619047606E-2</v>
      </c>
      <c r="O196" s="48">
        <f t="shared" si="88"/>
        <v>134.93027400000003</v>
      </c>
      <c r="P196" s="48">
        <f t="shared" si="89"/>
        <v>-6.972599999997442E-2</v>
      </c>
      <c r="Q196" s="49">
        <f t="shared" si="90"/>
        <v>0.9</v>
      </c>
      <c r="R196" s="50">
        <f t="shared" si="91"/>
        <v>24786.970000000005</v>
      </c>
      <c r="S196" s="51">
        <f t="shared" si="92"/>
        <v>24437.473723000006</v>
      </c>
      <c r="T196" s="51"/>
      <c r="U196" s="78"/>
      <c r="V196" s="52">
        <f t="shared" si="93"/>
        <v>7247.82</v>
      </c>
      <c r="W196" s="52">
        <f t="shared" si="94"/>
        <v>31685.293723000006</v>
      </c>
      <c r="X196" s="1">
        <f t="shared" si="95"/>
        <v>30110</v>
      </c>
      <c r="Y196" s="50">
        <f t="shared" si="96"/>
        <v>1575.2937230000061</v>
      </c>
      <c r="Z196" s="135">
        <f t="shared" si="97"/>
        <v>5.2317958253072172E-2</v>
      </c>
      <c r="AA196" s="135">
        <f t="shared" si="98"/>
        <v>6.8903915680832206E-2</v>
      </c>
      <c r="AB196" s="135">
        <f>SUM($C$2:C196)*D196/SUM($B$2:B196)-1</f>
        <v>6.102518708070459E-2</v>
      </c>
      <c r="AC196" s="135">
        <f t="shared" si="99"/>
        <v>-8.7072288276324183E-3</v>
      </c>
      <c r="AD196" s="53">
        <f t="shared" si="100"/>
        <v>0.17955986666666671</v>
      </c>
      <c r="AE196" s="53"/>
    </row>
    <row r="197" spans="1:31">
      <c r="A197" s="79" t="s">
        <v>810</v>
      </c>
      <c r="B197" s="2">
        <v>135</v>
      </c>
      <c r="C197" s="72">
        <v>137.87</v>
      </c>
      <c r="D197" s="73">
        <v>0.97870000000000001</v>
      </c>
      <c r="E197" s="45">
        <f t="shared" si="81"/>
        <v>0.22000000000000003</v>
      </c>
      <c r="F197" s="35">
        <f t="shared" si="82"/>
        <v>4.8118377777777784E-2</v>
      </c>
      <c r="H197" s="74">
        <f t="shared" si="83"/>
        <v>6.4959810000000004</v>
      </c>
      <c r="I197" s="2" t="s">
        <v>66</v>
      </c>
      <c r="J197" s="46" t="s">
        <v>382</v>
      </c>
      <c r="K197" s="75">
        <f t="shared" si="84"/>
        <v>43761</v>
      </c>
      <c r="L197" s="76" t="str">
        <f t="shared" ca="1" si="85"/>
        <v>2020/3/30</v>
      </c>
      <c r="M197" s="57">
        <f t="shared" ca="1" si="86"/>
        <v>21600</v>
      </c>
      <c r="N197" s="77">
        <f t="shared" ca="1" si="87"/>
        <v>0.10977004930555556</v>
      </c>
      <c r="O197" s="48">
        <f t="shared" si="88"/>
        <v>134.933369</v>
      </c>
      <c r="P197" s="48">
        <f t="shared" si="89"/>
        <v>-6.6631000000000995E-2</v>
      </c>
      <c r="Q197" s="49">
        <f t="shared" si="90"/>
        <v>0.9</v>
      </c>
      <c r="R197" s="50">
        <f t="shared" si="91"/>
        <v>24924.840000000004</v>
      </c>
      <c r="S197" s="51">
        <f t="shared" si="92"/>
        <v>24393.940908000004</v>
      </c>
      <c r="T197" s="51"/>
      <c r="U197" s="78"/>
      <c r="V197" s="52">
        <f t="shared" si="93"/>
        <v>7247.82</v>
      </c>
      <c r="W197" s="52">
        <f t="shared" si="94"/>
        <v>31641.760908000004</v>
      </c>
      <c r="X197" s="1">
        <f t="shared" si="95"/>
        <v>30245</v>
      </c>
      <c r="Y197" s="50">
        <f t="shared" si="96"/>
        <v>1396.7609080000038</v>
      </c>
      <c r="Z197" s="135">
        <f t="shared" si="97"/>
        <v>4.6181547627707209E-2</v>
      </c>
      <c r="AA197" s="135">
        <f t="shared" si="98"/>
        <v>6.0736181914478271E-2</v>
      </c>
      <c r="AB197" s="135">
        <f>SUM($C$2:C197)*D197/SUM($B$2:B197)-1</f>
        <v>5.3036544486692483E-2</v>
      </c>
      <c r="AC197" s="135">
        <f t="shared" si="99"/>
        <v>-6.8549968589852739E-3</v>
      </c>
      <c r="AD197" s="53">
        <f t="shared" si="100"/>
        <v>0.17188162222222225</v>
      </c>
      <c r="AE197" s="53"/>
    </row>
    <row r="198" spans="1:31">
      <c r="A198" s="79" t="s">
        <v>811</v>
      </c>
      <c r="B198" s="2">
        <v>135</v>
      </c>
      <c r="C198" s="72">
        <v>138.05000000000001</v>
      </c>
      <c r="D198" s="73">
        <v>0.97740000000000005</v>
      </c>
      <c r="E198" s="45">
        <f t="shared" si="81"/>
        <v>0.22000000000000003</v>
      </c>
      <c r="F198" s="35">
        <f t="shared" si="82"/>
        <v>4.9486777777777928E-2</v>
      </c>
      <c r="H198" s="74">
        <f t="shared" si="83"/>
        <v>6.6807150000000206</v>
      </c>
      <c r="I198" s="2" t="s">
        <v>66</v>
      </c>
      <c r="J198" s="46" t="s">
        <v>384</v>
      </c>
      <c r="K198" s="75">
        <f t="shared" si="84"/>
        <v>43762</v>
      </c>
      <c r="L198" s="76" t="str">
        <f t="shared" ca="1" si="85"/>
        <v>2020/3/30</v>
      </c>
      <c r="M198" s="57">
        <f t="shared" ca="1" si="86"/>
        <v>21465</v>
      </c>
      <c r="N198" s="77">
        <f t="shared" ca="1" si="87"/>
        <v>0.11360172257162858</v>
      </c>
      <c r="O198" s="48">
        <f t="shared" si="88"/>
        <v>134.93007000000003</v>
      </c>
      <c r="P198" s="48">
        <f t="shared" si="89"/>
        <v>-6.992999999997096E-2</v>
      </c>
      <c r="Q198" s="49">
        <f t="shared" si="90"/>
        <v>0.9</v>
      </c>
      <c r="R198" s="50">
        <f t="shared" si="91"/>
        <v>25062.890000000003</v>
      </c>
      <c r="S198" s="51">
        <f t="shared" si="92"/>
        <v>24496.468686000004</v>
      </c>
      <c r="T198" s="51"/>
      <c r="U198" s="78"/>
      <c r="V198" s="52">
        <f t="shared" si="93"/>
        <v>7247.82</v>
      </c>
      <c r="W198" s="52">
        <f t="shared" si="94"/>
        <v>31744.288686000004</v>
      </c>
      <c r="X198" s="1">
        <f t="shared" si="95"/>
        <v>30380</v>
      </c>
      <c r="Y198" s="50">
        <f t="shared" si="96"/>
        <v>1364.2886860000035</v>
      </c>
      <c r="Z198" s="135">
        <f t="shared" si="97"/>
        <v>4.4907461685319339E-2</v>
      </c>
      <c r="AA198" s="135">
        <f t="shared" si="98"/>
        <v>5.8977955644474722E-2</v>
      </c>
      <c r="AB198" s="135">
        <f>SUM($C$2:C198)*D198/SUM($B$2:B198)-1</f>
        <v>5.1406038380513941E-2</v>
      </c>
      <c r="AC198" s="135">
        <f t="shared" si="99"/>
        <v>-6.4985766951946022E-3</v>
      </c>
      <c r="AD198" s="53">
        <f t="shared" si="100"/>
        <v>0.17051322222222209</v>
      </c>
      <c r="AE198" s="53"/>
    </row>
    <row r="199" spans="1:31">
      <c r="A199" s="79" t="s">
        <v>812</v>
      </c>
      <c r="B199" s="2">
        <v>135</v>
      </c>
      <c r="C199" s="72">
        <v>137.05000000000001</v>
      </c>
      <c r="D199" s="73">
        <v>0.98450000000000004</v>
      </c>
      <c r="E199" s="45">
        <f t="shared" si="81"/>
        <v>0.22000000000000003</v>
      </c>
      <c r="F199" s="35">
        <f t="shared" si="82"/>
        <v>4.1884555555555557E-2</v>
      </c>
      <c r="H199" s="74">
        <f t="shared" si="83"/>
        <v>5.6544150000000002</v>
      </c>
      <c r="I199" s="2" t="s">
        <v>66</v>
      </c>
      <c r="J199" s="46" t="s">
        <v>386</v>
      </c>
      <c r="K199" s="75">
        <f t="shared" si="84"/>
        <v>43763</v>
      </c>
      <c r="L199" s="76" t="str">
        <f t="shared" ca="1" si="85"/>
        <v>2020/3/30</v>
      </c>
      <c r="M199" s="57">
        <f t="shared" ca="1" si="86"/>
        <v>21330</v>
      </c>
      <c r="N199" s="77">
        <f t="shared" ca="1" si="87"/>
        <v>9.675862517580873E-2</v>
      </c>
      <c r="O199" s="48">
        <f t="shared" si="88"/>
        <v>134.92572500000003</v>
      </c>
      <c r="P199" s="48">
        <f t="shared" si="89"/>
        <v>-7.4274999999971669E-2</v>
      </c>
      <c r="Q199" s="49">
        <f t="shared" si="90"/>
        <v>0.9</v>
      </c>
      <c r="R199" s="50">
        <f t="shared" si="91"/>
        <v>25199.940000000002</v>
      </c>
      <c r="S199" s="51">
        <f t="shared" si="92"/>
        <v>24809.340930000002</v>
      </c>
      <c r="T199" s="51"/>
      <c r="U199" s="78"/>
      <c r="V199" s="52">
        <f t="shared" si="93"/>
        <v>7247.82</v>
      </c>
      <c r="W199" s="52">
        <f t="shared" si="94"/>
        <v>32057.160930000002</v>
      </c>
      <c r="X199" s="1">
        <f t="shared" si="95"/>
        <v>30515</v>
      </c>
      <c r="Y199" s="50">
        <f t="shared" si="96"/>
        <v>1542.1609300000018</v>
      </c>
      <c r="Z199" s="135">
        <f t="shared" si="97"/>
        <v>5.0537798787481547E-2</v>
      </c>
      <c r="AA199" s="135">
        <f t="shared" si="98"/>
        <v>6.628052604570045E-2</v>
      </c>
      <c r="AB199" s="135">
        <f>SUM($C$2:C199)*D199/SUM($B$2:B199)-1</f>
        <v>5.8779984597739254E-2</v>
      </c>
      <c r="AC199" s="135">
        <f t="shared" si="99"/>
        <v>-8.2421858102577072E-3</v>
      </c>
      <c r="AD199" s="53">
        <f t="shared" si="100"/>
        <v>0.17811544444444447</v>
      </c>
      <c r="AE199" s="53"/>
    </row>
    <row r="200" spans="1:31">
      <c r="A200" s="79" t="s">
        <v>813</v>
      </c>
      <c r="B200" s="2">
        <v>135</v>
      </c>
      <c r="C200" s="72">
        <v>134.81</v>
      </c>
      <c r="D200" s="73">
        <v>1.0008999999999999</v>
      </c>
      <c r="E200" s="45">
        <f t="shared" si="81"/>
        <v>0.22000000000000003</v>
      </c>
      <c r="F200" s="35">
        <f t="shared" si="82"/>
        <v>2.4855577777777769E-2</v>
      </c>
      <c r="H200" s="74">
        <f t="shared" si="83"/>
        <v>3.3555029999999988</v>
      </c>
      <c r="I200" s="2" t="s">
        <v>66</v>
      </c>
      <c r="J200" s="46" t="s">
        <v>388</v>
      </c>
      <c r="K200" s="75">
        <f t="shared" si="84"/>
        <v>43766</v>
      </c>
      <c r="L200" s="76" t="str">
        <f t="shared" ca="1" si="85"/>
        <v>2020/3/30</v>
      </c>
      <c r="M200" s="57">
        <f t="shared" ca="1" si="86"/>
        <v>20925</v>
      </c>
      <c r="N200" s="77">
        <f t="shared" ca="1" si="87"/>
        <v>5.8530876702508935E-2</v>
      </c>
      <c r="O200" s="48">
        <f t="shared" si="88"/>
        <v>134.93132899999998</v>
      </c>
      <c r="P200" s="48">
        <f t="shared" si="89"/>
        <v>-6.8671000000023241E-2</v>
      </c>
      <c r="Q200" s="49">
        <f t="shared" si="90"/>
        <v>0.9</v>
      </c>
      <c r="R200" s="50">
        <f t="shared" si="91"/>
        <v>25334.750000000004</v>
      </c>
      <c r="S200" s="51">
        <f t="shared" si="92"/>
        <v>25357.551275000002</v>
      </c>
      <c r="T200" s="51"/>
      <c r="U200" s="78"/>
      <c r="V200" s="52">
        <f t="shared" si="93"/>
        <v>7247.82</v>
      </c>
      <c r="W200" s="52">
        <f t="shared" si="94"/>
        <v>32605.371275000001</v>
      </c>
      <c r="X200" s="1">
        <f t="shared" si="95"/>
        <v>30650</v>
      </c>
      <c r="Y200" s="50">
        <f t="shared" si="96"/>
        <v>1955.3712750000013</v>
      </c>
      <c r="Z200" s="135">
        <f t="shared" si="97"/>
        <v>6.379677895595437E-2</v>
      </c>
      <c r="AA200" s="135">
        <f t="shared" si="98"/>
        <v>8.3555090807779564E-2</v>
      </c>
      <c r="AB200" s="135">
        <f>SUM($C$2:C200)*D200/SUM($B$2:B200)-1</f>
        <v>7.6078529690049246E-2</v>
      </c>
      <c r="AC200" s="135">
        <f t="shared" si="99"/>
        <v>-1.2281750734094876E-2</v>
      </c>
      <c r="AD200" s="53">
        <f t="shared" si="100"/>
        <v>0.19514442222222225</v>
      </c>
      <c r="AE200" s="53"/>
    </row>
    <row r="201" spans="1:31">
      <c r="A201" s="79" t="s">
        <v>814</v>
      </c>
      <c r="B201" s="2">
        <v>135</v>
      </c>
      <c r="C201" s="72">
        <v>136.69</v>
      </c>
      <c r="D201" s="73">
        <v>0.98709999999999998</v>
      </c>
      <c r="E201" s="45">
        <f t="shared" si="81"/>
        <v>0.22000000000000003</v>
      </c>
      <c r="F201" s="35">
        <f t="shared" si="82"/>
        <v>3.9147755555555469E-2</v>
      </c>
      <c r="H201" s="74">
        <f t="shared" si="83"/>
        <v>5.2849469999999883</v>
      </c>
      <c r="I201" s="2" t="s">
        <v>66</v>
      </c>
      <c r="J201" s="46" t="s">
        <v>390</v>
      </c>
      <c r="K201" s="75">
        <f t="shared" si="84"/>
        <v>43767</v>
      </c>
      <c r="L201" s="76" t="str">
        <f t="shared" ca="1" si="85"/>
        <v>2020/3/30</v>
      </c>
      <c r="M201" s="57">
        <f t="shared" ca="1" si="86"/>
        <v>20790</v>
      </c>
      <c r="N201" s="77">
        <f t="shared" ca="1" si="87"/>
        <v>9.2785264790764585E-2</v>
      </c>
      <c r="O201" s="48">
        <f t="shared" si="88"/>
        <v>134.92669899999999</v>
      </c>
      <c r="P201" s="48">
        <f t="shared" si="89"/>
        <v>-7.3301000000014938E-2</v>
      </c>
      <c r="Q201" s="49">
        <f t="shared" si="90"/>
        <v>0.9</v>
      </c>
      <c r="R201" s="50">
        <f t="shared" si="91"/>
        <v>25471.440000000002</v>
      </c>
      <c r="S201" s="51">
        <f t="shared" si="92"/>
        <v>25142.858424000002</v>
      </c>
      <c r="T201" s="51"/>
      <c r="U201" s="78"/>
      <c r="V201" s="52">
        <f t="shared" si="93"/>
        <v>7247.82</v>
      </c>
      <c r="W201" s="52">
        <f t="shared" si="94"/>
        <v>32390.678424000002</v>
      </c>
      <c r="X201" s="1">
        <f t="shared" si="95"/>
        <v>30785</v>
      </c>
      <c r="Y201" s="50">
        <f t="shared" si="96"/>
        <v>1605.6784240000015</v>
      </c>
      <c r="Z201" s="135">
        <f t="shared" si="97"/>
        <v>5.2157817898327075E-2</v>
      </c>
      <c r="AA201" s="135">
        <f t="shared" si="98"/>
        <v>6.8218810579687261E-2</v>
      </c>
      <c r="AB201" s="135">
        <f>SUM($C$2:C201)*D201/SUM($B$2:B201)-1</f>
        <v>6.0971056163716453E-2</v>
      </c>
      <c r="AC201" s="135">
        <f t="shared" si="99"/>
        <v>-8.8132382653893782E-3</v>
      </c>
      <c r="AD201" s="53">
        <f t="shared" si="100"/>
        <v>0.18085224444444456</v>
      </c>
      <c r="AE201" s="53"/>
    </row>
    <row r="202" spans="1:31">
      <c r="A202" s="79" t="s">
        <v>815</v>
      </c>
      <c r="B202" s="2">
        <v>135</v>
      </c>
      <c r="C202" s="72">
        <v>138.22999999999999</v>
      </c>
      <c r="D202" s="73">
        <v>0.97609999999999997</v>
      </c>
      <c r="E202" s="45">
        <f t="shared" si="81"/>
        <v>0.22000000000000003</v>
      </c>
      <c r="F202" s="35">
        <f t="shared" si="82"/>
        <v>5.0855177777777656E-2</v>
      </c>
      <c r="H202" s="74">
        <f t="shared" si="83"/>
        <v>6.8654489999999839</v>
      </c>
      <c r="I202" s="2" t="s">
        <v>66</v>
      </c>
      <c r="J202" s="46" t="s">
        <v>392</v>
      </c>
      <c r="K202" s="75">
        <f t="shared" si="84"/>
        <v>43768</v>
      </c>
      <c r="L202" s="76" t="str">
        <f t="shared" ca="1" si="85"/>
        <v>2020/3/30</v>
      </c>
      <c r="M202" s="57">
        <f t="shared" ca="1" si="86"/>
        <v>20655</v>
      </c>
      <c r="N202" s="77">
        <f t="shared" ca="1" si="87"/>
        <v>0.12132117574437154</v>
      </c>
      <c r="O202" s="48">
        <f t="shared" si="88"/>
        <v>134.92630299999999</v>
      </c>
      <c r="P202" s="48">
        <f t="shared" si="89"/>
        <v>-7.3697000000009893E-2</v>
      </c>
      <c r="Q202" s="49">
        <f t="shared" si="90"/>
        <v>0.9</v>
      </c>
      <c r="R202" s="50">
        <f t="shared" si="91"/>
        <v>25609.670000000002</v>
      </c>
      <c r="S202" s="51">
        <f t="shared" si="92"/>
        <v>24997.598887</v>
      </c>
      <c r="T202" s="51"/>
      <c r="U202" s="78"/>
      <c r="V202" s="52">
        <f t="shared" si="93"/>
        <v>7247.82</v>
      </c>
      <c r="W202" s="52">
        <f t="shared" si="94"/>
        <v>32245.418887</v>
      </c>
      <c r="X202" s="1">
        <f t="shared" si="95"/>
        <v>30920</v>
      </c>
      <c r="Y202" s="50">
        <f t="shared" si="96"/>
        <v>1325.4188869999998</v>
      </c>
      <c r="Z202" s="135">
        <f t="shared" si="97"/>
        <v>4.2866070084087937E-2</v>
      </c>
      <c r="AA202" s="135">
        <f t="shared" si="98"/>
        <v>5.5990571506299824E-2</v>
      </c>
      <c r="AB202" s="135">
        <f>SUM($C$2:C202)*D202/SUM($B$2:B202)-1</f>
        <v>4.8930887031048309E-2</v>
      </c>
      <c r="AC202" s="135">
        <f t="shared" si="99"/>
        <v>-6.0648169469603719E-3</v>
      </c>
      <c r="AD202" s="53">
        <f t="shared" si="100"/>
        <v>0.16914482222222238</v>
      </c>
      <c r="AE202" s="53"/>
    </row>
    <row r="203" spans="1:31">
      <c r="A203" s="79" t="s">
        <v>816</v>
      </c>
      <c r="B203" s="2">
        <v>135</v>
      </c>
      <c r="C203" s="72">
        <v>138.99</v>
      </c>
      <c r="D203" s="73">
        <v>0.9708</v>
      </c>
      <c r="E203" s="45">
        <f t="shared" si="81"/>
        <v>0.22000000000000003</v>
      </c>
      <c r="F203" s="35">
        <f t="shared" si="82"/>
        <v>5.6632866666666781E-2</v>
      </c>
      <c r="H203" s="74">
        <f t="shared" si="83"/>
        <v>7.6454370000000154</v>
      </c>
      <c r="I203" s="2" t="s">
        <v>66</v>
      </c>
      <c r="J203" s="46" t="s">
        <v>394</v>
      </c>
      <c r="K203" s="75">
        <f t="shared" si="84"/>
        <v>43769</v>
      </c>
      <c r="L203" s="76" t="str">
        <f t="shared" ca="1" si="85"/>
        <v>2020/3/30</v>
      </c>
      <c r="M203" s="57">
        <f t="shared" ca="1" si="86"/>
        <v>20520</v>
      </c>
      <c r="N203" s="77">
        <f t="shared" ca="1" si="87"/>
        <v>0.13599339692982484</v>
      </c>
      <c r="O203" s="48">
        <f t="shared" si="88"/>
        <v>134.93149200000002</v>
      </c>
      <c r="P203" s="48">
        <f t="shared" si="89"/>
        <v>-6.8507999999980029E-2</v>
      </c>
      <c r="Q203" s="49">
        <f t="shared" si="90"/>
        <v>0.9</v>
      </c>
      <c r="R203" s="50">
        <f t="shared" si="91"/>
        <v>25748.660000000003</v>
      </c>
      <c r="S203" s="51">
        <f t="shared" si="92"/>
        <v>24996.799128000002</v>
      </c>
      <c r="T203" s="51"/>
      <c r="U203" s="78"/>
      <c r="V203" s="52">
        <f t="shared" si="93"/>
        <v>7247.82</v>
      </c>
      <c r="W203" s="52">
        <f t="shared" si="94"/>
        <v>32244.619128000002</v>
      </c>
      <c r="X203" s="1">
        <f t="shared" si="95"/>
        <v>31055</v>
      </c>
      <c r="Y203" s="50">
        <f t="shared" si="96"/>
        <v>1189.6191280000021</v>
      </c>
      <c r="Z203" s="135">
        <f t="shared" si="97"/>
        <v>3.8306846820157947E-2</v>
      </c>
      <c r="AA203" s="135">
        <f t="shared" si="98"/>
        <v>4.9968922316713016E-2</v>
      </c>
      <c r="AB203" s="135">
        <f>SUM($C$2:C203)*D203/SUM($B$2:B203)-1</f>
        <v>4.3045276058606197E-2</v>
      </c>
      <c r="AC203" s="135">
        <f t="shared" si="99"/>
        <v>-4.7384292384482496E-3</v>
      </c>
      <c r="AD203" s="53">
        <f t="shared" si="100"/>
        <v>0.16336713333333325</v>
      </c>
      <c r="AE203" s="53"/>
    </row>
    <row r="204" spans="1:31">
      <c r="A204" s="79" t="s">
        <v>817</v>
      </c>
      <c r="B204" s="2">
        <v>135</v>
      </c>
      <c r="C204" s="72">
        <v>137.81</v>
      </c>
      <c r="D204" s="73">
        <v>0.97909999999999997</v>
      </c>
      <c r="E204" s="45">
        <f t="shared" si="81"/>
        <v>0.22000000000000003</v>
      </c>
      <c r="F204" s="35">
        <f t="shared" si="82"/>
        <v>4.7662244444444467E-2</v>
      </c>
      <c r="H204" s="74">
        <f t="shared" si="83"/>
        <v>6.4344030000000032</v>
      </c>
      <c r="I204" s="2" t="s">
        <v>66</v>
      </c>
      <c r="J204" s="46" t="s">
        <v>396</v>
      </c>
      <c r="K204" s="75">
        <f t="shared" si="84"/>
        <v>43770</v>
      </c>
      <c r="L204" s="76" t="str">
        <f t="shared" ca="1" si="85"/>
        <v>2020/3/30</v>
      </c>
      <c r="M204" s="57">
        <f t="shared" ca="1" si="86"/>
        <v>20385</v>
      </c>
      <c r="N204" s="77">
        <f t="shared" ca="1" si="87"/>
        <v>0.11521006107431941</v>
      </c>
      <c r="O204" s="48">
        <f t="shared" si="88"/>
        <v>134.92977099999999</v>
      </c>
      <c r="P204" s="48">
        <f t="shared" si="89"/>
        <v>-7.0229000000011865E-2</v>
      </c>
      <c r="Q204" s="49">
        <f t="shared" si="90"/>
        <v>0.9</v>
      </c>
      <c r="R204" s="50">
        <f t="shared" si="91"/>
        <v>25886.470000000005</v>
      </c>
      <c r="S204" s="51">
        <f t="shared" si="92"/>
        <v>25345.442777000004</v>
      </c>
      <c r="T204" s="51"/>
      <c r="U204" s="78"/>
      <c r="V204" s="52">
        <f t="shared" si="93"/>
        <v>7247.82</v>
      </c>
      <c r="W204" s="52">
        <f t="shared" si="94"/>
        <v>32593.262777000004</v>
      </c>
      <c r="X204" s="1">
        <f t="shared" si="95"/>
        <v>31190</v>
      </c>
      <c r="Y204" s="50">
        <f t="shared" si="96"/>
        <v>1403.2627770000036</v>
      </c>
      <c r="Z204" s="135">
        <f t="shared" si="97"/>
        <v>4.4990791183071588E-2</v>
      </c>
      <c r="AA204" s="135">
        <f t="shared" si="98"/>
        <v>5.8610484801300711E-2</v>
      </c>
      <c r="AB204" s="135">
        <f>SUM($C$2:C204)*D204/SUM($B$2:B204)-1</f>
        <v>5.1735784450144484E-2</v>
      </c>
      <c r="AC204" s="135">
        <f t="shared" si="99"/>
        <v>-6.7449932670728963E-3</v>
      </c>
      <c r="AD204" s="53">
        <f t="shared" si="100"/>
        <v>0.17233775555555556</v>
      </c>
      <c r="AE204" s="53"/>
    </row>
    <row r="205" spans="1:31">
      <c r="A205" s="79" t="s">
        <v>818</v>
      </c>
      <c r="B205" s="2">
        <v>135</v>
      </c>
      <c r="C205" s="72">
        <v>137.15</v>
      </c>
      <c r="D205" s="73">
        <v>0.98380000000000001</v>
      </c>
      <c r="E205" s="45">
        <f t="shared" si="81"/>
        <v>0.22000000000000003</v>
      </c>
      <c r="F205" s="35">
        <f t="shared" si="82"/>
        <v>4.2644777777777816E-2</v>
      </c>
      <c r="H205" s="74">
        <f t="shared" si="83"/>
        <v>5.7570450000000051</v>
      </c>
      <c r="I205" s="2" t="s">
        <v>66</v>
      </c>
      <c r="J205" s="46" t="s">
        <v>398</v>
      </c>
      <c r="K205" s="75">
        <f t="shared" si="84"/>
        <v>43773</v>
      </c>
      <c r="L205" s="76" t="str">
        <f t="shared" ca="1" si="85"/>
        <v>2020/3/30</v>
      </c>
      <c r="M205" s="57">
        <f t="shared" ca="1" si="86"/>
        <v>19980</v>
      </c>
      <c r="N205" s="77">
        <f t="shared" ca="1" si="87"/>
        <v>0.10517124249249259</v>
      </c>
      <c r="O205" s="48">
        <f t="shared" si="88"/>
        <v>134.92816999999999</v>
      </c>
      <c r="P205" s="48">
        <f t="shared" si="89"/>
        <v>-7.1830000000005612E-2</v>
      </c>
      <c r="Q205" s="49">
        <f t="shared" si="90"/>
        <v>0.9</v>
      </c>
      <c r="R205" s="50">
        <f t="shared" si="91"/>
        <v>26023.620000000006</v>
      </c>
      <c r="S205" s="51">
        <f t="shared" si="92"/>
        <v>25602.037356000008</v>
      </c>
      <c r="T205" s="51"/>
      <c r="U205" s="78"/>
      <c r="V205" s="52">
        <f t="shared" si="93"/>
        <v>7247.82</v>
      </c>
      <c r="W205" s="52">
        <f t="shared" si="94"/>
        <v>32849.857356000008</v>
      </c>
      <c r="X205" s="1">
        <f t="shared" si="95"/>
        <v>31325</v>
      </c>
      <c r="Y205" s="50">
        <f t="shared" si="96"/>
        <v>1524.8573560000077</v>
      </c>
      <c r="Z205" s="135">
        <f t="shared" si="97"/>
        <v>4.867860673583424E-2</v>
      </c>
      <c r="AA205" s="135">
        <f t="shared" si="98"/>
        <v>6.3332057824047716E-2</v>
      </c>
      <c r="AB205" s="135">
        <f>SUM($C$2:C205)*D205/SUM($B$2:B205)-1</f>
        <v>5.653744536312888E-2</v>
      </c>
      <c r="AC205" s="135">
        <f t="shared" si="99"/>
        <v>-7.8588386272946398E-3</v>
      </c>
      <c r="AD205" s="53">
        <f t="shared" si="100"/>
        <v>0.17735522222222222</v>
      </c>
      <c r="AE205" s="53"/>
    </row>
    <row r="206" spans="1:31">
      <c r="A206" s="79" t="s">
        <v>819</v>
      </c>
      <c r="B206" s="2">
        <v>135</v>
      </c>
      <c r="C206" s="72">
        <v>136.16999999999999</v>
      </c>
      <c r="D206" s="73">
        <v>0.9909</v>
      </c>
      <c r="E206" s="45">
        <f t="shared" si="81"/>
        <v>0.22000000000000003</v>
      </c>
      <c r="F206" s="35">
        <f t="shared" si="82"/>
        <v>3.5194599999999812E-2</v>
      </c>
      <c r="H206" s="74">
        <f t="shared" si="83"/>
        <v>4.7512709999999743</v>
      </c>
      <c r="I206" s="2" t="s">
        <v>66</v>
      </c>
      <c r="J206" s="46" t="s">
        <v>400</v>
      </c>
      <c r="K206" s="75">
        <f t="shared" si="84"/>
        <v>43774</v>
      </c>
      <c r="L206" s="76" t="str">
        <f t="shared" ca="1" si="85"/>
        <v>2020/3/30</v>
      </c>
      <c r="M206" s="57">
        <f t="shared" ca="1" si="86"/>
        <v>19845</v>
      </c>
      <c r="N206" s="77">
        <f t="shared" ca="1" si="87"/>
        <v>8.73879523809519E-2</v>
      </c>
      <c r="O206" s="48">
        <f t="shared" si="88"/>
        <v>134.93085299999998</v>
      </c>
      <c r="P206" s="48">
        <f t="shared" si="89"/>
        <v>-6.9147000000015169E-2</v>
      </c>
      <c r="Q206" s="49">
        <f t="shared" si="90"/>
        <v>0.9</v>
      </c>
      <c r="R206" s="50">
        <f t="shared" si="91"/>
        <v>26159.790000000005</v>
      </c>
      <c r="S206" s="51">
        <f t="shared" si="92"/>
        <v>25921.735911000003</v>
      </c>
      <c r="T206" s="51"/>
      <c r="U206" s="78"/>
      <c r="V206" s="52">
        <f t="shared" si="93"/>
        <v>7247.82</v>
      </c>
      <c r="W206" s="52">
        <f t="shared" si="94"/>
        <v>33169.555911000003</v>
      </c>
      <c r="X206" s="1">
        <f t="shared" si="95"/>
        <v>31460</v>
      </c>
      <c r="Y206" s="50">
        <f t="shared" si="96"/>
        <v>1709.5559110000031</v>
      </c>
      <c r="Z206" s="135">
        <f t="shared" si="97"/>
        <v>5.4340620184361255E-2</v>
      </c>
      <c r="AA206" s="135">
        <f t="shared" si="98"/>
        <v>7.0607269192613176E-2</v>
      </c>
      <c r="AB206" s="135">
        <f>SUM($C$2:C206)*D206/SUM($B$2:B206)-1</f>
        <v>6.3884856039415405E-2</v>
      </c>
      <c r="AC206" s="135">
        <f t="shared" si="99"/>
        <v>-9.5442358550541506E-3</v>
      </c>
      <c r="AD206" s="53">
        <f t="shared" si="100"/>
        <v>0.18480540000000023</v>
      </c>
      <c r="AE206" s="53"/>
    </row>
    <row r="207" spans="1:31">
      <c r="A207" s="79" t="s">
        <v>820</v>
      </c>
      <c r="B207" s="2">
        <v>135</v>
      </c>
      <c r="C207" s="72">
        <v>137.44999999999999</v>
      </c>
      <c r="D207" s="73">
        <v>0.98170000000000002</v>
      </c>
      <c r="E207" s="45">
        <f t="shared" si="81"/>
        <v>0.22000000000000003</v>
      </c>
      <c r="F207" s="35">
        <f t="shared" si="82"/>
        <v>4.4925444444444379E-2</v>
      </c>
      <c r="H207" s="74">
        <f t="shared" si="83"/>
        <v>6.0649349999999913</v>
      </c>
      <c r="I207" s="2" t="s">
        <v>66</v>
      </c>
      <c r="J207" s="46" t="s">
        <v>402</v>
      </c>
      <c r="K207" s="75">
        <f t="shared" si="84"/>
        <v>43775</v>
      </c>
      <c r="L207" s="76" t="str">
        <f t="shared" ca="1" si="85"/>
        <v>2020/3/30</v>
      </c>
      <c r="M207" s="57">
        <f t="shared" ca="1" si="86"/>
        <v>19710</v>
      </c>
      <c r="N207" s="77">
        <f t="shared" ca="1" si="87"/>
        <v>0.11231361111111095</v>
      </c>
      <c r="O207" s="48">
        <f t="shared" si="88"/>
        <v>134.934665</v>
      </c>
      <c r="P207" s="48">
        <f t="shared" si="89"/>
        <v>-6.5335000000004584E-2</v>
      </c>
      <c r="Q207" s="49">
        <f t="shared" si="90"/>
        <v>0.9</v>
      </c>
      <c r="R207" s="50">
        <f t="shared" si="91"/>
        <v>26297.240000000005</v>
      </c>
      <c r="S207" s="51">
        <f t="shared" si="92"/>
        <v>25816.000508000005</v>
      </c>
      <c r="T207" s="51"/>
      <c r="U207" s="78"/>
      <c r="V207" s="52">
        <f t="shared" si="93"/>
        <v>7247.82</v>
      </c>
      <c r="W207" s="52">
        <f t="shared" si="94"/>
        <v>33063.820508000004</v>
      </c>
      <c r="X207" s="1">
        <f t="shared" si="95"/>
        <v>31595</v>
      </c>
      <c r="Y207" s="50">
        <f t="shared" si="96"/>
        <v>1468.8205080000043</v>
      </c>
      <c r="Z207" s="135">
        <f t="shared" si="97"/>
        <v>4.6489017502769459E-2</v>
      </c>
      <c r="AA207" s="135">
        <f t="shared" si="98"/>
        <v>6.0328157429320628E-2</v>
      </c>
      <c r="AB207" s="135">
        <f>SUM($C$2:C207)*D207/SUM($B$2:B207)-1</f>
        <v>5.3774397467954094E-2</v>
      </c>
      <c r="AC207" s="135">
        <f t="shared" si="99"/>
        <v>-7.2853799651846352E-3</v>
      </c>
      <c r="AD207" s="53">
        <f t="shared" si="100"/>
        <v>0.17507455555555565</v>
      </c>
      <c r="AE207" s="53"/>
    </row>
    <row r="208" spans="1:31">
      <c r="A208" s="79" t="s">
        <v>821</v>
      </c>
      <c r="B208" s="2">
        <v>135</v>
      </c>
      <c r="C208" s="72">
        <v>136.6</v>
      </c>
      <c r="D208" s="73">
        <v>0.98780000000000001</v>
      </c>
      <c r="E208" s="45">
        <f t="shared" si="81"/>
        <v>0.22000000000000003</v>
      </c>
      <c r="F208" s="35">
        <f t="shared" si="82"/>
        <v>3.8463555555555501E-2</v>
      </c>
      <c r="H208" s="74">
        <f t="shared" si="83"/>
        <v>5.1925799999999924</v>
      </c>
      <c r="I208" s="2" t="s">
        <v>66</v>
      </c>
      <c r="J208" s="46" t="s">
        <v>404</v>
      </c>
      <c r="K208" s="75">
        <f t="shared" si="84"/>
        <v>43776</v>
      </c>
      <c r="L208" s="76" t="str">
        <f t="shared" ca="1" si="85"/>
        <v>2020/3/30</v>
      </c>
      <c r="M208" s="57">
        <f t="shared" ca="1" si="86"/>
        <v>19575</v>
      </c>
      <c r="N208" s="77">
        <f t="shared" ca="1" si="87"/>
        <v>9.6822053639846598E-2</v>
      </c>
      <c r="O208" s="48">
        <f t="shared" si="88"/>
        <v>134.93348</v>
      </c>
      <c r="P208" s="48">
        <f t="shared" si="89"/>
        <v>-6.6519999999997026E-2</v>
      </c>
      <c r="Q208" s="49">
        <f t="shared" si="90"/>
        <v>0.9</v>
      </c>
      <c r="R208" s="50">
        <f t="shared" si="91"/>
        <v>26433.840000000004</v>
      </c>
      <c r="S208" s="51">
        <f t="shared" si="92"/>
        <v>26111.347152000006</v>
      </c>
      <c r="T208" s="51"/>
      <c r="U208" s="78"/>
      <c r="V208" s="52">
        <f t="shared" si="93"/>
        <v>7247.82</v>
      </c>
      <c r="W208" s="52">
        <f t="shared" si="94"/>
        <v>33359.167152000009</v>
      </c>
      <c r="X208" s="1">
        <f t="shared" si="95"/>
        <v>31730</v>
      </c>
      <c r="Y208" s="50">
        <f t="shared" si="96"/>
        <v>1629.1671520000091</v>
      </c>
      <c r="Z208" s="135">
        <f t="shared" si="97"/>
        <v>5.1344694358651299E-2</v>
      </c>
      <c r="AA208" s="135">
        <f t="shared" si="98"/>
        <v>6.6545019765396951E-2</v>
      </c>
      <c r="AB208" s="135">
        <f>SUM($C$2:C208)*D208/SUM($B$2:B208)-1</f>
        <v>6.0063500535770586E-2</v>
      </c>
      <c r="AC208" s="135">
        <f t="shared" si="99"/>
        <v>-8.7188061771192871E-3</v>
      </c>
      <c r="AD208" s="53">
        <f t="shared" si="100"/>
        <v>0.18153644444444453</v>
      </c>
      <c r="AE208" s="53"/>
    </row>
    <row r="209" spans="1:31">
      <c r="A209" s="79" t="s">
        <v>822</v>
      </c>
      <c r="B209" s="2">
        <v>135</v>
      </c>
      <c r="C209" s="72">
        <v>137.01</v>
      </c>
      <c r="D209" s="73">
        <v>0.98480000000000001</v>
      </c>
      <c r="E209" s="45">
        <f t="shared" si="81"/>
        <v>0.22000000000000003</v>
      </c>
      <c r="F209" s="35">
        <f t="shared" si="82"/>
        <v>4.1580466666666614E-2</v>
      </c>
      <c r="H209" s="74">
        <f t="shared" si="83"/>
        <v>5.6133629999999926</v>
      </c>
      <c r="I209" s="2" t="s">
        <v>66</v>
      </c>
      <c r="J209" s="46" t="s">
        <v>406</v>
      </c>
      <c r="K209" s="75">
        <f t="shared" si="84"/>
        <v>43777</v>
      </c>
      <c r="L209" s="76" t="str">
        <f t="shared" ca="1" si="85"/>
        <v>2020/3/30</v>
      </c>
      <c r="M209" s="57">
        <f t="shared" ca="1" si="86"/>
        <v>19440</v>
      </c>
      <c r="N209" s="77">
        <f t="shared" ca="1" si="87"/>
        <v>0.10539493287037023</v>
      </c>
      <c r="O209" s="48">
        <f t="shared" si="88"/>
        <v>134.927448</v>
      </c>
      <c r="P209" s="48">
        <f t="shared" si="89"/>
        <v>-7.2552000000001726E-2</v>
      </c>
      <c r="Q209" s="49">
        <f t="shared" si="90"/>
        <v>0.9</v>
      </c>
      <c r="R209" s="50">
        <f t="shared" si="91"/>
        <v>26570.850000000002</v>
      </c>
      <c r="S209" s="51">
        <f t="shared" si="92"/>
        <v>26166.973080000003</v>
      </c>
      <c r="T209" s="51"/>
      <c r="U209" s="78"/>
      <c r="V209" s="52">
        <f t="shared" si="93"/>
        <v>7247.82</v>
      </c>
      <c r="W209" s="52">
        <f t="shared" si="94"/>
        <v>33414.793080000003</v>
      </c>
      <c r="X209" s="1">
        <f t="shared" si="95"/>
        <v>31865</v>
      </c>
      <c r="Y209" s="50">
        <f t="shared" si="96"/>
        <v>1549.7930800000031</v>
      </c>
      <c r="Z209" s="135">
        <f t="shared" si="97"/>
        <v>4.8636217793817771E-2</v>
      </c>
      <c r="AA209" s="135">
        <f t="shared" si="98"/>
        <v>6.2955752039835611E-2</v>
      </c>
      <c r="AB209" s="135">
        <f>SUM($C$2:C209)*D209/SUM($B$2:B209)-1</f>
        <v>5.6600928918876914E-2</v>
      </c>
      <c r="AC209" s="135">
        <f t="shared" si="99"/>
        <v>-7.9647111250591429E-3</v>
      </c>
      <c r="AD209" s="53">
        <f t="shared" si="100"/>
        <v>0.17841953333333341</v>
      </c>
      <c r="AE209" s="53"/>
    </row>
    <row r="210" spans="1:31">
      <c r="A210" s="79" t="s">
        <v>823</v>
      </c>
      <c r="B210" s="2">
        <v>135</v>
      </c>
      <c r="C210" s="72">
        <v>139.97</v>
      </c>
      <c r="D210" s="73">
        <v>0.96399999999999997</v>
      </c>
      <c r="E210" s="45">
        <f t="shared" si="81"/>
        <v>0.22000000000000003</v>
      </c>
      <c r="F210" s="35">
        <f t="shared" si="82"/>
        <v>6.4083044444444362E-2</v>
      </c>
      <c r="H210" s="74">
        <f t="shared" si="83"/>
        <v>8.6512109999999893</v>
      </c>
      <c r="I210" s="2" t="s">
        <v>66</v>
      </c>
      <c r="J210" s="46" t="s">
        <v>408</v>
      </c>
      <c r="K210" s="75">
        <f t="shared" si="84"/>
        <v>43780</v>
      </c>
      <c r="L210" s="76" t="str">
        <f t="shared" ca="1" si="85"/>
        <v>2020/3/30</v>
      </c>
      <c r="M210" s="57">
        <f t="shared" ca="1" si="86"/>
        <v>19035</v>
      </c>
      <c r="N210" s="77">
        <f t="shared" ca="1" si="87"/>
        <v>0.16588873207249782</v>
      </c>
      <c r="O210" s="48">
        <f t="shared" si="88"/>
        <v>134.93108000000001</v>
      </c>
      <c r="P210" s="48">
        <f t="shared" si="89"/>
        <v>-6.8919999999991433E-2</v>
      </c>
      <c r="Q210" s="49">
        <f t="shared" si="90"/>
        <v>0.9</v>
      </c>
      <c r="R210" s="50">
        <f t="shared" si="91"/>
        <v>26710.820000000003</v>
      </c>
      <c r="S210" s="51">
        <f t="shared" si="92"/>
        <v>25749.230480000002</v>
      </c>
      <c r="T210" s="51"/>
      <c r="U210" s="78"/>
      <c r="V210" s="52">
        <f t="shared" si="93"/>
        <v>7247.82</v>
      </c>
      <c r="W210" s="52">
        <f t="shared" si="94"/>
        <v>32997.050480000005</v>
      </c>
      <c r="X210" s="1">
        <f t="shared" si="95"/>
        <v>32000</v>
      </c>
      <c r="Y210" s="50">
        <f t="shared" si="96"/>
        <v>997.05048000000534</v>
      </c>
      <c r="Z210" s="135">
        <f t="shared" si="97"/>
        <v>3.1157827500000179E-2</v>
      </c>
      <c r="AA210" s="135">
        <f t="shared" si="98"/>
        <v>4.0281319867583543E-2</v>
      </c>
      <c r="AB210" s="135">
        <f>SUM($C$2:C210)*D210/SUM($B$2:B210)-1</f>
        <v>3.4137627500000267E-2</v>
      </c>
      <c r="AC210" s="135">
        <f t="shared" si="99"/>
        <v>-2.9798000000000879E-3</v>
      </c>
      <c r="AD210" s="53">
        <f t="shared" si="100"/>
        <v>0.15591695555555568</v>
      </c>
      <c r="AE210" s="53"/>
    </row>
    <row r="211" spans="1:31">
      <c r="A211" s="79" t="s">
        <v>824</v>
      </c>
      <c r="B211" s="2">
        <v>240</v>
      </c>
      <c r="C211" s="72">
        <v>248.71</v>
      </c>
      <c r="D211" s="73">
        <v>0.96450000000000002</v>
      </c>
      <c r="E211" s="45">
        <f t="shared" si="81"/>
        <v>0.29000000000000004</v>
      </c>
      <c r="F211" s="35">
        <f t="shared" si="82"/>
        <v>6.3546137500000086E-2</v>
      </c>
      <c r="H211" s="74">
        <f t="shared" si="83"/>
        <v>15.251073000000019</v>
      </c>
      <c r="I211" s="2" t="s">
        <v>66</v>
      </c>
      <c r="J211" s="46" t="s">
        <v>410</v>
      </c>
      <c r="K211" s="75">
        <f t="shared" si="84"/>
        <v>43781</v>
      </c>
      <c r="L211" s="76" t="str">
        <f t="shared" ca="1" si="85"/>
        <v>2020/3/30</v>
      </c>
      <c r="M211" s="57">
        <f t="shared" ca="1" si="86"/>
        <v>33600</v>
      </c>
      <c r="N211" s="77">
        <f t="shared" ca="1" si="87"/>
        <v>0.16567385848214308</v>
      </c>
      <c r="O211" s="48">
        <f t="shared" si="88"/>
        <v>239.88079500000001</v>
      </c>
      <c r="P211" s="48">
        <f t="shared" si="89"/>
        <v>-0.11920499999999379</v>
      </c>
      <c r="Q211" s="49">
        <f t="shared" si="90"/>
        <v>1.6</v>
      </c>
      <c r="R211" s="50">
        <f t="shared" si="91"/>
        <v>26959.530000000002</v>
      </c>
      <c r="S211" s="51">
        <f t="shared" si="92"/>
        <v>26002.466685000003</v>
      </c>
      <c r="T211" s="51"/>
      <c r="U211" s="78"/>
      <c r="V211" s="52">
        <f t="shared" si="93"/>
        <v>7247.82</v>
      </c>
      <c r="W211" s="52">
        <f t="shared" si="94"/>
        <v>33250.286684999999</v>
      </c>
      <c r="X211" s="1">
        <f t="shared" si="95"/>
        <v>32240</v>
      </c>
      <c r="Y211" s="50">
        <f t="shared" si="96"/>
        <v>1010.2866849999991</v>
      </c>
      <c r="Z211" s="135">
        <f t="shared" si="97"/>
        <v>3.1336435638957827E-2</v>
      </c>
      <c r="AA211" s="135">
        <f t="shared" si="98"/>
        <v>4.042411206225327E-2</v>
      </c>
      <c r="AB211" s="135">
        <f>SUM($C$2:C211)*D211/SUM($B$2:B211)-1</f>
        <v>3.4412189361042511E-2</v>
      </c>
      <c r="AC211" s="135">
        <f t="shared" si="99"/>
        <v>-3.0757537220846842E-3</v>
      </c>
      <c r="AD211" s="53">
        <f t="shared" si="100"/>
        <v>0.22645386249999994</v>
      </c>
      <c r="AE211" s="53"/>
    </row>
    <row r="212" spans="1:31">
      <c r="A212" s="79" t="s">
        <v>825</v>
      </c>
      <c r="B212" s="2">
        <v>240</v>
      </c>
      <c r="C212" s="72">
        <v>249.02</v>
      </c>
      <c r="D212" s="73">
        <v>0.96330000000000005</v>
      </c>
      <c r="E212" s="45">
        <f t="shared" si="81"/>
        <v>0.29000000000000004</v>
      </c>
      <c r="F212" s="35">
        <f t="shared" si="82"/>
        <v>6.4871775000000062E-2</v>
      </c>
      <c r="H212" s="74">
        <f t="shared" si="83"/>
        <v>15.569226000000015</v>
      </c>
      <c r="I212" s="2" t="s">
        <v>66</v>
      </c>
      <c r="J212" s="46" t="s">
        <v>412</v>
      </c>
      <c r="K212" s="75">
        <f t="shared" si="84"/>
        <v>43782</v>
      </c>
      <c r="L212" s="76" t="str">
        <f t="shared" ca="1" si="85"/>
        <v>2020/3/30</v>
      </c>
      <c r="M212" s="57">
        <f t="shared" ca="1" si="86"/>
        <v>33360</v>
      </c>
      <c r="N212" s="77">
        <f t="shared" ca="1" si="87"/>
        <v>0.17034674730215843</v>
      </c>
      <c r="O212" s="48">
        <f t="shared" si="88"/>
        <v>239.88096600000003</v>
      </c>
      <c r="P212" s="48">
        <f t="shared" si="89"/>
        <v>-0.11903399999997077</v>
      </c>
      <c r="Q212" s="49">
        <f t="shared" si="90"/>
        <v>1.6</v>
      </c>
      <c r="R212" s="50">
        <f t="shared" si="91"/>
        <v>27208.550000000003</v>
      </c>
      <c r="S212" s="51">
        <f t="shared" si="92"/>
        <v>26209.996215000003</v>
      </c>
      <c r="T212" s="51"/>
      <c r="U212" s="78"/>
      <c r="V212" s="52">
        <f t="shared" si="93"/>
        <v>7247.82</v>
      </c>
      <c r="W212" s="52">
        <f t="shared" si="94"/>
        <v>33457.816214999999</v>
      </c>
      <c r="X212" s="1">
        <f t="shared" si="95"/>
        <v>32480</v>
      </c>
      <c r="Y212" s="50">
        <f t="shared" si="96"/>
        <v>977.81621499999892</v>
      </c>
      <c r="Z212" s="135">
        <f t="shared" si="97"/>
        <v>3.0105179033251162E-2</v>
      </c>
      <c r="AA212" s="135">
        <f t="shared" si="98"/>
        <v>3.8752744114856519E-2</v>
      </c>
      <c r="AB212" s="135">
        <f>SUM($C$2:C212)*D212/SUM($B$2:B212)-1</f>
        <v>3.28767744766012E-2</v>
      </c>
      <c r="AC212" s="135">
        <f t="shared" si="99"/>
        <v>-2.7715954433500389E-3</v>
      </c>
      <c r="AD212" s="53">
        <f t="shared" si="100"/>
        <v>0.22512822499999996</v>
      </c>
      <c r="AE212" s="53"/>
    </row>
    <row r="213" spans="1:31">
      <c r="A213" s="79" t="s">
        <v>826</v>
      </c>
      <c r="B213" s="2">
        <v>240</v>
      </c>
      <c r="C213" s="72">
        <v>247.22</v>
      </c>
      <c r="D213" s="73">
        <v>0.97030000000000005</v>
      </c>
      <c r="E213" s="45">
        <f t="shared" si="81"/>
        <v>0.29000000000000004</v>
      </c>
      <c r="F213" s="35">
        <f t="shared" si="82"/>
        <v>5.7174524999999934E-2</v>
      </c>
      <c r="H213" s="74">
        <f t="shared" si="83"/>
        <v>13.721885999999984</v>
      </c>
      <c r="I213" s="2" t="s">
        <v>66</v>
      </c>
      <c r="J213" s="46" t="s">
        <v>414</v>
      </c>
      <c r="K213" s="75">
        <f t="shared" si="84"/>
        <v>43783</v>
      </c>
      <c r="L213" s="76" t="str">
        <f t="shared" ca="1" si="85"/>
        <v>2020/3/30</v>
      </c>
      <c r="M213" s="57">
        <f t="shared" ca="1" si="86"/>
        <v>33120</v>
      </c>
      <c r="N213" s="77">
        <f t="shared" ca="1" si="87"/>
        <v>0.15122247554347806</v>
      </c>
      <c r="O213" s="48">
        <f t="shared" si="88"/>
        <v>239.877566</v>
      </c>
      <c r="P213" s="48">
        <f t="shared" si="89"/>
        <v>-0.12243399999999838</v>
      </c>
      <c r="Q213" s="49">
        <f t="shared" si="90"/>
        <v>1.6</v>
      </c>
      <c r="R213" s="50">
        <f t="shared" si="91"/>
        <v>27455.770000000004</v>
      </c>
      <c r="S213" s="51">
        <f t="shared" si="92"/>
        <v>26640.333631000005</v>
      </c>
      <c r="T213" s="51"/>
      <c r="U213" s="78"/>
      <c r="V213" s="52">
        <f t="shared" si="93"/>
        <v>7247.82</v>
      </c>
      <c r="W213" s="52">
        <f t="shared" si="94"/>
        <v>33888.153631000008</v>
      </c>
      <c r="X213" s="1">
        <f t="shared" si="95"/>
        <v>32720</v>
      </c>
      <c r="Y213" s="50">
        <f t="shared" si="96"/>
        <v>1168.1536310000083</v>
      </c>
      <c r="Z213" s="135">
        <f t="shared" si="97"/>
        <v>3.5701516839853564E-2</v>
      </c>
      <c r="AA213" s="135">
        <f t="shared" si="98"/>
        <v>4.5859978651218825E-2</v>
      </c>
      <c r="AB213" s="135">
        <f>SUM($C$2:C213)*D213/SUM($B$2:B213)-1</f>
        <v>4.0082422096577419E-2</v>
      </c>
      <c r="AC213" s="135">
        <f t="shared" si="99"/>
        <v>-4.3809052567238549E-3</v>
      </c>
      <c r="AD213" s="53">
        <f t="shared" si="100"/>
        <v>0.23282547500000011</v>
      </c>
      <c r="AE213" s="53"/>
    </row>
    <row r="214" spans="1:31">
      <c r="A214" s="79" t="s">
        <v>827</v>
      </c>
      <c r="B214" s="2">
        <v>135</v>
      </c>
      <c r="C214" s="72">
        <v>140.13</v>
      </c>
      <c r="D214" s="73">
        <v>0.96289999999999998</v>
      </c>
      <c r="E214" s="45">
        <f t="shared" si="81"/>
        <v>0.22000000000000003</v>
      </c>
      <c r="F214" s="35">
        <f t="shared" si="82"/>
        <v>6.5299399999999938E-2</v>
      </c>
      <c r="H214" s="74">
        <f t="shared" si="83"/>
        <v>8.8154189999999915</v>
      </c>
      <c r="I214" s="2" t="s">
        <v>66</v>
      </c>
      <c r="J214" s="46" t="s">
        <v>416</v>
      </c>
      <c r="K214" s="75">
        <f t="shared" si="84"/>
        <v>43784</v>
      </c>
      <c r="L214" s="76" t="str">
        <f t="shared" ca="1" si="85"/>
        <v>2020/3/30</v>
      </c>
      <c r="M214" s="57">
        <f t="shared" ca="1" si="86"/>
        <v>18495</v>
      </c>
      <c r="N214" s="77">
        <f t="shared" ca="1" si="87"/>
        <v>0.17397285401459836</v>
      </c>
      <c r="O214" s="48">
        <f t="shared" si="88"/>
        <v>134.93117699999999</v>
      </c>
      <c r="P214" s="48">
        <f t="shared" si="89"/>
        <v>-6.882300000000896E-2</v>
      </c>
      <c r="Q214" s="49">
        <f t="shared" si="90"/>
        <v>0.9</v>
      </c>
      <c r="R214" s="50">
        <f t="shared" si="91"/>
        <v>27595.900000000005</v>
      </c>
      <c r="S214" s="51">
        <f t="shared" si="92"/>
        <v>26572.092110000005</v>
      </c>
      <c r="T214" s="51"/>
      <c r="U214" s="78"/>
      <c r="V214" s="52">
        <f t="shared" si="93"/>
        <v>7247.82</v>
      </c>
      <c r="W214" s="52">
        <f t="shared" si="94"/>
        <v>33819.912110000005</v>
      </c>
      <c r="X214" s="1">
        <f t="shared" si="95"/>
        <v>32855</v>
      </c>
      <c r="Y214" s="50">
        <f t="shared" si="96"/>
        <v>964.91211000000476</v>
      </c>
      <c r="Z214" s="135">
        <f t="shared" si="97"/>
        <v>2.9368805661238895E-2</v>
      </c>
      <c r="AA214" s="135">
        <f t="shared" si="98"/>
        <v>3.7681310866717999E-2</v>
      </c>
      <c r="AB214" s="135">
        <f>SUM($C$2:C214)*D214/SUM($B$2:B214)-1</f>
        <v>3.2016027088723309E-2</v>
      </c>
      <c r="AC214" s="135">
        <f t="shared" si="99"/>
        <v>-2.6472214274844141E-3</v>
      </c>
      <c r="AD214" s="53">
        <f t="shared" si="100"/>
        <v>0.15470060000000008</v>
      </c>
      <c r="AE214" s="53"/>
    </row>
    <row r="215" spans="1:31">
      <c r="A215" s="79" t="s">
        <v>828</v>
      </c>
      <c r="B215" s="2">
        <v>240</v>
      </c>
      <c r="C215" s="72">
        <v>247.63</v>
      </c>
      <c r="D215" s="73">
        <v>0.96870000000000001</v>
      </c>
      <c r="E215" s="45">
        <f t="shared" si="81"/>
        <v>0.29000000000000004</v>
      </c>
      <c r="F215" s="35">
        <f t="shared" si="82"/>
        <v>5.8927787499999933E-2</v>
      </c>
      <c r="H215" s="74">
        <f t="shared" si="83"/>
        <v>14.142668999999984</v>
      </c>
      <c r="I215" s="2" t="s">
        <v>66</v>
      </c>
      <c r="J215" s="46" t="s">
        <v>418</v>
      </c>
      <c r="K215" s="75">
        <f t="shared" si="84"/>
        <v>43787</v>
      </c>
      <c r="L215" s="76" t="str">
        <f t="shared" ca="1" si="85"/>
        <v>2020/3/30</v>
      </c>
      <c r="M215" s="57">
        <f t="shared" ca="1" si="86"/>
        <v>32160</v>
      </c>
      <c r="N215" s="77">
        <f t="shared" ca="1" si="87"/>
        <v>0.16051225699626848</v>
      </c>
      <c r="O215" s="48">
        <f t="shared" si="88"/>
        <v>239.87918099999999</v>
      </c>
      <c r="P215" s="48">
        <f t="shared" si="89"/>
        <v>-0.12081900000001156</v>
      </c>
      <c r="Q215" s="49">
        <f t="shared" si="90"/>
        <v>1.6</v>
      </c>
      <c r="R215" s="50">
        <f t="shared" si="91"/>
        <v>27843.530000000006</v>
      </c>
      <c r="S215" s="51">
        <f t="shared" si="92"/>
        <v>26972.027511000008</v>
      </c>
      <c r="T215" s="51"/>
      <c r="U215" s="78"/>
      <c r="V215" s="52">
        <f t="shared" si="93"/>
        <v>7247.82</v>
      </c>
      <c r="W215" s="52">
        <f t="shared" si="94"/>
        <v>34219.847511000007</v>
      </c>
      <c r="X215" s="1">
        <f t="shared" si="95"/>
        <v>33095</v>
      </c>
      <c r="Y215" s="50">
        <f t="shared" si="96"/>
        <v>1124.8475110000072</v>
      </c>
      <c r="Z215" s="135">
        <f t="shared" si="97"/>
        <v>3.3988442695271459E-2</v>
      </c>
      <c r="AA215" s="135">
        <f t="shared" si="98"/>
        <v>4.3519158028071381E-2</v>
      </c>
      <c r="AB215" s="135">
        <f>SUM($C$2:C215)*D215/SUM($B$2:B215)-1</f>
        <v>3.7951439522586616E-2</v>
      </c>
      <c r="AC215" s="135">
        <f t="shared" si="99"/>
        <v>-3.9629968273151572E-3</v>
      </c>
      <c r="AD215" s="53">
        <f t="shared" si="100"/>
        <v>0.2310722125000001</v>
      </c>
      <c r="AE215" s="53"/>
    </row>
    <row r="216" spans="1:31">
      <c r="A216" s="79" t="s">
        <v>829</v>
      </c>
      <c r="B216" s="2">
        <v>135</v>
      </c>
      <c r="C216" s="72">
        <v>137.11000000000001</v>
      </c>
      <c r="D216" s="73">
        <v>0.98409999999999997</v>
      </c>
      <c r="E216" s="45">
        <f t="shared" si="81"/>
        <v>0.22000000000000003</v>
      </c>
      <c r="F216" s="35">
        <f t="shared" si="82"/>
        <v>4.2340688888889082E-2</v>
      </c>
      <c r="H216" s="74">
        <f t="shared" si="83"/>
        <v>5.7159930000000259</v>
      </c>
      <c r="I216" s="2" t="s">
        <v>66</v>
      </c>
      <c r="J216" s="46" t="s">
        <v>420</v>
      </c>
      <c r="K216" s="75">
        <f t="shared" si="84"/>
        <v>43788</v>
      </c>
      <c r="L216" s="76" t="str">
        <f t="shared" ca="1" si="85"/>
        <v>2020/3/30</v>
      </c>
      <c r="M216" s="57">
        <f t="shared" ca="1" si="86"/>
        <v>17955</v>
      </c>
      <c r="N216" s="77">
        <f t="shared" ca="1" si="87"/>
        <v>0.11619813116123694</v>
      </c>
      <c r="O216" s="48">
        <f t="shared" si="88"/>
        <v>134.92995100000002</v>
      </c>
      <c r="P216" s="48">
        <f t="shared" si="89"/>
        <v>-7.0048999999983153E-2</v>
      </c>
      <c r="Q216" s="49">
        <f t="shared" si="90"/>
        <v>0.9</v>
      </c>
      <c r="R216" s="50">
        <f t="shared" si="91"/>
        <v>27980.640000000007</v>
      </c>
      <c r="S216" s="51">
        <f t="shared" si="92"/>
        <v>27535.747824000005</v>
      </c>
      <c r="T216" s="51"/>
      <c r="U216" s="78"/>
      <c r="V216" s="52">
        <f t="shared" si="93"/>
        <v>7247.82</v>
      </c>
      <c r="W216" s="52">
        <f t="shared" si="94"/>
        <v>34783.567824000005</v>
      </c>
      <c r="X216" s="1">
        <f t="shared" si="95"/>
        <v>33230</v>
      </c>
      <c r="Y216" s="50">
        <f t="shared" si="96"/>
        <v>1553.5678240000052</v>
      </c>
      <c r="Z216" s="135">
        <f t="shared" si="97"/>
        <v>4.6751965814023633E-2</v>
      </c>
      <c r="AA216" s="135">
        <f t="shared" si="98"/>
        <v>5.9793590222221749E-2</v>
      </c>
      <c r="AB216" s="135">
        <f>SUM($C$2:C216)*D216/SUM($B$2:B216)-1</f>
        <v>5.4229044959374084E-2</v>
      </c>
      <c r="AC216" s="135">
        <f t="shared" si="99"/>
        <v>-7.4770791453504515E-3</v>
      </c>
      <c r="AD216" s="53">
        <f t="shared" si="100"/>
        <v>0.17765931111111094</v>
      </c>
      <c r="AE216" s="53"/>
    </row>
    <row r="217" spans="1:31">
      <c r="A217" s="79" t="s">
        <v>830</v>
      </c>
      <c r="B217" s="2">
        <v>135</v>
      </c>
      <c r="C217" s="72">
        <v>137.87</v>
      </c>
      <c r="D217" s="73">
        <v>0.97870000000000001</v>
      </c>
      <c r="E217" s="45">
        <f t="shared" si="81"/>
        <v>0.22000000000000003</v>
      </c>
      <c r="F217" s="35">
        <f t="shared" si="82"/>
        <v>4.8118377777777784E-2</v>
      </c>
      <c r="H217" s="74">
        <f t="shared" si="83"/>
        <v>6.4959810000000004</v>
      </c>
      <c r="I217" s="2" t="s">
        <v>66</v>
      </c>
      <c r="J217" s="46" t="s">
        <v>422</v>
      </c>
      <c r="K217" s="75">
        <f t="shared" si="84"/>
        <v>43789</v>
      </c>
      <c r="L217" s="76" t="str">
        <f t="shared" ca="1" si="85"/>
        <v>2020/3/30</v>
      </c>
      <c r="M217" s="57">
        <f t="shared" ca="1" si="86"/>
        <v>17820</v>
      </c>
      <c r="N217" s="77">
        <f t="shared" ca="1" si="87"/>
        <v>0.13305460521885523</v>
      </c>
      <c r="O217" s="48">
        <f t="shared" si="88"/>
        <v>134.933369</v>
      </c>
      <c r="P217" s="48">
        <f t="shared" si="89"/>
        <v>-6.6631000000000995E-2</v>
      </c>
      <c r="Q217" s="49">
        <f t="shared" si="90"/>
        <v>0.9</v>
      </c>
      <c r="R217" s="50">
        <f t="shared" si="91"/>
        <v>28118.510000000006</v>
      </c>
      <c r="S217" s="51">
        <f t="shared" si="92"/>
        <v>27519.585737000005</v>
      </c>
      <c r="T217" s="51"/>
      <c r="U217" s="78"/>
      <c r="V217" s="52">
        <f t="shared" si="93"/>
        <v>7247.82</v>
      </c>
      <c r="W217" s="52">
        <f t="shared" si="94"/>
        <v>34767.405737000008</v>
      </c>
      <c r="X217" s="1">
        <f t="shared" si="95"/>
        <v>33365</v>
      </c>
      <c r="Y217" s="50">
        <f t="shared" si="96"/>
        <v>1402.4057370000082</v>
      </c>
      <c r="Z217" s="135">
        <f t="shared" si="97"/>
        <v>4.2032241480593591E-2</v>
      </c>
      <c r="AA217" s="135">
        <f t="shared" si="98"/>
        <v>5.369667540676315E-2</v>
      </c>
      <c r="AB217" s="135">
        <f>SUM($C$2:C217)*D217/SUM($B$2:B217)-1</f>
        <v>4.824621960137887E-2</v>
      </c>
      <c r="AC217" s="135">
        <f t="shared" si="99"/>
        <v>-6.2139781207852796E-3</v>
      </c>
      <c r="AD217" s="53">
        <f t="shared" si="100"/>
        <v>0.17188162222222225</v>
      </c>
      <c r="AE217" s="53"/>
    </row>
    <row r="218" spans="1:31">
      <c r="A218" s="79" t="s">
        <v>831</v>
      </c>
      <c r="B218" s="2">
        <v>135</v>
      </c>
      <c r="C218" s="72">
        <v>137.87</v>
      </c>
      <c r="D218" s="73">
        <v>0.97870000000000001</v>
      </c>
      <c r="E218" s="45">
        <f t="shared" si="81"/>
        <v>0.22000000000000003</v>
      </c>
      <c r="F218" s="35">
        <f t="shared" si="82"/>
        <v>4.8118377777777784E-2</v>
      </c>
      <c r="H218" s="74">
        <f t="shared" si="83"/>
        <v>6.4959810000000004</v>
      </c>
      <c r="I218" s="2" t="s">
        <v>66</v>
      </c>
      <c r="J218" s="46" t="s">
        <v>424</v>
      </c>
      <c r="K218" s="75">
        <f t="shared" si="84"/>
        <v>43790</v>
      </c>
      <c r="L218" s="76" t="str">
        <f t="shared" ca="1" si="85"/>
        <v>2020/3/30</v>
      </c>
      <c r="M218" s="57">
        <f t="shared" ca="1" si="86"/>
        <v>17685</v>
      </c>
      <c r="N218" s="77">
        <f t="shared" ca="1" si="87"/>
        <v>0.13407028922815947</v>
      </c>
      <c r="O218" s="48">
        <f t="shared" si="88"/>
        <v>134.933369</v>
      </c>
      <c r="P218" s="48">
        <f t="shared" si="89"/>
        <v>-6.6631000000000995E-2</v>
      </c>
      <c r="Q218" s="49">
        <f t="shared" si="90"/>
        <v>0.9</v>
      </c>
      <c r="R218" s="50">
        <f t="shared" si="91"/>
        <v>28256.380000000005</v>
      </c>
      <c r="S218" s="51">
        <f t="shared" si="92"/>
        <v>27654.519106000003</v>
      </c>
      <c r="T218" s="51"/>
      <c r="U218" s="78"/>
      <c r="V218" s="52">
        <f t="shared" si="93"/>
        <v>7247.82</v>
      </c>
      <c r="W218" s="52">
        <f t="shared" si="94"/>
        <v>34902.339105999999</v>
      </c>
      <c r="X218" s="1">
        <f t="shared" si="95"/>
        <v>33500</v>
      </c>
      <c r="Y218" s="50">
        <f t="shared" si="96"/>
        <v>1402.3391059999994</v>
      </c>
      <c r="Z218" s="135">
        <f t="shared" si="97"/>
        <v>4.1860868835820852E-2</v>
      </c>
      <c r="AA218" s="135">
        <f t="shared" si="98"/>
        <v>5.3418005895129683E-2</v>
      </c>
      <c r="AB218" s="135">
        <f>SUM($C$2:C218)*D218/SUM($B$2:B218)-1</f>
        <v>4.8049805552239144E-2</v>
      </c>
      <c r="AC218" s="135">
        <f t="shared" si="99"/>
        <v>-6.1889367164182918E-3</v>
      </c>
      <c r="AD218" s="53">
        <f t="shared" si="100"/>
        <v>0.17188162222222225</v>
      </c>
      <c r="AE218" s="53"/>
    </row>
    <row r="219" spans="1:31">
      <c r="A219" s="79" t="s">
        <v>832</v>
      </c>
      <c r="B219" s="2">
        <v>135</v>
      </c>
      <c r="C219" s="72">
        <v>138.97</v>
      </c>
      <c r="D219" s="73">
        <v>0.97089999999999999</v>
      </c>
      <c r="E219" s="45">
        <f t="shared" si="81"/>
        <v>0.22000000000000003</v>
      </c>
      <c r="F219" s="35">
        <f t="shared" si="82"/>
        <v>5.6480822222222206E-2</v>
      </c>
      <c r="H219" s="74">
        <f t="shared" si="83"/>
        <v>7.6249109999999973</v>
      </c>
      <c r="I219" s="2" t="s">
        <v>66</v>
      </c>
      <c r="J219" s="46" t="s">
        <v>426</v>
      </c>
      <c r="K219" s="75">
        <f t="shared" si="84"/>
        <v>43791</v>
      </c>
      <c r="L219" s="76" t="str">
        <f t="shared" ca="1" si="85"/>
        <v>2020/3/30</v>
      </c>
      <c r="M219" s="57">
        <f t="shared" ca="1" si="86"/>
        <v>17550</v>
      </c>
      <c r="N219" s="77">
        <f t="shared" ca="1" si="87"/>
        <v>0.15858077008547003</v>
      </c>
      <c r="O219" s="48">
        <f t="shared" si="88"/>
        <v>134.925973</v>
      </c>
      <c r="P219" s="48">
        <f t="shared" si="89"/>
        <v>-7.4027000000000953E-2</v>
      </c>
      <c r="Q219" s="49">
        <f t="shared" si="90"/>
        <v>0.9</v>
      </c>
      <c r="R219" s="50">
        <f t="shared" si="91"/>
        <v>28395.350000000006</v>
      </c>
      <c r="S219" s="51">
        <f t="shared" si="92"/>
        <v>27569.045315000007</v>
      </c>
      <c r="T219" s="51"/>
      <c r="U219" s="78"/>
      <c r="V219" s="52">
        <f t="shared" si="93"/>
        <v>7247.82</v>
      </c>
      <c r="W219" s="52">
        <f t="shared" si="94"/>
        <v>34816.865315000003</v>
      </c>
      <c r="X219" s="1">
        <f t="shared" si="95"/>
        <v>33635</v>
      </c>
      <c r="Y219" s="50">
        <f t="shared" si="96"/>
        <v>1181.8653150000027</v>
      </c>
      <c r="Z219" s="135">
        <f t="shared" si="97"/>
        <v>3.5137960903820487E-2</v>
      </c>
      <c r="AA219" s="135">
        <f t="shared" si="98"/>
        <v>4.4789375560404965E-2</v>
      </c>
      <c r="AB219" s="135">
        <f>SUM($C$2:C219)*D219/SUM($B$2:B219)-1</f>
        <v>3.9535572320499757E-2</v>
      </c>
      <c r="AC219" s="135">
        <f t="shared" si="99"/>
        <v>-4.3976114166792701E-3</v>
      </c>
      <c r="AD219" s="53">
        <f t="shared" si="100"/>
        <v>0.16351917777777783</v>
      </c>
      <c r="AE219" s="53"/>
    </row>
    <row r="220" spans="1:31">
      <c r="A220" s="79" t="s">
        <v>833</v>
      </c>
      <c r="B220" s="2">
        <v>135</v>
      </c>
      <c r="C220" s="72">
        <v>139</v>
      </c>
      <c r="D220" s="73">
        <v>0.97070000000000001</v>
      </c>
      <c r="E220" s="45">
        <f t="shared" si="81"/>
        <v>0.22000000000000003</v>
      </c>
      <c r="F220" s="35">
        <f t="shared" si="82"/>
        <v>5.6708888888888857E-2</v>
      </c>
      <c r="H220" s="74">
        <f t="shared" si="83"/>
        <v>7.655699999999996</v>
      </c>
      <c r="I220" s="2" t="s">
        <v>66</v>
      </c>
      <c r="J220" s="46" t="s">
        <v>428</v>
      </c>
      <c r="K220" s="75">
        <f t="shared" si="84"/>
        <v>43794</v>
      </c>
      <c r="L220" s="76" t="str">
        <f t="shared" ca="1" si="85"/>
        <v>2020/3/30</v>
      </c>
      <c r="M220" s="57">
        <f t="shared" ca="1" si="86"/>
        <v>17145</v>
      </c>
      <c r="N220" s="77">
        <f t="shared" ca="1" si="87"/>
        <v>0.16298223972003489</v>
      </c>
      <c r="O220" s="48">
        <f t="shared" si="88"/>
        <v>134.9273</v>
      </c>
      <c r="P220" s="48">
        <f t="shared" si="89"/>
        <v>-7.2699999999997544E-2</v>
      </c>
      <c r="Q220" s="49">
        <f t="shared" si="90"/>
        <v>0.9</v>
      </c>
      <c r="R220" s="50">
        <f t="shared" si="91"/>
        <v>28534.350000000006</v>
      </c>
      <c r="S220" s="51">
        <f t="shared" si="92"/>
        <v>27698.293545000004</v>
      </c>
      <c r="T220" s="51"/>
      <c r="U220" s="78"/>
      <c r="V220" s="52">
        <f t="shared" si="93"/>
        <v>7247.82</v>
      </c>
      <c r="W220" s="52">
        <f t="shared" si="94"/>
        <v>34946.113545</v>
      </c>
      <c r="X220" s="1">
        <f t="shared" si="95"/>
        <v>33770</v>
      </c>
      <c r="Y220" s="50">
        <f t="shared" si="96"/>
        <v>1176.1135450000002</v>
      </c>
      <c r="Z220" s="135">
        <f t="shared" si="97"/>
        <v>3.4827170417530251E-2</v>
      </c>
      <c r="AA220" s="135">
        <f t="shared" si="98"/>
        <v>4.4344527674572864E-2</v>
      </c>
      <c r="AB220" s="135">
        <f>SUM($C$2:C220)*D220/SUM($B$2:B220)-1</f>
        <v>3.9162088392064254E-2</v>
      </c>
      <c r="AC220" s="135">
        <f t="shared" si="99"/>
        <v>-4.3349179745340027E-3</v>
      </c>
      <c r="AD220" s="53">
        <f t="shared" si="100"/>
        <v>0.16329111111111116</v>
      </c>
      <c r="AE220" s="53"/>
    </row>
    <row r="221" spans="1:31">
      <c r="A221" s="79" t="s">
        <v>834</v>
      </c>
      <c r="B221" s="2">
        <v>135</v>
      </c>
      <c r="C221" s="72">
        <v>139.46</v>
      </c>
      <c r="D221" s="73">
        <v>0.96750000000000003</v>
      </c>
      <c r="E221" s="45">
        <f t="shared" si="81"/>
        <v>0.22000000000000003</v>
      </c>
      <c r="F221" s="35">
        <f t="shared" si="82"/>
        <v>6.0205911111111204E-2</v>
      </c>
      <c r="H221" s="74">
        <f t="shared" si="83"/>
        <v>8.1277980000000127</v>
      </c>
      <c r="I221" s="2" t="s">
        <v>66</v>
      </c>
      <c r="J221" s="46" t="s">
        <v>430</v>
      </c>
      <c r="K221" s="75">
        <f t="shared" si="84"/>
        <v>43795</v>
      </c>
      <c r="L221" s="76" t="str">
        <f t="shared" ca="1" si="85"/>
        <v>2020/3/30</v>
      </c>
      <c r="M221" s="57">
        <f t="shared" ca="1" si="86"/>
        <v>17010</v>
      </c>
      <c r="N221" s="77">
        <f t="shared" ca="1" si="87"/>
        <v>0.17440601234567929</v>
      </c>
      <c r="O221" s="48">
        <f t="shared" si="88"/>
        <v>134.92755000000002</v>
      </c>
      <c r="P221" s="48">
        <f t="shared" si="89"/>
        <v>-7.2449999999975034E-2</v>
      </c>
      <c r="Q221" s="49">
        <f t="shared" si="90"/>
        <v>0.9</v>
      </c>
      <c r="R221" s="50">
        <f t="shared" si="91"/>
        <v>28673.810000000005</v>
      </c>
      <c r="S221" s="51">
        <f t="shared" si="92"/>
        <v>27741.911175000005</v>
      </c>
      <c r="T221" s="51"/>
      <c r="U221" s="78"/>
      <c r="V221" s="52">
        <f t="shared" si="93"/>
        <v>7247.82</v>
      </c>
      <c r="W221" s="52">
        <f t="shared" si="94"/>
        <v>34989.731175000008</v>
      </c>
      <c r="X221" s="1">
        <f t="shared" si="95"/>
        <v>33905</v>
      </c>
      <c r="Y221" s="50">
        <f t="shared" si="96"/>
        <v>1084.7311750000081</v>
      </c>
      <c r="Z221" s="135">
        <f t="shared" si="97"/>
        <v>3.1993250995428602E-2</v>
      </c>
      <c r="AA221" s="135">
        <f t="shared" si="98"/>
        <v>4.0691895204219009E-2</v>
      </c>
      <c r="AB221" s="135">
        <f>SUM($C$2:C221)*D221/SUM($B$2:B221)-1</f>
        <v>3.5591967998820362E-2</v>
      </c>
      <c r="AC221" s="135">
        <f t="shared" si="99"/>
        <v>-3.5987170033917604E-3</v>
      </c>
      <c r="AD221" s="53">
        <f t="shared" si="100"/>
        <v>0.15979408888888882</v>
      </c>
      <c r="AE221" s="53"/>
    </row>
    <row r="222" spans="1:31">
      <c r="A222" s="79" t="s">
        <v>835</v>
      </c>
      <c r="B222" s="2">
        <v>240</v>
      </c>
      <c r="C222" s="72">
        <v>247.02</v>
      </c>
      <c r="D222" s="73">
        <v>0.97109999999999996</v>
      </c>
      <c r="E222" s="45">
        <f t="shared" si="81"/>
        <v>0.29000000000000004</v>
      </c>
      <c r="F222" s="35">
        <f t="shared" si="82"/>
        <v>5.6319275000000009E-2</v>
      </c>
      <c r="H222" s="74">
        <f t="shared" si="83"/>
        <v>13.516626000000002</v>
      </c>
      <c r="I222" s="2" t="s">
        <v>66</v>
      </c>
      <c r="J222" s="46" t="s">
        <v>432</v>
      </c>
      <c r="K222" s="75">
        <f t="shared" si="84"/>
        <v>43796</v>
      </c>
      <c r="L222" s="76" t="str">
        <f t="shared" ca="1" si="85"/>
        <v>2020/3/30</v>
      </c>
      <c r="M222" s="57">
        <f t="shared" ca="1" si="86"/>
        <v>30000</v>
      </c>
      <c r="N222" s="77">
        <f t="shared" ca="1" si="87"/>
        <v>0.16445228300000003</v>
      </c>
      <c r="O222" s="48">
        <f t="shared" si="88"/>
        <v>239.881122</v>
      </c>
      <c r="P222" s="48">
        <f t="shared" si="89"/>
        <v>-0.11887799999999515</v>
      </c>
      <c r="Q222" s="49">
        <f t="shared" si="90"/>
        <v>1.6</v>
      </c>
      <c r="R222" s="50">
        <f t="shared" si="91"/>
        <v>28920.830000000005</v>
      </c>
      <c r="S222" s="51">
        <f t="shared" si="92"/>
        <v>28085.018013000004</v>
      </c>
      <c r="T222" s="51"/>
      <c r="U222" s="78"/>
      <c r="V222" s="52">
        <f t="shared" si="93"/>
        <v>7247.82</v>
      </c>
      <c r="W222" s="52">
        <f t="shared" si="94"/>
        <v>35332.838013000001</v>
      </c>
      <c r="X222" s="1">
        <f t="shared" si="95"/>
        <v>34145</v>
      </c>
      <c r="Y222" s="50">
        <f t="shared" si="96"/>
        <v>1187.8380130000005</v>
      </c>
      <c r="Z222" s="135">
        <f t="shared" si="97"/>
        <v>3.4788051339874171E-2</v>
      </c>
      <c r="AA222" s="135">
        <f t="shared" si="98"/>
        <v>4.4162176592490443E-2</v>
      </c>
      <c r="AB222" s="135">
        <f>SUM($C$2:C222)*D222/SUM($B$2:B222)-1</f>
        <v>3.9164596661297457E-2</v>
      </c>
      <c r="AC222" s="135">
        <f t="shared" si="99"/>
        <v>-4.3765453214232863E-3</v>
      </c>
      <c r="AD222" s="53">
        <f t="shared" si="100"/>
        <v>0.23368072500000003</v>
      </c>
      <c r="AE222" s="53"/>
    </row>
    <row r="223" spans="1:31">
      <c r="A223" s="79" t="s">
        <v>836</v>
      </c>
      <c r="B223" s="2">
        <v>135</v>
      </c>
      <c r="C223" s="72">
        <v>139.30000000000001</v>
      </c>
      <c r="D223" s="73">
        <v>0.96860000000000002</v>
      </c>
      <c r="E223" s="45">
        <f t="shared" si="81"/>
        <v>0.22000000000000003</v>
      </c>
      <c r="F223" s="35">
        <f t="shared" si="82"/>
        <v>5.8989555555555635E-2</v>
      </c>
      <c r="H223" s="74">
        <f t="shared" si="83"/>
        <v>7.9635900000000106</v>
      </c>
      <c r="I223" s="2" t="s">
        <v>66</v>
      </c>
      <c r="J223" s="46" t="s">
        <v>434</v>
      </c>
      <c r="K223" s="75">
        <f t="shared" si="84"/>
        <v>43797</v>
      </c>
      <c r="L223" s="76" t="str">
        <f t="shared" ca="1" si="85"/>
        <v>2020/3/30</v>
      </c>
      <c r="M223" s="57">
        <f t="shared" ca="1" si="86"/>
        <v>16740</v>
      </c>
      <c r="N223" s="77">
        <f t="shared" ca="1" si="87"/>
        <v>0.17363861111111134</v>
      </c>
      <c r="O223" s="48">
        <f t="shared" si="88"/>
        <v>134.92598000000001</v>
      </c>
      <c r="P223" s="48">
        <f t="shared" si="89"/>
        <v>-7.4019999999990205E-2</v>
      </c>
      <c r="Q223" s="49">
        <f t="shared" si="90"/>
        <v>0.9</v>
      </c>
      <c r="R223" s="50">
        <f t="shared" si="91"/>
        <v>29060.130000000005</v>
      </c>
      <c r="S223" s="51">
        <f t="shared" si="92"/>
        <v>28147.641918000005</v>
      </c>
      <c r="T223" s="51"/>
      <c r="U223" s="78"/>
      <c r="V223" s="52">
        <f t="shared" si="93"/>
        <v>7247.82</v>
      </c>
      <c r="W223" s="52">
        <f t="shared" si="94"/>
        <v>35395.461918000001</v>
      </c>
      <c r="X223" s="1">
        <f t="shared" si="95"/>
        <v>34280</v>
      </c>
      <c r="Y223" s="50">
        <f t="shared" si="96"/>
        <v>1115.4619180000009</v>
      </c>
      <c r="Z223" s="135">
        <f t="shared" si="97"/>
        <v>3.2539729229871694E-2</v>
      </c>
      <c r="AA223" s="135">
        <f t="shared" si="98"/>
        <v>4.1264223529142052E-2</v>
      </c>
      <c r="AB223" s="135">
        <f>SUM($C$2:C223)*D223/SUM($B$2:B223)-1</f>
        <v>3.6343511026837971E-2</v>
      </c>
      <c r="AC223" s="135">
        <f t="shared" si="99"/>
        <v>-3.8037817969662768E-3</v>
      </c>
      <c r="AD223" s="53">
        <f t="shared" si="100"/>
        <v>0.1610104444444444</v>
      </c>
      <c r="AE223" s="53"/>
    </row>
    <row r="224" spans="1:31">
      <c r="A224" s="79" t="s">
        <v>837</v>
      </c>
      <c r="B224" s="2">
        <v>240</v>
      </c>
      <c r="C224" s="72">
        <v>247.4</v>
      </c>
      <c r="D224" s="73">
        <v>0.96960000000000002</v>
      </c>
      <c r="E224" s="45">
        <f t="shared" si="81"/>
        <v>0.29000000000000004</v>
      </c>
      <c r="F224" s="35">
        <f t="shared" si="82"/>
        <v>5.7944250000000017E-2</v>
      </c>
      <c r="H224" s="74">
        <f t="shared" si="83"/>
        <v>13.906620000000004</v>
      </c>
      <c r="I224" s="2" t="s">
        <v>66</v>
      </c>
      <c r="J224" s="46" t="s">
        <v>436</v>
      </c>
      <c r="K224" s="75">
        <f t="shared" si="84"/>
        <v>43798</v>
      </c>
      <c r="L224" s="76" t="str">
        <f t="shared" ca="1" si="85"/>
        <v>2020/3/30</v>
      </c>
      <c r="M224" s="57">
        <f t="shared" ca="1" si="86"/>
        <v>29520</v>
      </c>
      <c r="N224" s="77">
        <f t="shared" ca="1" si="87"/>
        <v>0.1719483841463415</v>
      </c>
      <c r="O224" s="48">
        <f t="shared" si="88"/>
        <v>239.87904</v>
      </c>
      <c r="P224" s="48">
        <f t="shared" si="89"/>
        <v>-0.12095999999999663</v>
      </c>
      <c r="Q224" s="49">
        <f t="shared" si="90"/>
        <v>1.6</v>
      </c>
      <c r="R224" s="50">
        <f t="shared" si="91"/>
        <v>29307.530000000006</v>
      </c>
      <c r="S224" s="51">
        <f t="shared" si="92"/>
        <v>28416.581088000006</v>
      </c>
      <c r="T224" s="51"/>
      <c r="U224" s="78"/>
      <c r="V224" s="52">
        <f t="shared" si="93"/>
        <v>7247.82</v>
      </c>
      <c r="W224" s="52">
        <f t="shared" si="94"/>
        <v>35664.401088000006</v>
      </c>
      <c r="X224" s="1">
        <f t="shared" si="95"/>
        <v>34520</v>
      </c>
      <c r="Y224" s="50">
        <f t="shared" si="96"/>
        <v>1144.401088000006</v>
      </c>
      <c r="Z224" s="135">
        <f t="shared" si="97"/>
        <v>3.3151827578215665E-2</v>
      </c>
      <c r="AA224" s="135">
        <f t="shared" si="98"/>
        <v>4.196221526845334E-2</v>
      </c>
      <c r="AB224" s="135">
        <f>SUM($C$2:C224)*D224/SUM($B$2:B224)-1</f>
        <v>3.7149829895712916E-2</v>
      </c>
      <c r="AC224" s="135">
        <f t="shared" si="99"/>
        <v>-3.9980023174972512E-3</v>
      </c>
      <c r="AD224" s="53">
        <f t="shared" si="100"/>
        <v>0.23205575000000001</v>
      </c>
      <c r="AE224" s="53"/>
    </row>
    <row r="225" spans="1:31">
      <c r="A225" s="79" t="s">
        <v>838</v>
      </c>
      <c r="B225" s="2">
        <v>240</v>
      </c>
      <c r="C225" s="72">
        <v>246.87</v>
      </c>
      <c r="D225" s="73">
        <v>0.97170000000000001</v>
      </c>
      <c r="E225" s="45">
        <f t="shared" si="81"/>
        <v>0.29000000000000004</v>
      </c>
      <c r="F225" s="35">
        <f t="shared" si="82"/>
        <v>5.5677837500000035E-2</v>
      </c>
      <c r="H225" s="74">
        <f t="shared" si="83"/>
        <v>13.362681000000009</v>
      </c>
      <c r="I225" s="2" t="s">
        <v>66</v>
      </c>
      <c r="J225" s="46" t="s">
        <v>438</v>
      </c>
      <c r="K225" s="75">
        <f t="shared" si="84"/>
        <v>43801</v>
      </c>
      <c r="L225" s="76" t="str">
        <f t="shared" ca="1" si="85"/>
        <v>2020/3/30</v>
      </c>
      <c r="M225" s="57">
        <f t="shared" ca="1" si="86"/>
        <v>28800</v>
      </c>
      <c r="N225" s="77">
        <f t="shared" ca="1" si="87"/>
        <v>0.16935342239583345</v>
      </c>
      <c r="O225" s="48">
        <f t="shared" si="88"/>
        <v>239.883579</v>
      </c>
      <c r="P225" s="48">
        <f t="shared" si="89"/>
        <v>-0.11642100000000255</v>
      </c>
      <c r="Q225" s="49">
        <f t="shared" si="90"/>
        <v>1.6</v>
      </c>
      <c r="R225" s="50">
        <f t="shared" si="91"/>
        <v>29554.400000000005</v>
      </c>
      <c r="S225" s="51">
        <f t="shared" si="92"/>
        <v>28718.010480000004</v>
      </c>
      <c r="T225" s="51"/>
      <c r="U225" s="78"/>
      <c r="V225" s="52">
        <f t="shared" si="93"/>
        <v>7247.82</v>
      </c>
      <c r="W225" s="52">
        <f t="shared" si="94"/>
        <v>35965.830480000004</v>
      </c>
      <c r="X225" s="1">
        <f t="shared" si="95"/>
        <v>34760</v>
      </c>
      <c r="Y225" s="50">
        <f t="shared" si="96"/>
        <v>1205.8304800000042</v>
      </c>
      <c r="Z225" s="135">
        <f t="shared" si="97"/>
        <v>3.4690174913694083E-2</v>
      </c>
      <c r="AA225" s="135">
        <f t="shared" si="98"/>
        <v>4.3828968842163807E-2</v>
      </c>
      <c r="AB225" s="135">
        <f>SUM($C$2:C225)*D225/SUM($B$2:B225)-1</f>
        <v>3.9120772727273101E-2</v>
      </c>
      <c r="AC225" s="135">
        <f t="shared" si="99"/>
        <v>-4.4305978135790181E-3</v>
      </c>
      <c r="AD225" s="53">
        <f t="shared" si="100"/>
        <v>0.23432216249999999</v>
      </c>
      <c r="AE225" s="53"/>
    </row>
    <row r="226" spans="1:31">
      <c r="A226" s="79" t="s">
        <v>839</v>
      </c>
      <c r="B226" s="2">
        <v>240</v>
      </c>
      <c r="C226" s="72">
        <v>245.9</v>
      </c>
      <c r="D226" s="73">
        <v>0.97550000000000003</v>
      </c>
      <c r="E226" s="45">
        <f t="shared" ref="E226:E257" si="101">10%*Q226+13%</f>
        <v>0.29000000000000004</v>
      </c>
      <c r="F226" s="35">
        <f t="shared" ref="F226:F257" si="102">IF(G226="",($F$1*C226-B226)/B226,H226/B226)</f>
        <v>5.1529875000000065E-2</v>
      </c>
      <c r="H226" s="74">
        <f t="shared" ref="H226:H257" si="103">IF(G226="",$F$1*C226-B226,G226-B226)</f>
        <v>12.367170000000016</v>
      </c>
      <c r="I226" s="2" t="s">
        <v>66</v>
      </c>
      <c r="J226" s="46" t="s">
        <v>440</v>
      </c>
      <c r="K226" s="75">
        <f t="shared" ref="K226:K257" si="104">DATE(MID(J226,1,4),MID(J226,5,2),MID(J226,7,2))</f>
        <v>43802</v>
      </c>
      <c r="L226" s="76" t="str">
        <f t="shared" ref="L226:L257" ca="1" si="105">IF(LEN(J226) &gt; 15,DATE(MID(J226,12,4),MID(J226,16,2),MID(J226,18,2)),TEXT(TODAY(),"yyyy/m/d"))</f>
        <v>2020/3/30</v>
      </c>
      <c r="M226" s="57">
        <f t="shared" ref="M226:M257" ca="1" si="106">(L226-K226+1)*B226</f>
        <v>28560</v>
      </c>
      <c r="N226" s="77">
        <f t="shared" ref="N226:N257" ca="1" si="107">H226/M226*365</f>
        <v>0.15805381827731113</v>
      </c>
      <c r="O226" s="48">
        <f t="shared" ref="O226:O257" si="108">D226*C226</f>
        <v>239.87545</v>
      </c>
      <c r="P226" s="48">
        <f t="shared" ref="P226:P257" si="109">O226-B226</f>
        <v>-0.12454999999999927</v>
      </c>
      <c r="Q226" s="49">
        <f t="shared" ref="Q226:Q257" si="110">B226/150</f>
        <v>1.6</v>
      </c>
      <c r="R226" s="50">
        <f t="shared" ref="R226:R257" si="111">R225+C226-T226</f>
        <v>29800.300000000007</v>
      </c>
      <c r="S226" s="51">
        <f t="shared" ref="S226:S257" si="112">R226*D226</f>
        <v>29070.192650000008</v>
      </c>
      <c r="T226" s="51"/>
      <c r="U226" s="78"/>
      <c r="V226" s="52">
        <f t="shared" ref="V226:V257" si="113">U226+V225</f>
        <v>7247.82</v>
      </c>
      <c r="W226" s="52">
        <f t="shared" ref="W226:W257" si="114">S226+V226</f>
        <v>36318.012650000004</v>
      </c>
      <c r="X226" s="1">
        <f t="shared" ref="X226:X257" si="115">X225+B226</f>
        <v>35000</v>
      </c>
      <c r="Y226" s="50">
        <f t="shared" ref="Y226:Y257" si="116">W226-X226</f>
        <v>1318.0126500000042</v>
      </c>
      <c r="Z226" s="135">
        <f t="shared" ref="Z226:Z257" si="117">W226/X226-1</f>
        <v>3.7657504285714349E-2</v>
      </c>
      <c r="AA226" s="135">
        <f t="shared" ref="AA226:AA257" si="118">S226/(X226-V226)-1</f>
        <v>4.7492220430971788E-2</v>
      </c>
      <c r="AB226" s="135">
        <f>SUM($C$2:C226)*D226/SUM($B$2:B226)-1</f>
        <v>4.2884752857143216E-2</v>
      </c>
      <c r="AC226" s="135">
        <f t="shared" ref="AC226:AC257" si="119">Z226-AB226</f>
        <v>-5.2272485714288663E-3</v>
      </c>
      <c r="AD226" s="53">
        <f t="shared" ref="AD226:AD257" si="120">IF(E226-F226&lt;0,"达成",E226-F226)</f>
        <v>0.23847012499999998</v>
      </c>
      <c r="AE226" s="53"/>
    </row>
    <row r="227" spans="1:31">
      <c r="A227" s="79" t="s">
        <v>840</v>
      </c>
      <c r="B227" s="2">
        <v>135</v>
      </c>
      <c r="C227" s="72">
        <v>138.43</v>
      </c>
      <c r="D227" s="73">
        <v>0.97470000000000001</v>
      </c>
      <c r="E227" s="45">
        <f t="shared" si="101"/>
        <v>0.22000000000000003</v>
      </c>
      <c r="F227" s="35">
        <f t="shared" si="102"/>
        <v>5.2375622222222175E-2</v>
      </c>
      <c r="H227" s="74">
        <f t="shared" si="103"/>
        <v>7.0707089999999937</v>
      </c>
      <c r="I227" s="2" t="s">
        <v>66</v>
      </c>
      <c r="J227" s="46" t="s">
        <v>442</v>
      </c>
      <c r="K227" s="75">
        <f t="shared" si="104"/>
        <v>43803</v>
      </c>
      <c r="L227" s="76" t="str">
        <f t="shared" ca="1" si="105"/>
        <v>2020/3/30</v>
      </c>
      <c r="M227" s="57">
        <f t="shared" ca="1" si="106"/>
        <v>15930</v>
      </c>
      <c r="N227" s="77">
        <f t="shared" ca="1" si="107"/>
        <v>0.16200933992467029</v>
      </c>
      <c r="O227" s="48">
        <f t="shared" si="108"/>
        <v>134.92772100000002</v>
      </c>
      <c r="P227" s="48">
        <f t="shared" si="109"/>
        <v>-7.2278999999980442E-2</v>
      </c>
      <c r="Q227" s="49">
        <f t="shared" si="110"/>
        <v>0.9</v>
      </c>
      <c r="R227" s="50">
        <f t="shared" si="111"/>
        <v>29938.730000000007</v>
      </c>
      <c r="S227" s="51">
        <f t="shared" si="112"/>
        <v>29181.280131000007</v>
      </c>
      <c r="T227" s="51"/>
      <c r="U227" s="78"/>
      <c r="V227" s="52">
        <f t="shared" si="113"/>
        <v>7247.82</v>
      </c>
      <c r="W227" s="52">
        <f t="shared" si="114"/>
        <v>36429.100131000007</v>
      </c>
      <c r="X227" s="1">
        <f t="shared" si="115"/>
        <v>35135</v>
      </c>
      <c r="Y227" s="50">
        <f t="shared" si="116"/>
        <v>1294.1001310000065</v>
      </c>
      <c r="Z227" s="135">
        <f t="shared" si="117"/>
        <v>3.6832222313932128E-2</v>
      </c>
      <c r="AA227" s="135">
        <f t="shared" si="118"/>
        <v>4.640484018104396E-2</v>
      </c>
      <c r="AB227" s="135">
        <f>SUM($C$2:C227)*D227/SUM($B$2:B227)-1</f>
        <v>4.1865943105166226E-2</v>
      </c>
      <c r="AC227" s="135">
        <f t="shared" si="119"/>
        <v>-5.0337207912340975E-3</v>
      </c>
      <c r="AD227" s="53">
        <f t="shared" si="120"/>
        <v>0.16762437777777786</v>
      </c>
      <c r="AE227" s="53"/>
    </row>
    <row r="228" spans="1:31">
      <c r="A228" s="79" t="s">
        <v>841</v>
      </c>
      <c r="B228" s="2">
        <v>135</v>
      </c>
      <c r="C228" s="72">
        <v>137.18</v>
      </c>
      <c r="D228" s="73">
        <v>0.98360000000000003</v>
      </c>
      <c r="E228" s="45">
        <f t="shared" si="101"/>
        <v>0.22000000000000003</v>
      </c>
      <c r="F228" s="35">
        <f t="shared" si="102"/>
        <v>4.2872844444444475E-2</v>
      </c>
      <c r="H228" s="74">
        <f t="shared" si="103"/>
        <v>5.7878340000000037</v>
      </c>
      <c r="I228" s="2" t="s">
        <v>66</v>
      </c>
      <c r="J228" s="46" t="s">
        <v>444</v>
      </c>
      <c r="K228" s="75">
        <f t="shared" si="104"/>
        <v>43804</v>
      </c>
      <c r="L228" s="76" t="str">
        <f t="shared" ca="1" si="105"/>
        <v>2020/3/30</v>
      </c>
      <c r="M228" s="57">
        <f t="shared" ca="1" si="106"/>
        <v>15795</v>
      </c>
      <c r="N228" s="77">
        <f t="shared" ca="1" si="107"/>
        <v>0.13374861728395068</v>
      </c>
      <c r="O228" s="48">
        <f t="shared" si="108"/>
        <v>134.93024800000001</v>
      </c>
      <c r="P228" s="48">
        <f t="shared" si="109"/>
        <v>-6.9751999999994041E-2</v>
      </c>
      <c r="Q228" s="49">
        <f t="shared" si="110"/>
        <v>0.9</v>
      </c>
      <c r="R228" s="50">
        <f t="shared" si="111"/>
        <v>30075.910000000007</v>
      </c>
      <c r="S228" s="51">
        <f t="shared" si="112"/>
        <v>29582.665076000008</v>
      </c>
      <c r="T228" s="51"/>
      <c r="U228" s="78"/>
      <c r="V228" s="52">
        <f t="shared" si="113"/>
        <v>7247.82</v>
      </c>
      <c r="W228" s="52">
        <f t="shared" si="114"/>
        <v>36830.485076000012</v>
      </c>
      <c r="X228" s="1">
        <f t="shared" si="115"/>
        <v>35270</v>
      </c>
      <c r="Y228" s="50">
        <f t="shared" si="116"/>
        <v>1560.4850760000118</v>
      </c>
      <c r="Z228" s="135">
        <f t="shared" si="117"/>
        <v>4.4243977204423413E-2</v>
      </c>
      <c r="AA228" s="135">
        <f t="shared" si="118"/>
        <v>5.5687497403842601E-2</v>
      </c>
      <c r="AB228" s="135">
        <f>SUM($C$2:C228)*D228/SUM($B$2:B228)-1</f>
        <v>5.1180598695775847E-2</v>
      </c>
      <c r="AC228" s="135">
        <f t="shared" si="119"/>
        <v>-6.9366214913524349E-3</v>
      </c>
      <c r="AD228" s="53">
        <f t="shared" si="120"/>
        <v>0.17712715555555555</v>
      </c>
      <c r="AE228" s="53"/>
    </row>
    <row r="229" spans="1:31">
      <c r="A229" s="79" t="s">
        <v>842</v>
      </c>
      <c r="B229" s="2">
        <v>135</v>
      </c>
      <c r="C229" s="72">
        <v>136.06</v>
      </c>
      <c r="D229" s="73">
        <v>0.99170000000000003</v>
      </c>
      <c r="E229" s="45">
        <f t="shared" si="101"/>
        <v>0.22000000000000003</v>
      </c>
      <c r="F229" s="35">
        <f t="shared" si="102"/>
        <v>3.435835555555547E-2</v>
      </c>
      <c r="H229" s="74">
        <f t="shared" si="103"/>
        <v>4.6383779999999888</v>
      </c>
      <c r="I229" s="2" t="s">
        <v>66</v>
      </c>
      <c r="J229" s="46" t="s">
        <v>446</v>
      </c>
      <c r="K229" s="75">
        <f t="shared" si="104"/>
        <v>43805</v>
      </c>
      <c r="L229" s="76" t="str">
        <f t="shared" ca="1" si="105"/>
        <v>2020/3/30</v>
      </c>
      <c r="M229" s="57">
        <f t="shared" ca="1" si="106"/>
        <v>15660</v>
      </c>
      <c r="N229" s="77">
        <f t="shared" ca="1" si="107"/>
        <v>0.10811034291187714</v>
      </c>
      <c r="O229" s="48">
        <f t="shared" si="108"/>
        <v>134.930702</v>
      </c>
      <c r="P229" s="48">
        <f t="shared" si="109"/>
        <v>-6.9298000000003412E-2</v>
      </c>
      <c r="Q229" s="49">
        <f t="shared" si="110"/>
        <v>0.9</v>
      </c>
      <c r="R229" s="50">
        <f t="shared" si="111"/>
        <v>30211.970000000008</v>
      </c>
      <c r="S229" s="51">
        <f t="shared" si="112"/>
        <v>29961.210649000008</v>
      </c>
      <c r="T229" s="51"/>
      <c r="U229" s="78"/>
      <c r="V229" s="52">
        <f t="shared" si="113"/>
        <v>7247.82</v>
      </c>
      <c r="W229" s="52">
        <f t="shared" si="114"/>
        <v>37209.030649000008</v>
      </c>
      <c r="X229" s="1">
        <f t="shared" si="115"/>
        <v>35405</v>
      </c>
      <c r="Y229" s="50">
        <f t="shared" si="116"/>
        <v>1804.0306490000075</v>
      </c>
      <c r="Z229" s="135">
        <f t="shared" si="117"/>
        <v>5.0954120858635932E-2</v>
      </c>
      <c r="AA229" s="135">
        <f t="shared" si="118"/>
        <v>6.4070004489086285E-2</v>
      </c>
      <c r="AB229" s="135">
        <f>SUM($C$2:C229)*D229/SUM($B$2:B229)-1</f>
        <v>5.9607011128371967E-2</v>
      </c>
      <c r="AC229" s="135">
        <f t="shared" si="119"/>
        <v>-8.6528902697360355E-3</v>
      </c>
      <c r="AD229" s="53">
        <f t="shared" si="120"/>
        <v>0.18564164444444456</v>
      </c>
      <c r="AE229" s="53"/>
    </row>
    <row r="230" spans="1:31">
      <c r="A230" s="79" t="s">
        <v>843</v>
      </c>
      <c r="B230" s="2">
        <v>135</v>
      </c>
      <c r="C230" s="72">
        <v>135.66</v>
      </c>
      <c r="D230" s="73">
        <v>0.99460000000000004</v>
      </c>
      <c r="E230" s="45">
        <f t="shared" si="101"/>
        <v>0.22000000000000003</v>
      </c>
      <c r="F230" s="35">
        <f t="shared" si="102"/>
        <v>3.1317466666666648E-2</v>
      </c>
      <c r="H230" s="74">
        <f t="shared" si="103"/>
        <v>4.2278579999999977</v>
      </c>
      <c r="I230" s="2" t="s">
        <v>66</v>
      </c>
      <c r="J230" s="46" t="s">
        <v>448</v>
      </c>
      <c r="K230" s="75">
        <f t="shared" si="104"/>
        <v>43808</v>
      </c>
      <c r="L230" s="76" t="str">
        <f t="shared" ca="1" si="105"/>
        <v>2020/3/30</v>
      </c>
      <c r="M230" s="57">
        <f t="shared" ca="1" si="106"/>
        <v>15255</v>
      </c>
      <c r="N230" s="77">
        <f t="shared" ca="1" si="107"/>
        <v>0.1011581887905604</v>
      </c>
      <c r="O230" s="48">
        <f t="shared" si="108"/>
        <v>134.927436</v>
      </c>
      <c r="P230" s="48">
        <f t="shared" si="109"/>
        <v>-7.2563999999999851E-2</v>
      </c>
      <c r="Q230" s="49">
        <f t="shared" si="110"/>
        <v>0.9</v>
      </c>
      <c r="R230" s="50">
        <f t="shared" si="111"/>
        <v>30347.630000000008</v>
      </c>
      <c r="S230" s="51">
        <f t="shared" si="112"/>
        <v>30183.752798000009</v>
      </c>
      <c r="T230" s="51"/>
      <c r="U230" s="78"/>
      <c r="V230" s="52">
        <f t="shared" si="113"/>
        <v>7247.82</v>
      </c>
      <c r="W230" s="52">
        <f t="shared" si="114"/>
        <v>37431.572798000008</v>
      </c>
      <c r="X230" s="1">
        <f t="shared" si="115"/>
        <v>35540</v>
      </c>
      <c r="Y230" s="50">
        <f t="shared" si="116"/>
        <v>1891.5727980000083</v>
      </c>
      <c r="Z230" s="135">
        <f t="shared" si="117"/>
        <v>5.3223770343275412E-2</v>
      </c>
      <c r="AA230" s="135">
        <f t="shared" si="118"/>
        <v>6.6858502879594495E-2</v>
      </c>
      <c r="AB230" s="135">
        <f>SUM($C$2:C230)*D230/SUM($B$2:B230)-1</f>
        <v>6.2465358413056116E-2</v>
      </c>
      <c r="AC230" s="135">
        <f t="shared" si="119"/>
        <v>-9.241588069780704E-3</v>
      </c>
      <c r="AD230" s="53">
        <f t="shared" si="120"/>
        <v>0.18868253333333337</v>
      </c>
      <c r="AE230" s="53"/>
    </row>
    <row r="231" spans="1:31">
      <c r="A231" s="79" t="s">
        <v>844</v>
      </c>
      <c r="B231" s="2">
        <v>135</v>
      </c>
      <c r="C231" s="72">
        <v>135.01</v>
      </c>
      <c r="D231" s="73">
        <v>0.99939999999999996</v>
      </c>
      <c r="E231" s="45">
        <f t="shared" si="101"/>
        <v>0.22000000000000003</v>
      </c>
      <c r="F231" s="35">
        <f t="shared" si="102"/>
        <v>2.6376022222222077E-2</v>
      </c>
      <c r="H231" s="74">
        <f t="shared" si="103"/>
        <v>3.5607629999999801</v>
      </c>
      <c r="I231" s="2" t="s">
        <v>66</v>
      </c>
      <c r="J231" s="46" t="s">
        <v>450</v>
      </c>
      <c r="K231" s="75">
        <f t="shared" si="104"/>
        <v>43809</v>
      </c>
      <c r="L231" s="76" t="str">
        <f t="shared" ca="1" si="105"/>
        <v>2020/3/30</v>
      </c>
      <c r="M231" s="57">
        <f t="shared" ca="1" si="106"/>
        <v>15120</v>
      </c>
      <c r="N231" s="77">
        <f t="shared" ca="1" si="107"/>
        <v>8.595757242063444E-2</v>
      </c>
      <c r="O231" s="48">
        <f t="shared" si="108"/>
        <v>134.92899399999999</v>
      </c>
      <c r="P231" s="48">
        <f t="shared" si="109"/>
        <v>-7.1006000000011227E-2</v>
      </c>
      <c r="Q231" s="49">
        <f t="shared" si="110"/>
        <v>0.9</v>
      </c>
      <c r="R231" s="50">
        <f t="shared" si="111"/>
        <v>30482.640000000007</v>
      </c>
      <c r="S231" s="51">
        <f t="shared" si="112"/>
        <v>30464.350416000005</v>
      </c>
      <c r="T231" s="51"/>
      <c r="U231" s="78"/>
      <c r="V231" s="52">
        <f t="shared" si="113"/>
        <v>7247.82</v>
      </c>
      <c r="W231" s="52">
        <f t="shared" si="114"/>
        <v>37712.170416000008</v>
      </c>
      <c r="X231" s="1">
        <f t="shared" si="115"/>
        <v>35675</v>
      </c>
      <c r="Y231" s="50">
        <f t="shared" si="116"/>
        <v>2037.1704160000081</v>
      </c>
      <c r="Z231" s="135">
        <f t="shared" si="117"/>
        <v>5.7103585592151562E-2</v>
      </c>
      <c r="AA231" s="135">
        <f t="shared" si="118"/>
        <v>7.1662768378713659E-2</v>
      </c>
      <c r="AB231" s="135">
        <f>SUM($C$2:C231)*D231/SUM($B$2:B231)-1</f>
        <v>6.7335107946741912E-2</v>
      </c>
      <c r="AC231" s="135">
        <f t="shared" si="119"/>
        <v>-1.023152235459035E-2</v>
      </c>
      <c r="AD231" s="53">
        <f t="shared" si="120"/>
        <v>0.19362397777777796</v>
      </c>
      <c r="AE231" s="53"/>
    </row>
    <row r="232" spans="1:31">
      <c r="A232" s="79" t="s">
        <v>845</v>
      </c>
      <c r="B232" s="2">
        <v>135</v>
      </c>
      <c r="C232" s="72">
        <v>135.54</v>
      </c>
      <c r="D232" s="73">
        <v>0.99550000000000005</v>
      </c>
      <c r="E232" s="45">
        <f t="shared" si="101"/>
        <v>0.22000000000000003</v>
      </c>
      <c r="F232" s="35">
        <f t="shared" si="102"/>
        <v>3.0405200000000025E-2</v>
      </c>
      <c r="H232" s="74">
        <f t="shared" si="103"/>
        <v>4.1047020000000032</v>
      </c>
      <c r="I232" s="2" t="s">
        <v>66</v>
      </c>
      <c r="J232" s="46" t="s">
        <v>452</v>
      </c>
      <c r="K232" s="75">
        <f t="shared" si="104"/>
        <v>43810</v>
      </c>
      <c r="L232" s="76" t="str">
        <f t="shared" ca="1" si="105"/>
        <v>2020/3/30</v>
      </c>
      <c r="M232" s="57">
        <f t="shared" ca="1" si="106"/>
        <v>14985</v>
      </c>
      <c r="N232" s="77">
        <f t="shared" ca="1" si="107"/>
        <v>9.9981063063063133E-2</v>
      </c>
      <c r="O232" s="48">
        <f t="shared" si="108"/>
        <v>134.93007</v>
      </c>
      <c r="P232" s="48">
        <f t="shared" si="109"/>
        <v>-6.9929999999999382E-2</v>
      </c>
      <c r="Q232" s="49">
        <f t="shared" si="110"/>
        <v>0.9</v>
      </c>
      <c r="R232" s="50">
        <f t="shared" si="111"/>
        <v>30618.180000000008</v>
      </c>
      <c r="S232" s="51">
        <f t="shared" si="112"/>
        <v>30480.398190000011</v>
      </c>
      <c r="T232" s="51"/>
      <c r="U232" s="78"/>
      <c r="V232" s="52">
        <f t="shared" si="113"/>
        <v>7247.82</v>
      </c>
      <c r="W232" s="52">
        <f t="shared" si="114"/>
        <v>37728.218190000014</v>
      </c>
      <c r="X232" s="1">
        <f t="shared" si="115"/>
        <v>35810</v>
      </c>
      <c r="Y232" s="50">
        <f t="shared" si="116"/>
        <v>1918.2181900000141</v>
      </c>
      <c r="Z232" s="135">
        <f t="shared" si="117"/>
        <v>5.3566550963418447E-2</v>
      </c>
      <c r="AA232" s="135">
        <f t="shared" si="118"/>
        <v>6.7159376140056848E-2</v>
      </c>
      <c r="AB232" s="135">
        <f>SUM($C$2:C232)*D232/SUM($B$2:B232)-1</f>
        <v>6.2929904775202994E-2</v>
      </c>
      <c r="AC232" s="135">
        <f t="shared" si="119"/>
        <v>-9.3633538117845472E-3</v>
      </c>
      <c r="AD232" s="53">
        <f t="shared" si="120"/>
        <v>0.18959480000000001</v>
      </c>
      <c r="AE232" s="53"/>
    </row>
    <row r="233" spans="1:31">
      <c r="A233" s="79" t="s">
        <v>846</v>
      </c>
      <c r="B233" s="2">
        <v>135</v>
      </c>
      <c r="C233" s="72">
        <v>135.87</v>
      </c>
      <c r="D233" s="73">
        <v>0.99309999999999998</v>
      </c>
      <c r="E233" s="45">
        <f t="shared" si="101"/>
        <v>0.22000000000000003</v>
      </c>
      <c r="F233" s="35">
        <f t="shared" si="102"/>
        <v>3.2913933333333457E-2</v>
      </c>
      <c r="H233" s="74">
        <f t="shared" si="103"/>
        <v>4.4433810000000165</v>
      </c>
      <c r="I233" s="2" t="s">
        <v>66</v>
      </c>
      <c r="J233" s="46" t="s">
        <v>454</v>
      </c>
      <c r="K233" s="75">
        <f t="shared" si="104"/>
        <v>43811</v>
      </c>
      <c r="L233" s="76" t="str">
        <f t="shared" ca="1" si="105"/>
        <v>2020/3/30</v>
      </c>
      <c r="M233" s="57">
        <f t="shared" ca="1" si="106"/>
        <v>14850</v>
      </c>
      <c r="N233" s="77">
        <f t="shared" ca="1" si="107"/>
        <v>0.10921441515151556</v>
      </c>
      <c r="O233" s="48">
        <f t="shared" si="108"/>
        <v>134.93249700000001</v>
      </c>
      <c r="P233" s="48">
        <f t="shared" si="109"/>
        <v>-6.7502999999987878E-2</v>
      </c>
      <c r="Q233" s="49">
        <f t="shared" si="110"/>
        <v>0.9</v>
      </c>
      <c r="R233" s="50">
        <f t="shared" si="111"/>
        <v>30754.050000000007</v>
      </c>
      <c r="S233" s="51">
        <f t="shared" si="112"/>
        <v>30541.847055000006</v>
      </c>
      <c r="T233" s="51"/>
      <c r="U233" s="78"/>
      <c r="V233" s="52">
        <f t="shared" si="113"/>
        <v>7247.82</v>
      </c>
      <c r="W233" s="52">
        <f t="shared" si="114"/>
        <v>37789.667055000005</v>
      </c>
      <c r="X233" s="1">
        <f t="shared" si="115"/>
        <v>35945</v>
      </c>
      <c r="Y233" s="50">
        <f t="shared" si="116"/>
        <v>1844.6670550000053</v>
      </c>
      <c r="Z233" s="135">
        <f t="shared" si="117"/>
        <v>5.1319155793573712E-2</v>
      </c>
      <c r="AA233" s="135">
        <f t="shared" si="118"/>
        <v>6.4280429470770395E-2</v>
      </c>
      <c r="AB233" s="135">
        <f>SUM($C$2:C233)*D233/SUM($B$2:B233)-1</f>
        <v>6.0138739602170421E-2</v>
      </c>
      <c r="AC233" s="135">
        <f t="shared" si="119"/>
        <v>-8.8195838085967093E-3</v>
      </c>
      <c r="AD233" s="53">
        <f t="shared" si="120"/>
        <v>0.18708606666666658</v>
      </c>
      <c r="AE233" s="53"/>
    </row>
    <row r="234" spans="1:31">
      <c r="A234" s="79" t="s">
        <v>847</v>
      </c>
      <c r="B234" s="2">
        <v>135</v>
      </c>
      <c r="C234" s="72">
        <v>134.38</v>
      </c>
      <c r="D234" s="73">
        <v>1.0041</v>
      </c>
      <c r="E234" s="45">
        <f t="shared" si="101"/>
        <v>0.22000000000000003</v>
      </c>
      <c r="F234" s="35">
        <f t="shared" si="102"/>
        <v>2.1586622222222077E-2</v>
      </c>
      <c r="H234" s="74">
        <f t="shared" si="103"/>
        <v>2.9141939999999806</v>
      </c>
      <c r="I234" s="2" t="s">
        <v>66</v>
      </c>
      <c r="J234" s="46" t="s">
        <v>456</v>
      </c>
      <c r="K234" s="75">
        <f t="shared" si="104"/>
        <v>43812</v>
      </c>
      <c r="L234" s="76" t="str">
        <f t="shared" ca="1" si="105"/>
        <v>2020/3/30</v>
      </c>
      <c r="M234" s="57">
        <f t="shared" ca="1" si="106"/>
        <v>14715</v>
      </c>
      <c r="N234" s="77">
        <f t="shared" ca="1" si="107"/>
        <v>7.2285478083587693E-2</v>
      </c>
      <c r="O234" s="48">
        <f t="shared" si="108"/>
        <v>134.930958</v>
      </c>
      <c r="P234" s="48">
        <f t="shared" si="109"/>
        <v>-6.9041999999996051E-2</v>
      </c>
      <c r="Q234" s="49">
        <f t="shared" si="110"/>
        <v>0.9</v>
      </c>
      <c r="R234" s="50">
        <f t="shared" si="111"/>
        <v>30888.430000000008</v>
      </c>
      <c r="S234" s="51">
        <f t="shared" si="112"/>
        <v>31015.072563000009</v>
      </c>
      <c r="T234" s="51"/>
      <c r="U234" s="78"/>
      <c r="V234" s="52">
        <f t="shared" si="113"/>
        <v>7247.82</v>
      </c>
      <c r="W234" s="52">
        <f t="shared" si="114"/>
        <v>38262.892563000009</v>
      </c>
      <c r="X234" s="1">
        <f t="shared" si="115"/>
        <v>36080</v>
      </c>
      <c r="Y234" s="50">
        <f t="shared" si="116"/>
        <v>2182.8925630000085</v>
      </c>
      <c r="Z234" s="135">
        <f t="shared" si="117"/>
        <v>6.0501456845898138E-2</v>
      </c>
      <c r="AA234" s="135">
        <f t="shared" si="118"/>
        <v>7.571028493162868E-2</v>
      </c>
      <c r="AB234" s="135">
        <f>SUM($C$2:C234)*D234/SUM($B$2:B234)-1</f>
        <v>7.1610418597561454E-2</v>
      </c>
      <c r="AC234" s="135">
        <f t="shared" si="119"/>
        <v>-1.1108961751663315E-2</v>
      </c>
      <c r="AD234" s="53">
        <f t="shared" si="120"/>
        <v>0.19841337777777796</v>
      </c>
      <c r="AE234" s="53"/>
    </row>
    <row r="235" spans="1:31">
      <c r="A235" s="79" t="s">
        <v>848</v>
      </c>
      <c r="B235" s="2">
        <v>135</v>
      </c>
      <c r="C235" s="72">
        <v>132.16999999999999</v>
      </c>
      <c r="D235" s="73">
        <v>1.0208999999999999</v>
      </c>
      <c r="E235" s="45">
        <f t="shared" si="101"/>
        <v>0.22000000000000003</v>
      </c>
      <c r="F235" s="35">
        <f t="shared" si="102"/>
        <v>4.7857111111109475E-3</v>
      </c>
      <c r="H235" s="74">
        <f t="shared" si="103"/>
        <v>0.64607099999997786</v>
      </c>
      <c r="I235" s="2" t="s">
        <v>66</v>
      </c>
      <c r="J235" s="46" t="s">
        <v>458</v>
      </c>
      <c r="K235" s="75">
        <f t="shared" si="104"/>
        <v>43815</v>
      </c>
      <c r="L235" s="76" t="str">
        <f t="shared" ca="1" si="105"/>
        <v>2020/3/30</v>
      </c>
      <c r="M235" s="57">
        <f t="shared" ca="1" si="106"/>
        <v>14310</v>
      </c>
      <c r="N235" s="77">
        <f t="shared" ca="1" si="107"/>
        <v>1.6479099580712225E-2</v>
      </c>
      <c r="O235" s="48">
        <f t="shared" si="108"/>
        <v>134.93235299999998</v>
      </c>
      <c r="P235" s="48">
        <f t="shared" si="109"/>
        <v>-6.7647000000022217E-2</v>
      </c>
      <c r="Q235" s="49">
        <f t="shared" si="110"/>
        <v>0.9</v>
      </c>
      <c r="R235" s="50">
        <f t="shared" si="111"/>
        <v>31020.600000000006</v>
      </c>
      <c r="S235" s="51">
        <f t="shared" si="112"/>
        <v>31668.930540000005</v>
      </c>
      <c r="T235" s="51"/>
      <c r="U235" s="78"/>
      <c r="V235" s="52">
        <f t="shared" si="113"/>
        <v>7247.82</v>
      </c>
      <c r="W235" s="52">
        <f t="shared" si="114"/>
        <v>38916.750540000008</v>
      </c>
      <c r="X235" s="1">
        <f t="shared" si="115"/>
        <v>36215</v>
      </c>
      <c r="Y235" s="50">
        <f t="shared" si="116"/>
        <v>2701.7505400000082</v>
      </c>
      <c r="Z235" s="135">
        <f t="shared" si="117"/>
        <v>7.460307993925186E-2</v>
      </c>
      <c r="AA235" s="135">
        <f t="shared" si="118"/>
        <v>9.3269366918008689E-2</v>
      </c>
      <c r="AB235" s="135">
        <f>SUM($C$2:C235)*D235/SUM($B$2:B235)-1</f>
        <v>8.9204313129918722E-2</v>
      </c>
      <c r="AC235" s="135">
        <f t="shared" si="119"/>
        <v>-1.4601233190666862E-2</v>
      </c>
      <c r="AD235" s="53">
        <f t="shared" si="120"/>
        <v>0.21521428888888908</v>
      </c>
      <c r="AE235" s="53"/>
    </row>
    <row r="236" spans="1:31">
      <c r="A236" s="79" t="s">
        <v>849</v>
      </c>
      <c r="B236" s="2">
        <v>135</v>
      </c>
      <c r="C236" s="72">
        <v>130.43</v>
      </c>
      <c r="D236" s="73">
        <v>1.0345</v>
      </c>
      <c r="E236" s="45">
        <f t="shared" si="101"/>
        <v>0.22000000000000003</v>
      </c>
      <c r="F236" s="35">
        <f t="shared" si="102"/>
        <v>-8.4421555555555493E-3</v>
      </c>
      <c r="H236" s="74">
        <f t="shared" si="103"/>
        <v>-1.1396909999999991</v>
      </c>
      <c r="I236" s="2" t="s">
        <v>66</v>
      </c>
      <c r="J236" s="46" t="s">
        <v>460</v>
      </c>
      <c r="K236" s="75">
        <f t="shared" si="104"/>
        <v>43816</v>
      </c>
      <c r="L236" s="76" t="str">
        <f t="shared" ca="1" si="105"/>
        <v>2020/3/30</v>
      </c>
      <c r="M236" s="57">
        <f t="shared" ca="1" si="106"/>
        <v>14175</v>
      </c>
      <c r="N236" s="77">
        <f t="shared" ca="1" si="107"/>
        <v>-2.934654074074072E-2</v>
      </c>
      <c r="O236" s="48">
        <f t="shared" si="108"/>
        <v>134.929835</v>
      </c>
      <c r="P236" s="48">
        <f t="shared" si="109"/>
        <v>-7.0165000000002919E-2</v>
      </c>
      <c r="Q236" s="49">
        <f t="shared" si="110"/>
        <v>0.9</v>
      </c>
      <c r="R236" s="50">
        <f t="shared" si="111"/>
        <v>31151.030000000006</v>
      </c>
      <c r="S236" s="51">
        <f t="shared" si="112"/>
        <v>32225.740535000004</v>
      </c>
      <c r="T236" s="51"/>
      <c r="U236" s="78"/>
      <c r="V236" s="52">
        <f t="shared" si="113"/>
        <v>7247.82</v>
      </c>
      <c r="W236" s="52">
        <f t="shared" si="114"/>
        <v>39473.560535000004</v>
      </c>
      <c r="X236" s="1">
        <f t="shared" si="115"/>
        <v>36350</v>
      </c>
      <c r="Y236" s="50">
        <f t="shared" si="116"/>
        <v>3123.5605350000042</v>
      </c>
      <c r="Z236" s="135">
        <f t="shared" si="117"/>
        <v>8.5930138514443088E-2</v>
      </c>
      <c r="AA236" s="135">
        <f t="shared" si="118"/>
        <v>0.10733080941015438</v>
      </c>
      <c r="AB236" s="135">
        <f>SUM($C$2:C236)*D236/SUM($B$2:B236)-1</f>
        <v>0.10332712063273775</v>
      </c>
      <c r="AC236" s="135">
        <f t="shared" si="119"/>
        <v>-1.7396982118294657E-2</v>
      </c>
      <c r="AD236" s="53">
        <f t="shared" si="120"/>
        <v>0.22844215555555558</v>
      </c>
      <c r="AE236" s="53"/>
    </row>
    <row r="237" spans="1:31">
      <c r="A237" s="79" t="s">
        <v>850</v>
      </c>
      <c r="B237" s="2">
        <v>135</v>
      </c>
      <c r="C237" s="72">
        <v>130.51</v>
      </c>
      <c r="D237" s="73">
        <v>1.0339</v>
      </c>
      <c r="E237" s="45">
        <f t="shared" si="101"/>
        <v>0.22000000000000003</v>
      </c>
      <c r="F237" s="35">
        <f t="shared" si="102"/>
        <v>-7.8339777777778688E-3</v>
      </c>
      <c r="H237" s="74">
        <f t="shared" si="103"/>
        <v>-1.0575870000000123</v>
      </c>
      <c r="I237" s="2" t="s">
        <v>66</v>
      </c>
      <c r="J237" s="46" t="s">
        <v>462</v>
      </c>
      <c r="K237" s="75">
        <f t="shared" si="104"/>
        <v>43817</v>
      </c>
      <c r="L237" s="76" t="str">
        <f t="shared" ca="1" si="105"/>
        <v>2020/3/30</v>
      </c>
      <c r="M237" s="57">
        <f t="shared" ca="1" si="106"/>
        <v>14040</v>
      </c>
      <c r="N237" s="77">
        <f t="shared" ca="1" si="107"/>
        <v>-2.7494248931624249E-2</v>
      </c>
      <c r="O237" s="48">
        <f t="shared" si="108"/>
        <v>134.93428900000001</v>
      </c>
      <c r="P237" s="48">
        <f t="shared" si="109"/>
        <v>-6.5710999999993192E-2</v>
      </c>
      <c r="Q237" s="49">
        <f t="shared" si="110"/>
        <v>0.9</v>
      </c>
      <c r="R237" s="50">
        <f t="shared" si="111"/>
        <v>31281.540000000005</v>
      </c>
      <c r="S237" s="51">
        <f t="shared" si="112"/>
        <v>32341.984206000005</v>
      </c>
      <c r="T237" s="51"/>
      <c r="U237" s="78"/>
      <c r="V237" s="52">
        <f t="shared" si="113"/>
        <v>7247.82</v>
      </c>
      <c r="W237" s="52">
        <f t="shared" si="114"/>
        <v>39589.804206000001</v>
      </c>
      <c r="X237" s="1">
        <f t="shared" si="115"/>
        <v>36485</v>
      </c>
      <c r="Y237" s="50">
        <f t="shared" si="116"/>
        <v>3104.8042060000007</v>
      </c>
      <c r="Z237" s="135">
        <f t="shared" si="117"/>
        <v>8.5098100753734363E-2</v>
      </c>
      <c r="AA237" s="135">
        <f t="shared" si="118"/>
        <v>0.10619369604045281</v>
      </c>
      <c r="AB237" s="135">
        <f>SUM($C$2:C237)*D237/SUM($B$2:B237)-1</f>
        <v>0.10230544240098727</v>
      </c>
      <c r="AC237" s="135">
        <f t="shared" si="119"/>
        <v>-1.7207341647252905E-2</v>
      </c>
      <c r="AD237" s="53">
        <f t="shared" si="120"/>
        <v>0.22783397777777789</v>
      </c>
      <c r="AE237" s="53"/>
    </row>
    <row r="238" spans="1:31">
      <c r="A238" s="79" t="s">
        <v>851</v>
      </c>
      <c r="B238" s="2">
        <v>135</v>
      </c>
      <c r="C238" s="72">
        <v>130.34</v>
      </c>
      <c r="D238" s="73">
        <v>1.0351999999999999</v>
      </c>
      <c r="E238" s="45">
        <f t="shared" si="101"/>
        <v>0.22000000000000003</v>
      </c>
      <c r="F238" s="35">
        <f t="shared" si="102"/>
        <v>-9.1263555555555192E-3</v>
      </c>
      <c r="H238" s="74">
        <f t="shared" si="103"/>
        <v>-1.232057999999995</v>
      </c>
      <c r="I238" s="2" t="s">
        <v>66</v>
      </c>
      <c r="J238" s="46" t="s">
        <v>464</v>
      </c>
      <c r="K238" s="75">
        <f t="shared" si="104"/>
        <v>43818</v>
      </c>
      <c r="L238" s="76" t="str">
        <f t="shared" ca="1" si="105"/>
        <v>2020/3/30</v>
      </c>
      <c r="M238" s="57">
        <f t="shared" ca="1" si="106"/>
        <v>13905</v>
      </c>
      <c r="N238" s="77">
        <f t="shared" ca="1" si="107"/>
        <v>-3.2340968716288977E-2</v>
      </c>
      <c r="O238" s="48">
        <f t="shared" si="108"/>
        <v>134.92796799999999</v>
      </c>
      <c r="P238" s="48">
        <f t="shared" si="109"/>
        <v>-7.2032000000007201E-2</v>
      </c>
      <c r="Q238" s="49">
        <f t="shared" si="110"/>
        <v>0.9</v>
      </c>
      <c r="R238" s="50">
        <f t="shared" si="111"/>
        <v>31411.880000000005</v>
      </c>
      <c r="S238" s="51">
        <f t="shared" si="112"/>
        <v>32517.578176000003</v>
      </c>
      <c r="T238" s="51"/>
      <c r="U238" s="78"/>
      <c r="V238" s="52">
        <f t="shared" si="113"/>
        <v>7247.82</v>
      </c>
      <c r="W238" s="52">
        <f t="shared" si="114"/>
        <v>39765.398176000002</v>
      </c>
      <c r="X238" s="1">
        <f t="shared" si="115"/>
        <v>36620</v>
      </c>
      <c r="Y238" s="50">
        <f t="shared" si="116"/>
        <v>3145.3981760000024</v>
      </c>
      <c r="Z238" s="135">
        <f t="shared" si="117"/>
        <v>8.5892904860731978E-2</v>
      </c>
      <c r="AA238" s="135">
        <f t="shared" si="118"/>
        <v>0.10708766513074619</v>
      </c>
      <c r="AB238" s="135">
        <f>SUM($C$2:C238)*D238/SUM($B$2:B238)-1</f>
        <v>0.10330722708902274</v>
      </c>
      <c r="AC238" s="135">
        <f t="shared" si="119"/>
        <v>-1.7414322228290757E-2</v>
      </c>
      <c r="AD238" s="53">
        <f t="shared" si="120"/>
        <v>0.22912635555555555</v>
      </c>
      <c r="AE238" s="53"/>
    </row>
    <row r="239" spans="1:31">
      <c r="A239" s="79" t="s">
        <v>852</v>
      </c>
      <c r="B239" s="2">
        <v>135</v>
      </c>
      <c r="C239" s="72">
        <v>131.6</v>
      </c>
      <c r="D239" s="73">
        <v>1.0253000000000001</v>
      </c>
      <c r="E239" s="45">
        <f t="shared" si="101"/>
        <v>0.22000000000000003</v>
      </c>
      <c r="F239" s="35">
        <f t="shared" si="102"/>
        <v>4.524444444444742E-4</v>
      </c>
      <c r="H239" s="74">
        <f t="shared" si="103"/>
        <v>6.108000000000402E-2</v>
      </c>
      <c r="I239" s="2" t="s">
        <v>66</v>
      </c>
      <c r="J239" s="46" t="s">
        <v>466</v>
      </c>
      <c r="K239" s="75">
        <f t="shared" si="104"/>
        <v>43819</v>
      </c>
      <c r="L239" s="76" t="str">
        <f t="shared" ca="1" si="105"/>
        <v>2020/3/30</v>
      </c>
      <c r="M239" s="57">
        <f t="shared" ca="1" si="106"/>
        <v>13770</v>
      </c>
      <c r="N239" s="77">
        <f t="shared" ca="1" si="107"/>
        <v>1.6190413943356185E-3</v>
      </c>
      <c r="O239" s="48">
        <f t="shared" si="108"/>
        <v>134.92948000000001</v>
      </c>
      <c r="P239" s="48">
        <f t="shared" si="109"/>
        <v>-7.0519999999987704E-2</v>
      </c>
      <c r="Q239" s="49">
        <f t="shared" si="110"/>
        <v>0.9</v>
      </c>
      <c r="R239" s="50">
        <f t="shared" si="111"/>
        <v>31543.480000000003</v>
      </c>
      <c r="S239" s="51">
        <f t="shared" si="112"/>
        <v>32341.530044000006</v>
      </c>
      <c r="T239" s="51"/>
      <c r="U239" s="78"/>
      <c r="V239" s="52">
        <f t="shared" si="113"/>
        <v>7247.82</v>
      </c>
      <c r="W239" s="52">
        <f t="shared" si="114"/>
        <v>39589.350044000006</v>
      </c>
      <c r="X239" s="1">
        <f t="shared" si="115"/>
        <v>36755</v>
      </c>
      <c r="Y239" s="50">
        <f t="shared" si="116"/>
        <v>2834.3500440000062</v>
      </c>
      <c r="Z239" s="135">
        <f t="shared" si="117"/>
        <v>7.7114679472180869E-2</v>
      </c>
      <c r="AA239" s="135">
        <f t="shared" si="118"/>
        <v>9.6056283385942187E-2</v>
      </c>
      <c r="AB239" s="135">
        <f>SUM($C$2:C239)*D239/SUM($B$2:B239)-1</f>
        <v>9.2413284287852449E-2</v>
      </c>
      <c r="AC239" s="135">
        <f t="shared" si="119"/>
        <v>-1.5298604815671579E-2</v>
      </c>
      <c r="AD239" s="53">
        <f t="shared" si="120"/>
        <v>0.21954755555555555</v>
      </c>
      <c r="AE239" s="53"/>
    </row>
    <row r="240" spans="1:31">
      <c r="A240" s="79" t="s">
        <v>853</v>
      </c>
      <c r="B240" s="2">
        <v>135</v>
      </c>
      <c r="C240" s="72">
        <v>134.13999999999999</v>
      </c>
      <c r="D240" s="73">
        <v>1.0059</v>
      </c>
      <c r="E240" s="45">
        <f t="shared" si="101"/>
        <v>0.22000000000000003</v>
      </c>
      <c r="F240" s="35">
        <f t="shared" si="102"/>
        <v>1.9762088888888828E-2</v>
      </c>
      <c r="H240" s="74">
        <f t="shared" si="103"/>
        <v>2.6678819999999916</v>
      </c>
      <c r="I240" s="2" t="s">
        <v>66</v>
      </c>
      <c r="J240" s="46" t="s">
        <v>468</v>
      </c>
      <c r="K240" s="75">
        <f t="shared" si="104"/>
        <v>43822</v>
      </c>
      <c r="L240" s="76" t="str">
        <f t="shared" ca="1" si="105"/>
        <v>2020/3/30</v>
      </c>
      <c r="M240" s="57">
        <f t="shared" ca="1" si="106"/>
        <v>13365</v>
      </c>
      <c r="N240" s="77">
        <f t="shared" ca="1" si="107"/>
        <v>7.2860226711559825E-2</v>
      </c>
      <c r="O240" s="48">
        <f t="shared" si="108"/>
        <v>134.93142599999999</v>
      </c>
      <c r="P240" s="48">
        <f t="shared" si="109"/>
        <v>-6.8574000000012347E-2</v>
      </c>
      <c r="Q240" s="49">
        <f t="shared" si="110"/>
        <v>0.9</v>
      </c>
      <c r="R240" s="50">
        <f t="shared" si="111"/>
        <v>31677.620000000003</v>
      </c>
      <c r="S240" s="51">
        <f t="shared" si="112"/>
        <v>31864.517958000004</v>
      </c>
      <c r="T240" s="51"/>
      <c r="U240" s="78"/>
      <c r="V240" s="52">
        <f t="shared" si="113"/>
        <v>7247.82</v>
      </c>
      <c r="W240" s="52">
        <f t="shared" si="114"/>
        <v>39112.337958000004</v>
      </c>
      <c r="X240" s="1">
        <f t="shared" si="115"/>
        <v>36890</v>
      </c>
      <c r="Y240" s="50">
        <f t="shared" si="116"/>
        <v>2222.3379580000037</v>
      </c>
      <c r="Z240" s="135">
        <f t="shared" si="117"/>
        <v>6.0242286744375262E-2</v>
      </c>
      <c r="AA240" s="135">
        <f t="shared" si="118"/>
        <v>7.4972149754167994E-2</v>
      </c>
      <c r="AB240" s="135">
        <f>SUM($C$2:C240)*D240/SUM($B$2:B240)-1</f>
        <v>7.1479008349146556E-2</v>
      </c>
      <c r="AC240" s="135">
        <f t="shared" si="119"/>
        <v>-1.1236721604771294E-2</v>
      </c>
      <c r="AD240" s="53">
        <f t="shared" si="120"/>
        <v>0.20023791111111119</v>
      </c>
      <c r="AE240" s="53"/>
    </row>
    <row r="241" spans="1:31">
      <c r="A241" s="79" t="s">
        <v>854</v>
      </c>
      <c r="B241" s="2">
        <v>135</v>
      </c>
      <c r="C241" s="72">
        <v>132.32</v>
      </c>
      <c r="D241" s="73">
        <v>1.0197000000000001</v>
      </c>
      <c r="E241" s="45">
        <f t="shared" si="101"/>
        <v>0.22000000000000003</v>
      </c>
      <c r="F241" s="35">
        <f t="shared" si="102"/>
        <v>5.9260444444444397E-3</v>
      </c>
      <c r="H241" s="74">
        <f t="shared" si="103"/>
        <v>0.80001599999999939</v>
      </c>
      <c r="I241" s="2" t="s">
        <v>66</v>
      </c>
      <c r="J241" s="46" t="s">
        <v>470</v>
      </c>
      <c r="K241" s="75">
        <f t="shared" si="104"/>
        <v>43823</v>
      </c>
      <c r="L241" s="76" t="str">
        <f t="shared" ca="1" si="105"/>
        <v>2020/3/30</v>
      </c>
      <c r="M241" s="57">
        <f t="shared" ca="1" si="106"/>
        <v>13230</v>
      </c>
      <c r="N241" s="77">
        <f t="shared" ca="1" si="107"/>
        <v>2.2071492063492047E-2</v>
      </c>
      <c r="O241" s="48">
        <f t="shared" si="108"/>
        <v>134.926704</v>
      </c>
      <c r="P241" s="48">
        <f t="shared" si="109"/>
        <v>-7.329599999999914E-2</v>
      </c>
      <c r="Q241" s="49">
        <f t="shared" si="110"/>
        <v>0.9</v>
      </c>
      <c r="R241" s="50">
        <f t="shared" si="111"/>
        <v>31809.940000000002</v>
      </c>
      <c r="S241" s="51">
        <f t="shared" si="112"/>
        <v>32436.595818000005</v>
      </c>
      <c r="T241" s="51"/>
      <c r="U241" s="78"/>
      <c r="V241" s="52">
        <f t="shared" si="113"/>
        <v>7247.82</v>
      </c>
      <c r="W241" s="52">
        <f t="shared" si="114"/>
        <v>39684.415818000009</v>
      </c>
      <c r="X241" s="1">
        <f t="shared" si="115"/>
        <v>37025</v>
      </c>
      <c r="Y241" s="50">
        <f t="shared" si="116"/>
        <v>2659.4158180000086</v>
      </c>
      <c r="Z241" s="135">
        <f t="shared" si="117"/>
        <v>7.1827571046590322E-2</v>
      </c>
      <c r="AA241" s="135">
        <f t="shared" si="118"/>
        <v>8.9310533032342487E-2</v>
      </c>
      <c r="AB241" s="135">
        <f>SUM($C$2:C241)*D241/SUM($B$2:B241)-1</f>
        <v>8.5862487454422931E-2</v>
      </c>
      <c r="AC241" s="135">
        <f t="shared" si="119"/>
        <v>-1.4034916407832609E-2</v>
      </c>
      <c r="AD241" s="53">
        <f t="shared" si="120"/>
        <v>0.21407395555555558</v>
      </c>
      <c r="AE241" s="53"/>
    </row>
    <row r="242" spans="1:31">
      <c r="A242" s="79" t="s">
        <v>855</v>
      </c>
      <c r="B242" s="2">
        <v>135</v>
      </c>
      <c r="C242" s="72">
        <v>131.87</v>
      </c>
      <c r="D242" s="73">
        <v>1.0232000000000001</v>
      </c>
      <c r="E242" s="45">
        <f t="shared" si="101"/>
        <v>0.22000000000000003</v>
      </c>
      <c r="F242" s="35">
        <f t="shared" si="102"/>
        <v>2.5050444444443824E-3</v>
      </c>
      <c r="H242" s="74">
        <f t="shared" si="103"/>
        <v>0.33818099999999163</v>
      </c>
      <c r="I242" s="2" t="s">
        <v>66</v>
      </c>
      <c r="J242" s="46" t="s">
        <v>472</v>
      </c>
      <c r="K242" s="75">
        <f t="shared" si="104"/>
        <v>43824</v>
      </c>
      <c r="L242" s="76" t="str">
        <f t="shared" ca="1" si="105"/>
        <v>2020/3/30</v>
      </c>
      <c r="M242" s="57">
        <f t="shared" ca="1" si="106"/>
        <v>13095</v>
      </c>
      <c r="N242" s="77">
        <f t="shared" ca="1" si="107"/>
        <v>9.4261981672391724E-3</v>
      </c>
      <c r="O242" s="48">
        <f t="shared" si="108"/>
        <v>134.92938400000003</v>
      </c>
      <c r="P242" s="48">
        <f t="shared" si="109"/>
        <v>-7.0615999999972701E-2</v>
      </c>
      <c r="Q242" s="49">
        <f t="shared" si="110"/>
        <v>0.9</v>
      </c>
      <c r="R242" s="50">
        <f t="shared" si="111"/>
        <v>31941.81</v>
      </c>
      <c r="S242" s="51">
        <f t="shared" si="112"/>
        <v>32682.859992000005</v>
      </c>
      <c r="T242" s="51"/>
      <c r="U242" s="78"/>
      <c r="V242" s="52">
        <f t="shared" si="113"/>
        <v>7247.82</v>
      </c>
      <c r="W242" s="52">
        <f t="shared" si="114"/>
        <v>39930.679992000005</v>
      </c>
      <c r="X242" s="1">
        <f t="shared" si="115"/>
        <v>37160</v>
      </c>
      <c r="Y242" s="50">
        <f t="shared" si="116"/>
        <v>2770.6799920000049</v>
      </c>
      <c r="Z242" s="135">
        <f t="shared" si="117"/>
        <v>7.4560817868676077E-2</v>
      </c>
      <c r="AA242" s="135">
        <f t="shared" si="118"/>
        <v>9.2627150277913683E-2</v>
      </c>
      <c r="AB242" s="135">
        <f>SUM($C$2:C242)*D242/SUM($B$2:B242)-1</f>
        <v>8.9262208611410543E-2</v>
      </c>
      <c r="AC242" s="135">
        <f t="shared" si="119"/>
        <v>-1.4701390742734466E-2</v>
      </c>
      <c r="AD242" s="53">
        <f t="shared" si="120"/>
        <v>0.21749495555555565</v>
      </c>
      <c r="AE242" s="53"/>
    </row>
    <row r="243" spans="1:31">
      <c r="A243" s="79" t="s">
        <v>856</v>
      </c>
      <c r="B243" s="2">
        <v>135</v>
      </c>
      <c r="C243" s="72">
        <v>130.99</v>
      </c>
      <c r="D243" s="73">
        <v>1.0301</v>
      </c>
      <c r="E243" s="45">
        <f t="shared" si="101"/>
        <v>0.22000000000000003</v>
      </c>
      <c r="F243" s="35">
        <f t="shared" si="102"/>
        <v>-4.1849111111111545E-3</v>
      </c>
      <c r="H243" s="74">
        <f t="shared" si="103"/>
        <v>-0.56496300000000588</v>
      </c>
      <c r="I243" s="2" t="s">
        <v>66</v>
      </c>
      <c r="J243" s="46" t="s">
        <v>474</v>
      </c>
      <c r="K243" s="75">
        <f t="shared" si="104"/>
        <v>43825</v>
      </c>
      <c r="L243" s="76" t="str">
        <f t="shared" ca="1" si="105"/>
        <v>2020/3/30</v>
      </c>
      <c r="M243" s="57">
        <f t="shared" ca="1" si="106"/>
        <v>12960</v>
      </c>
      <c r="N243" s="77">
        <f t="shared" ca="1" si="107"/>
        <v>-1.5911380787037202E-2</v>
      </c>
      <c r="O243" s="48">
        <f t="shared" si="108"/>
        <v>134.93279900000002</v>
      </c>
      <c r="P243" s="48">
        <f t="shared" si="109"/>
        <v>-6.7200999999982969E-2</v>
      </c>
      <c r="Q243" s="49">
        <f t="shared" si="110"/>
        <v>0.9</v>
      </c>
      <c r="R243" s="50">
        <f t="shared" si="111"/>
        <v>32072.800000000003</v>
      </c>
      <c r="S243" s="51">
        <f t="shared" si="112"/>
        <v>33038.191280000006</v>
      </c>
      <c r="T243" s="51"/>
      <c r="U243" s="78"/>
      <c r="V243" s="52">
        <f t="shared" si="113"/>
        <v>7247.82</v>
      </c>
      <c r="W243" s="52">
        <f t="shared" si="114"/>
        <v>40286.011280000006</v>
      </c>
      <c r="X243" s="1">
        <f t="shared" si="115"/>
        <v>37295</v>
      </c>
      <c r="Y243" s="50">
        <f t="shared" si="116"/>
        <v>2991.0112800000061</v>
      </c>
      <c r="Z243" s="135">
        <f t="shared" si="117"/>
        <v>8.0198720471913232E-2</v>
      </c>
      <c r="AA243" s="135">
        <f t="shared" si="118"/>
        <v>9.9543826741810948E-2</v>
      </c>
      <c r="AB243" s="135">
        <f>SUM($C$2:C243)*D243/SUM($B$2:B243)-1</f>
        <v>9.6256201099343519E-2</v>
      </c>
      <c r="AC243" s="135">
        <f t="shared" si="119"/>
        <v>-1.6057480627430287E-2</v>
      </c>
      <c r="AD243" s="53">
        <f t="shared" si="120"/>
        <v>0.22418491111111119</v>
      </c>
      <c r="AE243" s="53"/>
    </row>
    <row r="244" spans="1:31">
      <c r="A244" s="79" t="s">
        <v>857</v>
      </c>
      <c r="B244" s="2">
        <v>135</v>
      </c>
      <c r="C244" s="72">
        <v>131.86000000000001</v>
      </c>
      <c r="D244" s="73">
        <v>1.0233000000000001</v>
      </c>
      <c r="E244" s="45">
        <f t="shared" si="101"/>
        <v>0.22000000000000003</v>
      </c>
      <c r="F244" s="35">
        <f t="shared" si="102"/>
        <v>2.4290222222223038E-3</v>
      </c>
      <c r="H244" s="74">
        <f t="shared" si="103"/>
        <v>0.32791800000001103</v>
      </c>
      <c r="I244" s="2" t="s">
        <v>66</v>
      </c>
      <c r="J244" s="46" t="s">
        <v>476</v>
      </c>
      <c r="K244" s="75">
        <f t="shared" si="104"/>
        <v>43826</v>
      </c>
      <c r="L244" s="76" t="str">
        <f t="shared" ca="1" si="105"/>
        <v>2020/3/30</v>
      </c>
      <c r="M244" s="57">
        <f t="shared" ca="1" si="106"/>
        <v>12825</v>
      </c>
      <c r="N244" s="77">
        <f t="shared" ca="1" si="107"/>
        <v>9.332559064327799E-3</v>
      </c>
      <c r="O244" s="48">
        <f t="shared" si="108"/>
        <v>134.93233800000002</v>
      </c>
      <c r="P244" s="48">
        <f t="shared" si="109"/>
        <v>-6.7661999999984346E-2</v>
      </c>
      <c r="Q244" s="49">
        <f t="shared" si="110"/>
        <v>0.9</v>
      </c>
      <c r="R244" s="50">
        <f t="shared" si="111"/>
        <v>32204.660000000003</v>
      </c>
      <c r="S244" s="51">
        <f t="shared" si="112"/>
        <v>32955.028578000005</v>
      </c>
      <c r="T244" s="51"/>
      <c r="U244" s="78"/>
      <c r="V244" s="52">
        <f t="shared" si="113"/>
        <v>7247.82</v>
      </c>
      <c r="W244" s="52">
        <f t="shared" si="114"/>
        <v>40202.848578000005</v>
      </c>
      <c r="X244" s="1">
        <f t="shared" si="115"/>
        <v>37430</v>
      </c>
      <c r="Y244" s="50">
        <f t="shared" si="116"/>
        <v>2772.8485780000046</v>
      </c>
      <c r="Z244" s="135">
        <f t="shared" si="117"/>
        <v>7.4080913117819946E-2</v>
      </c>
      <c r="AA244" s="135">
        <f t="shared" si="118"/>
        <v>9.1870387692340572E-2</v>
      </c>
      <c r="AB244" s="135">
        <f>SUM($C$2:C244)*D244/SUM($B$2:B244)-1</f>
        <v>8.8696606946300216E-2</v>
      </c>
      <c r="AC244" s="135">
        <f t="shared" si="119"/>
        <v>-1.461569382848027E-2</v>
      </c>
      <c r="AD244" s="53">
        <f t="shared" si="120"/>
        <v>0.21757097777777773</v>
      </c>
      <c r="AE244" s="53"/>
    </row>
    <row r="245" spans="1:31">
      <c r="A245" s="79" t="s">
        <v>858</v>
      </c>
      <c r="B245" s="2">
        <v>135</v>
      </c>
      <c r="C245" s="72">
        <v>130.35</v>
      </c>
      <c r="D245" s="73">
        <v>1.0350999999999999</v>
      </c>
      <c r="E245" s="45">
        <f t="shared" si="101"/>
        <v>0.22000000000000003</v>
      </c>
      <c r="F245" s="35">
        <f t="shared" si="102"/>
        <v>-9.0503333333334397E-3</v>
      </c>
      <c r="H245" s="74">
        <f t="shared" si="103"/>
        <v>-1.2217950000000144</v>
      </c>
      <c r="I245" s="2" t="s">
        <v>66</v>
      </c>
      <c r="J245" s="46" t="s">
        <v>478</v>
      </c>
      <c r="K245" s="75">
        <f t="shared" si="104"/>
        <v>43829</v>
      </c>
      <c r="L245" s="76" t="str">
        <f t="shared" ca="1" si="105"/>
        <v>2020/3/30</v>
      </c>
      <c r="M245" s="57">
        <f t="shared" ca="1" si="106"/>
        <v>12420</v>
      </c>
      <c r="N245" s="77">
        <f t="shared" ca="1" si="107"/>
        <v>-3.5906213768116368E-2</v>
      </c>
      <c r="O245" s="48">
        <f t="shared" si="108"/>
        <v>134.92528499999997</v>
      </c>
      <c r="P245" s="48">
        <f t="shared" si="109"/>
        <v>-7.4715000000026066E-2</v>
      </c>
      <c r="Q245" s="49">
        <f t="shared" si="110"/>
        <v>0.9</v>
      </c>
      <c r="R245" s="50">
        <f t="shared" si="111"/>
        <v>32335.010000000002</v>
      </c>
      <c r="S245" s="51">
        <f t="shared" si="112"/>
        <v>33469.968850999998</v>
      </c>
      <c r="T245" s="51"/>
      <c r="U245" s="78"/>
      <c r="V245" s="52">
        <f t="shared" si="113"/>
        <v>7247.82</v>
      </c>
      <c r="W245" s="52">
        <f t="shared" si="114"/>
        <v>40717.788850999998</v>
      </c>
      <c r="X245" s="1">
        <f t="shared" si="115"/>
        <v>37565</v>
      </c>
      <c r="Y245" s="50">
        <f t="shared" si="116"/>
        <v>3152.7888509999975</v>
      </c>
      <c r="Z245" s="135">
        <f t="shared" si="117"/>
        <v>8.392889261280434E-2</v>
      </c>
      <c r="AA245" s="135">
        <f t="shared" si="118"/>
        <v>0.10399347337054432</v>
      </c>
      <c r="AB245" s="135">
        <f>SUM($C$2:C245)*D245/SUM($B$2:B245)-1</f>
        <v>0.10088485534407043</v>
      </c>
      <c r="AC245" s="135">
        <f t="shared" si="119"/>
        <v>-1.6955962731266094E-2</v>
      </c>
      <c r="AD245" s="53">
        <f t="shared" si="120"/>
        <v>0.22905033333333347</v>
      </c>
      <c r="AE245" s="53"/>
    </row>
    <row r="246" spans="1:31">
      <c r="A246" s="79" t="s">
        <v>859</v>
      </c>
      <c r="B246" s="2">
        <v>135</v>
      </c>
      <c r="C246" s="72">
        <v>129.77000000000001</v>
      </c>
      <c r="D246" s="73">
        <v>1.0398000000000001</v>
      </c>
      <c r="E246" s="45">
        <f t="shared" si="101"/>
        <v>0.22000000000000003</v>
      </c>
      <c r="F246" s="35">
        <f t="shared" si="102"/>
        <v>-1.3459622222222202E-2</v>
      </c>
      <c r="H246" s="74">
        <f t="shared" si="103"/>
        <v>-1.8170489999999972</v>
      </c>
      <c r="I246" s="2" t="s">
        <v>66</v>
      </c>
      <c r="J246" s="46" t="s">
        <v>480</v>
      </c>
      <c r="K246" s="75">
        <f t="shared" si="104"/>
        <v>43830</v>
      </c>
      <c r="L246" s="76" t="str">
        <f t="shared" ca="1" si="105"/>
        <v>2020/3/30</v>
      </c>
      <c r="M246" s="57">
        <f t="shared" ca="1" si="106"/>
        <v>12285</v>
      </c>
      <c r="N246" s="77">
        <f t="shared" ca="1" si="107"/>
        <v>-5.398639682539675E-2</v>
      </c>
      <c r="O246" s="48">
        <f t="shared" si="108"/>
        <v>134.93484600000002</v>
      </c>
      <c r="P246" s="48">
        <f t="shared" si="109"/>
        <v>-6.5153999999978396E-2</v>
      </c>
      <c r="Q246" s="49">
        <f t="shared" si="110"/>
        <v>0.9</v>
      </c>
      <c r="R246" s="50">
        <f t="shared" si="111"/>
        <v>32464.780000000002</v>
      </c>
      <c r="S246" s="51">
        <f t="shared" si="112"/>
        <v>33756.878244000007</v>
      </c>
      <c r="T246" s="51"/>
      <c r="U246" s="78"/>
      <c r="V246" s="52">
        <f t="shared" si="113"/>
        <v>7247.82</v>
      </c>
      <c r="W246" s="52">
        <f t="shared" si="114"/>
        <v>41004.698244000007</v>
      </c>
      <c r="X246" s="1">
        <f t="shared" si="115"/>
        <v>37700</v>
      </c>
      <c r="Y246" s="50">
        <f t="shared" si="116"/>
        <v>3304.6982440000065</v>
      </c>
      <c r="Z246" s="135">
        <f t="shared" si="117"/>
        <v>8.7657778355437754E-2</v>
      </c>
      <c r="AA246" s="135">
        <f t="shared" si="118"/>
        <v>0.10852090865087516</v>
      </c>
      <c r="AB246" s="135">
        <f>SUM($C$2:C246)*D246/SUM($B$2:B246)-1</f>
        <v>0.10550267278514602</v>
      </c>
      <c r="AC246" s="135">
        <f t="shared" si="119"/>
        <v>-1.7844894429708269E-2</v>
      </c>
      <c r="AD246" s="53">
        <f t="shared" si="120"/>
        <v>0.23345962222222222</v>
      </c>
      <c r="AE246" s="53"/>
    </row>
    <row r="247" spans="1:31">
      <c r="A247" s="79" t="s">
        <v>860</v>
      </c>
      <c r="B247" s="2">
        <v>135</v>
      </c>
      <c r="C247" s="72">
        <v>127.51</v>
      </c>
      <c r="D247" s="73">
        <v>1.0582</v>
      </c>
      <c r="E247" s="45">
        <f t="shared" si="101"/>
        <v>0.22000000000000003</v>
      </c>
      <c r="F247" s="35">
        <f t="shared" si="102"/>
        <v>-3.0640644444444358E-2</v>
      </c>
      <c r="H247" s="74">
        <f t="shared" si="103"/>
        <v>-4.1364869999999883</v>
      </c>
      <c r="I247" s="2" t="s">
        <v>66</v>
      </c>
      <c r="J247" s="46" t="s">
        <v>482</v>
      </c>
      <c r="K247" s="75">
        <f t="shared" si="104"/>
        <v>43832</v>
      </c>
      <c r="L247" s="76" t="str">
        <f t="shared" ca="1" si="105"/>
        <v>2020/3/30</v>
      </c>
      <c r="M247" s="57">
        <f t="shared" ca="1" si="106"/>
        <v>12015</v>
      </c>
      <c r="N247" s="77">
        <f t="shared" ca="1" si="107"/>
        <v>-0.12566106991260886</v>
      </c>
      <c r="O247" s="48">
        <f t="shared" si="108"/>
        <v>134.931082</v>
      </c>
      <c r="P247" s="48">
        <f t="shared" si="109"/>
        <v>-6.8917999999996482E-2</v>
      </c>
      <c r="Q247" s="49">
        <f t="shared" si="110"/>
        <v>0.9</v>
      </c>
      <c r="R247" s="50">
        <f t="shared" si="111"/>
        <v>32592.29</v>
      </c>
      <c r="S247" s="51">
        <f t="shared" si="112"/>
        <v>34489.161278</v>
      </c>
      <c r="T247" s="51"/>
      <c r="U247" s="78"/>
      <c r="V247" s="52">
        <f t="shared" si="113"/>
        <v>7247.82</v>
      </c>
      <c r="W247" s="52">
        <f t="shared" si="114"/>
        <v>41736.981277999999</v>
      </c>
      <c r="X247" s="1">
        <f t="shared" si="115"/>
        <v>37835</v>
      </c>
      <c r="Y247" s="50">
        <f t="shared" si="116"/>
        <v>3901.9812779999993</v>
      </c>
      <c r="Z247" s="135">
        <f t="shared" si="117"/>
        <v>0.10313152578300522</v>
      </c>
      <c r="AA247" s="135">
        <f t="shared" si="118"/>
        <v>0.12756917368649212</v>
      </c>
      <c r="AB247" s="135">
        <f>SUM($C$2:C247)*D247/SUM($B$2:B247)-1</f>
        <v>0.12461725804149615</v>
      </c>
      <c r="AC247" s="135">
        <f t="shared" si="119"/>
        <v>-2.148573225849093E-2</v>
      </c>
      <c r="AD247" s="53">
        <f t="shared" si="120"/>
        <v>0.25064064444444439</v>
      </c>
      <c r="AE247" s="53"/>
    </row>
    <row r="248" spans="1:31">
      <c r="A248" s="79" t="s">
        <v>861</v>
      </c>
      <c r="B248" s="2">
        <v>135</v>
      </c>
      <c r="C248" s="72">
        <v>127.2</v>
      </c>
      <c r="D248" s="73">
        <v>1.0608</v>
      </c>
      <c r="E248" s="45">
        <f t="shared" si="101"/>
        <v>0.22000000000000003</v>
      </c>
      <c r="F248" s="35">
        <f t="shared" si="102"/>
        <v>-3.299733333333342E-2</v>
      </c>
      <c r="H248" s="74">
        <f t="shared" si="103"/>
        <v>-4.4546400000000119</v>
      </c>
      <c r="I248" s="2" t="s">
        <v>66</v>
      </c>
      <c r="J248" s="46" t="s">
        <v>484</v>
      </c>
      <c r="K248" s="75">
        <f t="shared" si="104"/>
        <v>43833</v>
      </c>
      <c r="L248" s="76" t="str">
        <f t="shared" ca="1" si="105"/>
        <v>2020/3/30</v>
      </c>
      <c r="M248" s="57">
        <f t="shared" ca="1" si="106"/>
        <v>11880</v>
      </c>
      <c r="N248" s="77">
        <f t="shared" ca="1" si="107"/>
        <v>-0.13686393939393976</v>
      </c>
      <c r="O248" s="48">
        <f t="shared" si="108"/>
        <v>134.93376000000001</v>
      </c>
      <c r="P248" s="48">
        <f t="shared" si="109"/>
        <v>-6.6239999999993415E-2</v>
      </c>
      <c r="Q248" s="49">
        <f t="shared" si="110"/>
        <v>0.9</v>
      </c>
      <c r="R248" s="50">
        <f t="shared" si="111"/>
        <v>32719.49</v>
      </c>
      <c r="S248" s="51">
        <f t="shared" si="112"/>
        <v>34708.834992000004</v>
      </c>
      <c r="T248" s="51"/>
      <c r="U248" s="78"/>
      <c r="V248" s="52">
        <f t="shared" si="113"/>
        <v>7247.82</v>
      </c>
      <c r="W248" s="52">
        <f t="shared" si="114"/>
        <v>41956.654992000003</v>
      </c>
      <c r="X248" s="1">
        <f t="shared" si="115"/>
        <v>37970</v>
      </c>
      <c r="Y248" s="50">
        <f t="shared" si="116"/>
        <v>3986.6549920000034</v>
      </c>
      <c r="Z248" s="135">
        <f t="shared" si="117"/>
        <v>0.10499486415591264</v>
      </c>
      <c r="AA248" s="135">
        <f t="shared" si="118"/>
        <v>0.1297647169569347</v>
      </c>
      <c r="AB248" s="135">
        <f>SUM($C$2:C248)*D248/SUM($B$2:B248)-1</f>
        <v>0.12692580753226257</v>
      </c>
      <c r="AC248" s="135">
        <f t="shared" si="119"/>
        <v>-2.1930943376349932E-2</v>
      </c>
      <c r="AD248" s="53">
        <f t="shared" si="120"/>
        <v>0.25299733333333346</v>
      </c>
      <c r="AE248" s="53"/>
    </row>
    <row r="249" spans="1:31">
      <c r="A249" s="79" t="s">
        <v>862</v>
      </c>
      <c r="B249" s="2">
        <v>135</v>
      </c>
      <c r="C249" s="72">
        <v>126.02</v>
      </c>
      <c r="D249" s="73">
        <v>1.0707</v>
      </c>
      <c r="E249" s="45">
        <f t="shared" si="101"/>
        <v>0.22000000000000003</v>
      </c>
      <c r="F249" s="35">
        <f t="shared" si="102"/>
        <v>-4.1967955555555526E-2</v>
      </c>
      <c r="H249" s="74">
        <f t="shared" si="103"/>
        <v>-5.6656739999999957</v>
      </c>
      <c r="I249" s="2" t="s">
        <v>66</v>
      </c>
      <c r="J249" s="46" t="s">
        <v>486</v>
      </c>
      <c r="K249" s="75">
        <f t="shared" si="104"/>
        <v>43836</v>
      </c>
      <c r="L249" s="76" t="str">
        <f t="shared" ca="1" si="105"/>
        <v>2020/3/30</v>
      </c>
      <c r="M249" s="57">
        <f t="shared" ca="1" si="106"/>
        <v>11475</v>
      </c>
      <c r="N249" s="77">
        <f t="shared" ca="1" si="107"/>
        <v>-0.18021533856209138</v>
      </c>
      <c r="O249" s="48">
        <f t="shared" si="108"/>
        <v>134.92961399999999</v>
      </c>
      <c r="P249" s="48">
        <f t="shared" si="109"/>
        <v>-7.0386000000013382E-2</v>
      </c>
      <c r="Q249" s="49">
        <f t="shared" si="110"/>
        <v>0.9</v>
      </c>
      <c r="R249" s="50">
        <f t="shared" si="111"/>
        <v>32845.51</v>
      </c>
      <c r="S249" s="51">
        <f t="shared" si="112"/>
        <v>35167.687557000005</v>
      </c>
      <c r="T249" s="51"/>
      <c r="U249" s="78"/>
      <c r="V249" s="52">
        <f t="shared" si="113"/>
        <v>7247.82</v>
      </c>
      <c r="W249" s="52">
        <f t="shared" si="114"/>
        <v>42415.507557000004</v>
      </c>
      <c r="X249" s="1">
        <f t="shared" si="115"/>
        <v>38105</v>
      </c>
      <c r="Y249" s="50">
        <f t="shared" si="116"/>
        <v>4310.5075570000045</v>
      </c>
      <c r="Z249" s="135">
        <f t="shared" si="117"/>
        <v>0.1131218359008006</v>
      </c>
      <c r="AA249" s="135">
        <f t="shared" si="118"/>
        <v>0.13969220638438129</v>
      </c>
      <c r="AB249" s="135">
        <f>SUM($C$2:C249)*D249/SUM($B$2:B249)-1</f>
        <v>0.13695414609631285</v>
      </c>
      <c r="AC249" s="135">
        <f t="shared" si="119"/>
        <v>-2.3832310195512241E-2</v>
      </c>
      <c r="AD249" s="53">
        <f t="shared" si="120"/>
        <v>0.26196795555555558</v>
      </c>
      <c r="AE249" s="53"/>
    </row>
    <row r="250" spans="1:31">
      <c r="A250" s="79" t="s">
        <v>863</v>
      </c>
      <c r="B250" s="2">
        <v>135</v>
      </c>
      <c r="C250" s="72">
        <v>124.6</v>
      </c>
      <c r="D250" s="73">
        <v>1.0829</v>
      </c>
      <c r="E250" s="45">
        <f t="shared" si="101"/>
        <v>0.22000000000000003</v>
      </c>
      <c r="F250" s="35">
        <f t="shared" si="102"/>
        <v>-5.2763111111111191E-2</v>
      </c>
      <c r="H250" s="74">
        <f t="shared" si="103"/>
        <v>-7.123020000000011</v>
      </c>
      <c r="I250" s="2" t="s">
        <v>66</v>
      </c>
      <c r="J250" s="46" t="s">
        <v>488</v>
      </c>
      <c r="K250" s="75">
        <f t="shared" si="104"/>
        <v>43837</v>
      </c>
      <c r="L250" s="76" t="str">
        <f t="shared" ca="1" si="105"/>
        <v>2020/3/30</v>
      </c>
      <c r="M250" s="57">
        <f t="shared" ca="1" si="106"/>
        <v>11340</v>
      </c>
      <c r="N250" s="77">
        <f t="shared" ca="1" si="107"/>
        <v>-0.22926828042328079</v>
      </c>
      <c r="O250" s="48">
        <f t="shared" si="108"/>
        <v>134.92934</v>
      </c>
      <c r="P250" s="48">
        <f t="shared" si="109"/>
        <v>-7.066000000000372E-2</v>
      </c>
      <c r="Q250" s="49">
        <f t="shared" si="110"/>
        <v>0.9</v>
      </c>
      <c r="R250" s="50">
        <f t="shared" si="111"/>
        <v>32970.11</v>
      </c>
      <c r="S250" s="51">
        <f t="shared" si="112"/>
        <v>35703.332118999999</v>
      </c>
      <c r="T250" s="51"/>
      <c r="U250" s="78"/>
      <c r="V250" s="52">
        <f t="shared" si="113"/>
        <v>7247.82</v>
      </c>
      <c r="W250" s="52">
        <f t="shared" si="114"/>
        <v>42951.152118999998</v>
      </c>
      <c r="X250" s="1">
        <f t="shared" si="115"/>
        <v>38240</v>
      </c>
      <c r="Y250" s="50">
        <f t="shared" si="116"/>
        <v>4711.1521189999985</v>
      </c>
      <c r="Z250" s="135">
        <f t="shared" si="117"/>
        <v>0.12319958470188275</v>
      </c>
      <c r="AA250" s="135">
        <f t="shared" si="118"/>
        <v>0.15201099499938375</v>
      </c>
      <c r="AB250" s="135">
        <f>SUM($C$2:C250)*D250/SUM($B$2:B250)-1</f>
        <v>0.1493779963127615</v>
      </c>
      <c r="AC250" s="135">
        <f t="shared" si="119"/>
        <v>-2.6178411610878749E-2</v>
      </c>
      <c r="AD250" s="53">
        <f t="shared" si="120"/>
        <v>0.27276311111111123</v>
      </c>
      <c r="AE250" s="53"/>
    </row>
    <row r="251" spans="1:31">
      <c r="A251" s="79" t="s">
        <v>864</v>
      </c>
      <c r="B251" s="2">
        <v>135</v>
      </c>
      <c r="C251" s="72">
        <v>126.2</v>
      </c>
      <c r="D251" s="73">
        <v>1.0691999999999999</v>
      </c>
      <c r="E251" s="45">
        <f t="shared" si="101"/>
        <v>0.22000000000000003</v>
      </c>
      <c r="F251" s="35">
        <f t="shared" si="102"/>
        <v>-4.0599555555555583E-2</v>
      </c>
      <c r="H251" s="74">
        <f t="shared" si="103"/>
        <v>-5.4809400000000039</v>
      </c>
      <c r="I251" s="2" t="s">
        <v>66</v>
      </c>
      <c r="J251" s="46" t="s">
        <v>490</v>
      </c>
      <c r="K251" s="75">
        <f t="shared" si="104"/>
        <v>43838</v>
      </c>
      <c r="L251" s="76" t="str">
        <f t="shared" ca="1" si="105"/>
        <v>2020/3/30</v>
      </c>
      <c r="M251" s="57">
        <f t="shared" ca="1" si="106"/>
        <v>11205</v>
      </c>
      <c r="N251" s="77">
        <f t="shared" ca="1" si="107"/>
        <v>-0.17854021419009386</v>
      </c>
      <c r="O251" s="48">
        <f t="shared" si="108"/>
        <v>134.93304000000001</v>
      </c>
      <c r="P251" s="48">
        <f t="shared" si="109"/>
        <v>-6.6959999999994579E-2</v>
      </c>
      <c r="Q251" s="49">
        <f t="shared" si="110"/>
        <v>0.9</v>
      </c>
      <c r="R251" s="50">
        <f t="shared" si="111"/>
        <v>33096.31</v>
      </c>
      <c r="S251" s="51">
        <f t="shared" si="112"/>
        <v>35386.574651999996</v>
      </c>
      <c r="T251" s="51"/>
      <c r="U251" s="78"/>
      <c r="V251" s="52">
        <f t="shared" si="113"/>
        <v>7247.82</v>
      </c>
      <c r="W251" s="52">
        <f t="shared" si="114"/>
        <v>42634.394651999995</v>
      </c>
      <c r="X251" s="1">
        <f t="shared" si="115"/>
        <v>38375</v>
      </c>
      <c r="Y251" s="50">
        <f t="shared" si="116"/>
        <v>4259.3946519999954</v>
      </c>
      <c r="Z251" s="135">
        <f t="shared" si="117"/>
        <v>0.11099399744625393</v>
      </c>
      <c r="AA251" s="135">
        <f t="shared" si="118"/>
        <v>0.13683843676169816</v>
      </c>
      <c r="AB251" s="135">
        <f>SUM($C$2:C251)*D251/SUM($B$2:B251)-1</f>
        <v>0.13436087900977189</v>
      </c>
      <c r="AC251" s="135">
        <f t="shared" si="119"/>
        <v>-2.3366881563517961E-2</v>
      </c>
      <c r="AD251" s="53">
        <f t="shared" si="120"/>
        <v>0.26059955555555558</v>
      </c>
      <c r="AE251" s="53"/>
    </row>
    <row r="252" spans="1:31">
      <c r="A252" s="79" t="s">
        <v>865</v>
      </c>
      <c r="B252" s="2">
        <v>135</v>
      </c>
      <c r="C252" s="72">
        <v>124.66</v>
      </c>
      <c r="D252" s="73">
        <v>1.0824</v>
      </c>
      <c r="E252" s="45">
        <f t="shared" si="101"/>
        <v>0.22000000000000003</v>
      </c>
      <c r="F252" s="35">
        <f t="shared" si="102"/>
        <v>-5.2306977777777777E-2</v>
      </c>
      <c r="H252" s="74">
        <f t="shared" si="103"/>
        <v>-7.0614419999999996</v>
      </c>
      <c r="I252" s="2" t="s">
        <v>66</v>
      </c>
      <c r="J252" s="46" t="s">
        <v>492</v>
      </c>
      <c r="K252" s="75">
        <f t="shared" si="104"/>
        <v>43839</v>
      </c>
      <c r="L252" s="76" t="str">
        <f t="shared" ca="1" si="105"/>
        <v>2020/3/30</v>
      </c>
      <c r="M252" s="57">
        <f t="shared" ca="1" si="106"/>
        <v>11070</v>
      </c>
      <c r="N252" s="77">
        <f t="shared" ca="1" si="107"/>
        <v>-0.23282984010840108</v>
      </c>
      <c r="O252" s="48">
        <f t="shared" si="108"/>
        <v>134.931984</v>
      </c>
      <c r="P252" s="48">
        <f t="shared" si="109"/>
        <v>-6.8016000000000076E-2</v>
      </c>
      <c r="Q252" s="49">
        <f t="shared" si="110"/>
        <v>0.9</v>
      </c>
      <c r="R252" s="50">
        <f t="shared" si="111"/>
        <v>33220.97</v>
      </c>
      <c r="S252" s="51">
        <f t="shared" si="112"/>
        <v>35958.377928000002</v>
      </c>
      <c r="T252" s="51"/>
      <c r="U252" s="78"/>
      <c r="V252" s="52">
        <f t="shared" si="113"/>
        <v>7247.82</v>
      </c>
      <c r="W252" s="52">
        <f t="shared" si="114"/>
        <v>43206.197928000001</v>
      </c>
      <c r="X252" s="1">
        <f t="shared" si="115"/>
        <v>38510</v>
      </c>
      <c r="Y252" s="50">
        <f t="shared" si="116"/>
        <v>4696.1979280000014</v>
      </c>
      <c r="Z252" s="135">
        <f t="shared" si="117"/>
        <v>0.12194749228771751</v>
      </c>
      <c r="AA252" s="135">
        <f t="shared" si="118"/>
        <v>0.15021978403297531</v>
      </c>
      <c r="AB252" s="135">
        <f>SUM($C$2:C252)*D252/SUM($B$2:B252)-1</f>
        <v>0.1478434611269801</v>
      </c>
      <c r="AC252" s="135">
        <f t="shared" si="119"/>
        <v>-2.5895968839262595E-2</v>
      </c>
      <c r="AD252" s="53">
        <f t="shared" si="120"/>
        <v>0.27230697777777779</v>
      </c>
      <c r="AE252" s="53"/>
    </row>
    <row r="253" spans="1:31">
      <c r="A253" s="79" t="s">
        <v>866</v>
      </c>
      <c r="B253" s="2">
        <v>135</v>
      </c>
      <c r="C253" s="72">
        <v>124.95</v>
      </c>
      <c r="D253" s="73">
        <v>1.0799000000000001</v>
      </c>
      <c r="E253" s="45">
        <f t="shared" si="101"/>
        <v>0.22000000000000003</v>
      </c>
      <c r="F253" s="35">
        <f t="shared" si="102"/>
        <v>-5.010233333333329E-2</v>
      </c>
      <c r="H253" s="74">
        <f t="shared" si="103"/>
        <v>-6.7638149999999939</v>
      </c>
      <c r="I253" s="2" t="s">
        <v>66</v>
      </c>
      <c r="J253" s="46" t="s">
        <v>494</v>
      </c>
      <c r="K253" s="75">
        <f t="shared" si="104"/>
        <v>43840</v>
      </c>
      <c r="L253" s="76" t="str">
        <f t="shared" ca="1" si="105"/>
        <v>2020/3/30</v>
      </c>
      <c r="M253" s="57">
        <f t="shared" ca="1" si="106"/>
        <v>10935</v>
      </c>
      <c r="N253" s="77">
        <f t="shared" ca="1" si="107"/>
        <v>-0.22576977366255122</v>
      </c>
      <c r="O253" s="48">
        <f t="shared" si="108"/>
        <v>134.93350500000003</v>
      </c>
      <c r="P253" s="48">
        <f t="shared" si="109"/>
        <v>-6.649499999997488E-2</v>
      </c>
      <c r="Q253" s="49">
        <f t="shared" si="110"/>
        <v>0.9</v>
      </c>
      <c r="R253" s="50">
        <f t="shared" si="111"/>
        <v>33345.919999999998</v>
      </c>
      <c r="S253" s="51">
        <f t="shared" si="112"/>
        <v>36010.259008000001</v>
      </c>
      <c r="T253" s="51"/>
      <c r="U253" s="78"/>
      <c r="V253" s="52">
        <f t="shared" si="113"/>
        <v>7247.82</v>
      </c>
      <c r="W253" s="52">
        <f t="shared" si="114"/>
        <v>43258.079008000001</v>
      </c>
      <c r="X253" s="1">
        <f t="shared" si="115"/>
        <v>38645</v>
      </c>
      <c r="Y253" s="50">
        <f t="shared" si="116"/>
        <v>4613.0790080000006</v>
      </c>
      <c r="Z253" s="135">
        <f t="shared" si="117"/>
        <v>0.11937065617803078</v>
      </c>
      <c r="AA253" s="135">
        <f t="shared" si="118"/>
        <v>0.14692653951724322</v>
      </c>
      <c r="AB253" s="135">
        <f>SUM($C$2:C253)*D253/SUM($B$2:B253)-1</f>
        <v>0.14468338123948765</v>
      </c>
      <c r="AC253" s="135">
        <f t="shared" si="119"/>
        <v>-2.5312725061456876E-2</v>
      </c>
      <c r="AD253" s="53">
        <f t="shared" si="120"/>
        <v>0.27010233333333333</v>
      </c>
      <c r="AE253" s="53"/>
    </row>
    <row r="254" spans="1:31">
      <c r="A254" s="79" t="s">
        <v>867</v>
      </c>
      <c r="B254" s="2">
        <v>135</v>
      </c>
      <c r="C254" s="72">
        <v>123.29</v>
      </c>
      <c r="D254" s="73">
        <v>1.0944</v>
      </c>
      <c r="E254" s="45">
        <f t="shared" si="101"/>
        <v>0.22000000000000003</v>
      </c>
      <c r="F254" s="35">
        <f t="shared" si="102"/>
        <v>-6.2722022222222215E-2</v>
      </c>
      <c r="H254" s="74">
        <f t="shared" si="103"/>
        <v>-8.4674729999999983</v>
      </c>
      <c r="I254" s="2" t="s">
        <v>66</v>
      </c>
      <c r="J254" s="46" t="s">
        <v>496</v>
      </c>
      <c r="K254" s="75">
        <f t="shared" si="104"/>
        <v>43843</v>
      </c>
      <c r="L254" s="76" t="str">
        <f t="shared" ca="1" si="105"/>
        <v>2020/3/30</v>
      </c>
      <c r="M254" s="57">
        <f t="shared" ca="1" si="106"/>
        <v>10530</v>
      </c>
      <c r="N254" s="77">
        <f t="shared" ca="1" si="107"/>
        <v>-0.29350689886039882</v>
      </c>
      <c r="O254" s="48">
        <f t="shared" si="108"/>
        <v>134.92857600000002</v>
      </c>
      <c r="P254" s="48">
        <f t="shared" si="109"/>
        <v>-7.142399999997906E-2</v>
      </c>
      <c r="Q254" s="49">
        <f t="shared" si="110"/>
        <v>0.9</v>
      </c>
      <c r="R254" s="50">
        <f t="shared" si="111"/>
        <v>33469.21</v>
      </c>
      <c r="S254" s="51">
        <f t="shared" si="112"/>
        <v>36628.703423999999</v>
      </c>
      <c r="T254" s="51"/>
      <c r="U254" s="78"/>
      <c r="V254" s="52">
        <f t="shared" si="113"/>
        <v>7247.82</v>
      </c>
      <c r="W254" s="52">
        <f t="shared" si="114"/>
        <v>43876.523423999999</v>
      </c>
      <c r="X254" s="1">
        <f t="shared" si="115"/>
        <v>38780</v>
      </c>
      <c r="Y254" s="50">
        <f t="shared" si="116"/>
        <v>5096.5234239999991</v>
      </c>
      <c r="Z254" s="135">
        <f t="shared" si="117"/>
        <v>0.13142143950489937</v>
      </c>
      <c r="AA254" s="135">
        <f t="shared" si="118"/>
        <v>0.16162927599677523</v>
      </c>
      <c r="AB254" s="135">
        <f>SUM($C$2:C254)*D254/SUM($B$2:B254)-1</f>
        <v>0.159494223414131</v>
      </c>
      <c r="AC254" s="135">
        <f t="shared" si="119"/>
        <v>-2.8072783909231624E-2</v>
      </c>
      <c r="AD254" s="53">
        <f t="shared" si="120"/>
        <v>0.28272202222222226</v>
      </c>
      <c r="AE254" s="53"/>
    </row>
    <row r="255" spans="1:31">
      <c r="A255" s="79" t="s">
        <v>868</v>
      </c>
      <c r="B255" s="2">
        <v>135</v>
      </c>
      <c r="C255" s="72">
        <v>123.58</v>
      </c>
      <c r="D255" s="73">
        <v>1.0918000000000001</v>
      </c>
      <c r="E255" s="45">
        <f t="shared" si="101"/>
        <v>0.22000000000000003</v>
      </c>
      <c r="F255" s="35">
        <f t="shared" si="102"/>
        <v>-6.0517377777777825E-2</v>
      </c>
      <c r="H255" s="74">
        <f t="shared" si="103"/>
        <v>-8.1698460000000068</v>
      </c>
      <c r="I255" s="2" t="s">
        <v>66</v>
      </c>
      <c r="J255" s="46" t="s">
        <v>498</v>
      </c>
      <c r="K255" s="75">
        <f t="shared" si="104"/>
        <v>43844</v>
      </c>
      <c r="L255" s="76" t="str">
        <f t="shared" ca="1" si="105"/>
        <v>2020/3/30</v>
      </c>
      <c r="M255" s="57">
        <f t="shared" ca="1" si="106"/>
        <v>10395</v>
      </c>
      <c r="N255" s="77">
        <f t="shared" ca="1" si="107"/>
        <v>-0.28686808946608972</v>
      </c>
      <c r="O255" s="48">
        <f t="shared" si="108"/>
        <v>134.924644</v>
      </c>
      <c r="P255" s="48">
        <f t="shared" si="109"/>
        <v>-7.5355999999999312E-2</v>
      </c>
      <c r="Q255" s="49">
        <f t="shared" si="110"/>
        <v>0.9</v>
      </c>
      <c r="R255" s="50">
        <f t="shared" si="111"/>
        <v>33592.79</v>
      </c>
      <c r="S255" s="51">
        <f t="shared" si="112"/>
        <v>36676.608122000005</v>
      </c>
      <c r="T255" s="51"/>
      <c r="U255" s="78"/>
      <c r="V255" s="52">
        <f t="shared" si="113"/>
        <v>7247.82</v>
      </c>
      <c r="W255" s="52">
        <f t="shared" si="114"/>
        <v>43924.428122000005</v>
      </c>
      <c r="X255" s="1">
        <f t="shared" si="115"/>
        <v>38915</v>
      </c>
      <c r="Y255" s="50">
        <f t="shared" si="116"/>
        <v>5009.4281220000048</v>
      </c>
      <c r="Z255" s="135">
        <f t="shared" si="117"/>
        <v>0.12872743471669024</v>
      </c>
      <c r="AA255" s="135">
        <f t="shared" si="118"/>
        <v>0.15818990266894639</v>
      </c>
      <c r="AB255" s="135">
        <f>SUM($C$2:C255)*D255/SUM($B$2:B255)-1</f>
        <v>0.15619389546447415</v>
      </c>
      <c r="AC255" s="135">
        <f t="shared" si="119"/>
        <v>-2.7466460747783916E-2</v>
      </c>
      <c r="AD255" s="53">
        <f t="shared" si="120"/>
        <v>0.28051737777777785</v>
      </c>
      <c r="AE255" s="53"/>
    </row>
    <row r="256" spans="1:31">
      <c r="A256" s="79" t="s">
        <v>869</v>
      </c>
      <c r="B256" s="2">
        <v>135</v>
      </c>
      <c r="C256" s="72">
        <v>123.86</v>
      </c>
      <c r="D256" s="73">
        <v>1.0893999999999999</v>
      </c>
      <c r="E256" s="45">
        <f t="shared" si="101"/>
        <v>0.22000000000000003</v>
      </c>
      <c r="F256" s="35">
        <f t="shared" si="102"/>
        <v>-5.8388755555555526E-2</v>
      </c>
      <c r="H256" s="74">
        <f t="shared" si="103"/>
        <v>-7.882481999999996</v>
      </c>
      <c r="I256" s="2" t="s">
        <v>66</v>
      </c>
      <c r="J256" s="46" t="s">
        <v>500</v>
      </c>
      <c r="K256" s="75">
        <f t="shared" si="104"/>
        <v>43845</v>
      </c>
      <c r="L256" s="76" t="str">
        <f t="shared" ca="1" si="105"/>
        <v>2020/3/30</v>
      </c>
      <c r="M256" s="57">
        <f t="shared" ca="1" si="106"/>
        <v>10260</v>
      </c>
      <c r="N256" s="77">
        <f t="shared" ca="1" si="107"/>
        <v>-0.28041968128654954</v>
      </c>
      <c r="O256" s="48">
        <f t="shared" si="108"/>
        <v>134.93308399999998</v>
      </c>
      <c r="P256" s="48">
        <f t="shared" si="109"/>
        <v>-6.6916000000020404E-2</v>
      </c>
      <c r="Q256" s="49">
        <f t="shared" si="110"/>
        <v>0.9</v>
      </c>
      <c r="R256" s="50">
        <f t="shared" si="111"/>
        <v>33716.65</v>
      </c>
      <c r="S256" s="51">
        <f t="shared" si="112"/>
        <v>36730.918509999996</v>
      </c>
      <c r="T256" s="51"/>
      <c r="U256" s="78"/>
      <c r="V256" s="52">
        <f t="shared" si="113"/>
        <v>7247.82</v>
      </c>
      <c r="W256" s="52">
        <f t="shared" si="114"/>
        <v>43978.738509999996</v>
      </c>
      <c r="X256" s="1">
        <f t="shared" si="115"/>
        <v>39050</v>
      </c>
      <c r="Y256" s="50">
        <f t="shared" si="116"/>
        <v>4928.7385099999956</v>
      </c>
      <c r="Z256" s="135">
        <f t="shared" si="117"/>
        <v>0.12621609500640196</v>
      </c>
      <c r="AA256" s="135">
        <f t="shared" si="118"/>
        <v>0.1549811525499194</v>
      </c>
      <c r="AB256" s="135">
        <f>SUM($C$2:C256)*D256/SUM($B$2:B256)-1</f>
        <v>0.15311943841229203</v>
      </c>
      <c r="AC256" s="135">
        <f t="shared" si="119"/>
        <v>-2.6903343405890068E-2</v>
      </c>
      <c r="AD256" s="53">
        <f t="shared" si="120"/>
        <v>0.27838875555555553</v>
      </c>
      <c r="AE256" s="53"/>
    </row>
    <row r="257" spans="1:31">
      <c r="A257" s="79" t="s">
        <v>870</v>
      </c>
      <c r="B257" s="2">
        <v>135</v>
      </c>
      <c r="C257" s="72">
        <v>123.81</v>
      </c>
      <c r="D257" s="73">
        <v>1.0898000000000001</v>
      </c>
      <c r="E257" s="45">
        <f t="shared" si="101"/>
        <v>0.22000000000000003</v>
      </c>
      <c r="F257" s="35">
        <f t="shared" si="102"/>
        <v>-5.8768866666666655E-2</v>
      </c>
      <c r="H257" s="74">
        <f t="shared" si="103"/>
        <v>-7.9337969999999984</v>
      </c>
      <c r="I257" s="2" t="s">
        <v>66</v>
      </c>
      <c r="J257" s="46" t="s">
        <v>502</v>
      </c>
      <c r="K257" s="75">
        <f t="shared" si="104"/>
        <v>43846</v>
      </c>
      <c r="L257" s="76" t="str">
        <f t="shared" ca="1" si="105"/>
        <v>2020/3/30</v>
      </c>
      <c r="M257" s="57">
        <f t="shared" ca="1" si="106"/>
        <v>10125</v>
      </c>
      <c r="N257" s="77">
        <f t="shared" ca="1" si="107"/>
        <v>-0.28600848444444438</v>
      </c>
      <c r="O257" s="48">
        <f t="shared" si="108"/>
        <v>134.92813800000002</v>
      </c>
      <c r="P257" s="48">
        <f t="shared" si="109"/>
        <v>-7.1861999999981663E-2</v>
      </c>
      <c r="Q257" s="49">
        <f t="shared" si="110"/>
        <v>0.9</v>
      </c>
      <c r="R257" s="50">
        <f t="shared" si="111"/>
        <v>33840.46</v>
      </c>
      <c r="S257" s="51">
        <f t="shared" si="112"/>
        <v>36879.333308000001</v>
      </c>
      <c r="T257" s="51"/>
      <c r="U257" s="78"/>
      <c r="V257" s="52">
        <f t="shared" si="113"/>
        <v>7247.82</v>
      </c>
      <c r="W257" s="52">
        <f t="shared" si="114"/>
        <v>44127.153308000001</v>
      </c>
      <c r="X257" s="1">
        <f t="shared" si="115"/>
        <v>39185</v>
      </c>
      <c r="Y257" s="50">
        <f t="shared" si="116"/>
        <v>4942.1533080000008</v>
      </c>
      <c r="Z257" s="135">
        <f t="shared" si="117"/>
        <v>0.12612360107183873</v>
      </c>
      <c r="AA257" s="135">
        <f t="shared" si="118"/>
        <v>0.15474607676695307</v>
      </c>
      <c r="AB257" s="135">
        <f>SUM($C$2:C257)*D257/SUM($B$2:B257)-1</f>
        <v>0.15301201551614141</v>
      </c>
      <c r="AC257" s="135">
        <f t="shared" si="119"/>
        <v>-2.6888414444302677E-2</v>
      </c>
      <c r="AD257" s="53">
        <f t="shared" si="120"/>
        <v>0.27876886666666667</v>
      </c>
      <c r="AE257" s="53"/>
    </row>
    <row r="258" spans="1:31">
      <c r="A258" s="79" t="s">
        <v>871</v>
      </c>
      <c r="B258" s="2">
        <v>135</v>
      </c>
      <c r="C258" s="72">
        <v>124.14</v>
      </c>
      <c r="D258" s="73">
        <v>1.0869</v>
      </c>
      <c r="E258" s="45">
        <f t="shared" ref="E258:E287" si="121">10%*Q258+13%</f>
        <v>0.22000000000000003</v>
      </c>
      <c r="F258" s="35">
        <f t="shared" ref="F258:F287" si="122">IF(G258="",($F$1*C258-B258)/B258,H258/B258)</f>
        <v>-5.626013333333333E-2</v>
      </c>
      <c r="H258" s="74">
        <f t="shared" ref="H258:H287" si="123">IF(G258="",$F$1*C258-B258,G258-B258)</f>
        <v>-7.5951179999999994</v>
      </c>
      <c r="I258" s="2" t="s">
        <v>66</v>
      </c>
      <c r="J258" s="46" t="s">
        <v>504</v>
      </c>
      <c r="K258" s="75">
        <f t="shared" ref="K258:K287" si="124">DATE(MID(J258,1,4),MID(J258,5,2),MID(J258,7,2))</f>
        <v>43847</v>
      </c>
      <c r="L258" s="76" t="str">
        <f t="shared" ref="L258:L287" ca="1" si="125">IF(LEN(J258) &gt; 15,DATE(MID(J258,12,4),MID(J258,16,2),MID(J258,18,2)),TEXT(TODAY(),"yyyy/m/d"))</f>
        <v>2020/3/30</v>
      </c>
      <c r="M258" s="57">
        <f t="shared" ref="M258:M287" ca="1" si="126">(L258-K258+1)*B258</f>
        <v>9990</v>
      </c>
      <c r="N258" s="77">
        <f t="shared" ref="N258:N287" ca="1" si="127">H258/M258*365</f>
        <v>-0.27749930630630631</v>
      </c>
      <c r="O258" s="48">
        <f t="shared" ref="O258:O287" si="128">D258*C258</f>
        <v>134.92776599999999</v>
      </c>
      <c r="P258" s="48">
        <f t="shared" ref="P258:P287" si="129">O258-B258</f>
        <v>-7.2234000000008791E-2</v>
      </c>
      <c r="Q258" s="49">
        <f t="shared" ref="Q258:Q287" si="130">B258/150</f>
        <v>0.9</v>
      </c>
      <c r="R258" s="50">
        <f t="shared" ref="R258:R287" si="131">R257+C258-T258</f>
        <v>33964.6</v>
      </c>
      <c r="S258" s="51">
        <f t="shared" ref="S258:S287" si="132">R258*D258</f>
        <v>36916.123739999995</v>
      </c>
      <c r="T258" s="51"/>
      <c r="U258" s="78"/>
      <c r="V258" s="52">
        <f t="shared" ref="V258:V287" si="133">U258+V257</f>
        <v>7247.82</v>
      </c>
      <c r="W258" s="52">
        <f t="shared" ref="W258:W287" si="134">S258+V258</f>
        <v>44163.943739999995</v>
      </c>
      <c r="X258" s="1">
        <f t="shared" ref="X258:X287" si="135">X257+B258</f>
        <v>39320</v>
      </c>
      <c r="Y258" s="50">
        <f t="shared" ref="Y258:Y287" si="136">W258-X258</f>
        <v>4843.9437399999952</v>
      </c>
      <c r="Z258" s="135">
        <f t="shared" ref="Z258:Z287" si="137">W258/X258-1</f>
        <v>0.12319287232960319</v>
      </c>
      <c r="AA258" s="135">
        <f t="shared" ref="AA258:AA287" si="138">S258/(X258-V258)-1</f>
        <v>0.15103256903646689</v>
      </c>
      <c r="AB258" s="135">
        <f>SUM($C$2:C258)*D258/SUM($B$2:B258)-1</f>
        <v>0.14942715666327566</v>
      </c>
      <c r="AC258" s="135">
        <f t="shared" ref="AC258:AC287" si="139">Z258-AB258</f>
        <v>-2.6234284333672475E-2</v>
      </c>
      <c r="AD258" s="53">
        <f t="shared" ref="AD258:AD287" si="140">IF(E258-F258&lt;0,"达成",E258-F258)</f>
        <v>0.27626013333333338</v>
      </c>
      <c r="AE258" s="53"/>
    </row>
    <row r="259" spans="1:31">
      <c r="A259" s="79" t="s">
        <v>872</v>
      </c>
      <c r="B259" s="2">
        <v>135</v>
      </c>
      <c r="C259" s="72">
        <v>122.41</v>
      </c>
      <c r="D259" s="73">
        <v>1.1023000000000001</v>
      </c>
      <c r="E259" s="45">
        <f t="shared" si="121"/>
        <v>0.22000000000000003</v>
      </c>
      <c r="F259" s="35">
        <f t="shared" si="122"/>
        <v>-6.9411977777777856E-2</v>
      </c>
      <c r="H259" s="74">
        <f t="shared" si="123"/>
        <v>-9.37061700000001</v>
      </c>
      <c r="I259" s="2" t="s">
        <v>66</v>
      </c>
      <c r="J259" s="46" t="s">
        <v>506</v>
      </c>
      <c r="K259" s="75">
        <f t="shared" si="124"/>
        <v>43850</v>
      </c>
      <c r="L259" s="76" t="str">
        <f t="shared" ca="1" si="125"/>
        <v>2020/3/30</v>
      </c>
      <c r="M259" s="57">
        <f t="shared" ca="1" si="126"/>
        <v>9585</v>
      </c>
      <c r="N259" s="77">
        <f t="shared" ca="1" si="127"/>
        <v>-0.35683622378716778</v>
      </c>
      <c r="O259" s="48">
        <f t="shared" si="128"/>
        <v>134.93254300000001</v>
      </c>
      <c r="P259" s="48">
        <f t="shared" si="129"/>
        <v>-6.745699999999033E-2</v>
      </c>
      <c r="Q259" s="49">
        <f t="shared" si="130"/>
        <v>0.9</v>
      </c>
      <c r="R259" s="50">
        <f t="shared" si="131"/>
        <v>33892.04</v>
      </c>
      <c r="S259" s="51">
        <f t="shared" si="132"/>
        <v>37359.195692000001</v>
      </c>
      <c r="T259" s="51">
        <v>194.97</v>
      </c>
      <c r="U259" s="78">
        <v>214.92</v>
      </c>
      <c r="V259" s="52">
        <f t="shared" si="133"/>
        <v>7462.74</v>
      </c>
      <c r="W259" s="52">
        <f t="shared" si="134"/>
        <v>44821.935691999999</v>
      </c>
      <c r="X259" s="1">
        <f t="shared" si="135"/>
        <v>39455</v>
      </c>
      <c r="Y259" s="50">
        <f t="shared" si="136"/>
        <v>5366.9356919999991</v>
      </c>
      <c r="Z259" s="135">
        <f t="shared" si="137"/>
        <v>0.13602675686224819</v>
      </c>
      <c r="AA259" s="135">
        <f t="shared" si="138"/>
        <v>0.16775731667597094</v>
      </c>
      <c r="AB259" s="135">
        <f>SUM($C$2:C259)*D259/SUM($B$2:B259)-1</f>
        <v>0.16514437062476262</v>
      </c>
      <c r="AC259" s="135">
        <f t="shared" si="139"/>
        <v>-2.9117613762514427E-2</v>
      </c>
      <c r="AD259" s="53">
        <f t="shared" si="140"/>
        <v>0.28941197777777788</v>
      </c>
    </row>
    <row r="260" spans="1:31">
      <c r="A260" s="79" t="s">
        <v>873</v>
      </c>
      <c r="B260" s="2">
        <v>135</v>
      </c>
      <c r="C260" s="72">
        <v>123.66</v>
      </c>
      <c r="D260" s="73">
        <v>1.0911</v>
      </c>
      <c r="E260" s="45">
        <f t="shared" si="121"/>
        <v>0.22000000000000003</v>
      </c>
      <c r="F260" s="35">
        <f t="shared" si="122"/>
        <v>-5.9909200000000044E-2</v>
      </c>
      <c r="H260" s="74">
        <f t="shared" si="123"/>
        <v>-8.0877420000000058</v>
      </c>
      <c r="I260" s="2" t="s">
        <v>66</v>
      </c>
      <c r="J260" s="46" t="s">
        <v>508</v>
      </c>
      <c r="K260" s="75">
        <f t="shared" si="124"/>
        <v>43851</v>
      </c>
      <c r="L260" s="76" t="str">
        <f t="shared" ca="1" si="125"/>
        <v>2020/3/30</v>
      </c>
      <c r="M260" s="57">
        <f t="shared" ca="1" si="126"/>
        <v>9450</v>
      </c>
      <c r="N260" s="77">
        <f t="shared" ca="1" si="127"/>
        <v>-0.31238368571428593</v>
      </c>
      <c r="O260" s="48">
        <f t="shared" si="128"/>
        <v>134.92542599999999</v>
      </c>
      <c r="P260" s="48">
        <f t="shared" si="129"/>
        <v>-7.4574000000012575E-2</v>
      </c>
      <c r="Q260" s="49">
        <f t="shared" si="130"/>
        <v>0.9</v>
      </c>
      <c r="R260" s="50">
        <f t="shared" si="131"/>
        <v>34015.700000000004</v>
      </c>
      <c r="S260" s="51">
        <f t="shared" si="132"/>
        <v>37114.530270000003</v>
      </c>
      <c r="T260" s="51"/>
      <c r="U260" s="78"/>
      <c r="V260" s="52">
        <f t="shared" si="133"/>
        <v>7462.74</v>
      </c>
      <c r="W260" s="52">
        <f t="shared" si="134"/>
        <v>44577.270270000001</v>
      </c>
      <c r="X260" s="1">
        <f t="shared" si="135"/>
        <v>39590</v>
      </c>
      <c r="Y260" s="50">
        <f t="shared" si="136"/>
        <v>4987.2702700000009</v>
      </c>
      <c r="Z260" s="135">
        <f t="shared" si="137"/>
        <v>0.12597297979287703</v>
      </c>
      <c r="AA260" s="135">
        <f t="shared" si="138"/>
        <v>0.15523484635789053</v>
      </c>
      <c r="AB260" s="135">
        <f>SUM($C$2:C260)*D260/SUM($B$2:B260)-1</f>
        <v>0.15278118658752216</v>
      </c>
      <c r="AC260" s="135">
        <f t="shared" si="139"/>
        <v>-2.6808206794645129E-2</v>
      </c>
      <c r="AD260" s="53">
        <f t="shared" si="140"/>
        <v>0.27990920000000008</v>
      </c>
    </row>
    <row r="261" spans="1:31">
      <c r="A261" s="79" t="s">
        <v>874</v>
      </c>
      <c r="B261" s="2">
        <v>135</v>
      </c>
      <c r="C261" s="72">
        <v>122.59</v>
      </c>
      <c r="D261" s="73">
        <v>1.1007</v>
      </c>
      <c r="E261" s="45">
        <f t="shared" si="121"/>
        <v>0.22000000000000003</v>
      </c>
      <c r="F261" s="35">
        <f t="shared" si="122"/>
        <v>-6.8043577777777808E-2</v>
      </c>
      <c r="H261" s="74">
        <f t="shared" si="123"/>
        <v>-9.185883000000004</v>
      </c>
      <c r="I261" s="2" t="s">
        <v>66</v>
      </c>
      <c r="J261" s="46" t="s">
        <v>510</v>
      </c>
      <c r="K261" s="75">
        <f t="shared" si="124"/>
        <v>43852</v>
      </c>
      <c r="L261" s="76" t="str">
        <f t="shared" ca="1" si="125"/>
        <v>2020/3/30</v>
      </c>
      <c r="M261" s="57">
        <f t="shared" ca="1" si="126"/>
        <v>9315</v>
      </c>
      <c r="N261" s="77">
        <f t="shared" ca="1" si="127"/>
        <v>-0.35994066505636091</v>
      </c>
      <c r="O261" s="48">
        <f t="shared" si="128"/>
        <v>134.93481299999999</v>
      </c>
      <c r="P261" s="48">
        <f t="shared" si="129"/>
        <v>-6.5187000000008766E-2</v>
      </c>
      <c r="Q261" s="49">
        <f t="shared" si="130"/>
        <v>0.9</v>
      </c>
      <c r="R261" s="50">
        <f t="shared" si="131"/>
        <v>34138.29</v>
      </c>
      <c r="S261" s="51">
        <f t="shared" si="132"/>
        <v>37576.015803000002</v>
      </c>
      <c r="T261" s="51"/>
      <c r="U261" s="78"/>
      <c r="V261" s="52">
        <f t="shared" si="133"/>
        <v>7462.74</v>
      </c>
      <c r="W261" s="52">
        <f t="shared" si="134"/>
        <v>45038.755803</v>
      </c>
      <c r="X261" s="1">
        <f t="shared" si="135"/>
        <v>39725</v>
      </c>
      <c r="Y261" s="50">
        <f t="shared" si="136"/>
        <v>5313.755803</v>
      </c>
      <c r="Z261" s="135">
        <f t="shared" si="137"/>
        <v>0.13376351926998109</v>
      </c>
      <c r="AA261" s="135">
        <f t="shared" si="138"/>
        <v>0.16470500835961266</v>
      </c>
      <c r="AB261" s="135">
        <f>SUM($C$2:C261)*D261/SUM($B$2:B261)-1</f>
        <v>0.16236857047199504</v>
      </c>
      <c r="AC261" s="135">
        <f t="shared" si="139"/>
        <v>-2.8605051202013954E-2</v>
      </c>
      <c r="AD261" s="53">
        <f t="shared" si="140"/>
        <v>0.28804357777777784</v>
      </c>
    </row>
    <row r="262" spans="1:31">
      <c r="A262" s="79" t="s">
        <v>875</v>
      </c>
      <c r="B262" s="2">
        <v>135</v>
      </c>
      <c r="C262" s="72">
        <v>126.71</v>
      </c>
      <c r="D262" s="73">
        <v>1.0649</v>
      </c>
      <c r="E262" s="45">
        <f t="shared" si="121"/>
        <v>0.22000000000000003</v>
      </c>
      <c r="F262" s="35">
        <f t="shared" si="122"/>
        <v>-3.6722422222222217E-2</v>
      </c>
      <c r="H262" s="74">
        <f t="shared" si="123"/>
        <v>-4.9575269999999989</v>
      </c>
      <c r="I262" s="2" t="s">
        <v>66</v>
      </c>
      <c r="J262" s="46" t="s">
        <v>512</v>
      </c>
      <c r="K262" s="75">
        <f t="shared" si="124"/>
        <v>43853</v>
      </c>
      <c r="L262" s="76" t="str">
        <f t="shared" ca="1" si="125"/>
        <v>2020/3/30</v>
      </c>
      <c r="M262" s="57">
        <f t="shared" ca="1" si="126"/>
        <v>9180</v>
      </c>
      <c r="N262" s="77">
        <f t="shared" ca="1" si="127"/>
        <v>-0.19711300163398687</v>
      </c>
      <c r="O262" s="48">
        <f t="shared" si="128"/>
        <v>134.93347899999998</v>
      </c>
      <c r="P262" s="48">
        <f t="shared" si="129"/>
        <v>-6.6521000000022923E-2</v>
      </c>
      <c r="Q262" s="49">
        <f t="shared" si="130"/>
        <v>0.9</v>
      </c>
      <c r="R262" s="50">
        <f t="shared" si="131"/>
        <v>34265</v>
      </c>
      <c r="S262" s="51">
        <f t="shared" si="132"/>
        <v>36488.798499999997</v>
      </c>
      <c r="T262" s="51"/>
      <c r="U262" s="78"/>
      <c r="V262" s="52">
        <f t="shared" si="133"/>
        <v>7462.74</v>
      </c>
      <c r="W262" s="52">
        <f t="shared" si="134"/>
        <v>43951.538499999995</v>
      </c>
      <c r="X262" s="1">
        <f t="shared" si="135"/>
        <v>39860</v>
      </c>
      <c r="Y262" s="50">
        <f t="shared" si="136"/>
        <v>4091.5384999999951</v>
      </c>
      <c r="Z262" s="135">
        <f t="shared" si="137"/>
        <v>0.10264772955343693</v>
      </c>
      <c r="AA262" s="135">
        <f t="shared" si="138"/>
        <v>0.12629273278048814</v>
      </c>
      <c r="AB262" s="135">
        <f>SUM($C$2:C262)*D262/SUM($B$2:B262)-1</f>
        <v>0.12413927027094829</v>
      </c>
      <c r="AC262" s="135">
        <f t="shared" si="139"/>
        <v>-2.1491540717511359E-2</v>
      </c>
      <c r="AD262" s="53">
        <f t="shared" si="140"/>
        <v>0.25672242222222225</v>
      </c>
    </row>
    <row r="263" spans="1:31">
      <c r="A263" s="79" t="s">
        <v>876</v>
      </c>
      <c r="B263" s="2">
        <v>135</v>
      </c>
      <c r="C263" s="72">
        <v>138.08000000000001</v>
      </c>
      <c r="D263" s="73">
        <v>0.97719999999999996</v>
      </c>
      <c r="E263" s="45">
        <f t="shared" si="121"/>
        <v>0.22000000000000003</v>
      </c>
      <c r="F263" s="35">
        <f t="shared" si="122"/>
        <v>4.9714844444444586E-2</v>
      </c>
      <c r="H263" s="74">
        <f t="shared" si="123"/>
        <v>6.7115040000000192</v>
      </c>
      <c r="I263" s="2" t="s">
        <v>66</v>
      </c>
      <c r="J263" s="46" t="s">
        <v>514</v>
      </c>
      <c r="K263" s="75">
        <f t="shared" si="124"/>
        <v>43864</v>
      </c>
      <c r="L263" s="76" t="str">
        <f t="shared" ca="1" si="125"/>
        <v>2020/3/30</v>
      </c>
      <c r="M263" s="57">
        <f t="shared" ca="1" si="126"/>
        <v>7695</v>
      </c>
      <c r="N263" s="77">
        <f t="shared" ca="1" si="127"/>
        <v>0.31834944249512764</v>
      </c>
      <c r="O263" s="48">
        <f t="shared" si="128"/>
        <v>134.93177600000001</v>
      </c>
      <c r="P263" s="48">
        <f t="shared" si="129"/>
        <v>-6.8223999999986518E-2</v>
      </c>
      <c r="Q263" s="49">
        <f t="shared" si="130"/>
        <v>0.9</v>
      </c>
      <c r="R263" s="50">
        <f t="shared" si="131"/>
        <v>34403.08</v>
      </c>
      <c r="S263" s="51">
        <f t="shared" si="132"/>
        <v>33618.689775999999</v>
      </c>
      <c r="T263" s="51"/>
      <c r="U263" s="78"/>
      <c r="V263" s="52">
        <f t="shared" si="133"/>
        <v>7462.74</v>
      </c>
      <c r="W263" s="52">
        <f t="shared" si="134"/>
        <v>41081.429775999997</v>
      </c>
      <c r="X263" s="1">
        <f t="shared" si="135"/>
        <v>39995</v>
      </c>
      <c r="Y263" s="50">
        <f t="shared" si="136"/>
        <v>1086.4297759999972</v>
      </c>
      <c r="Z263" s="135">
        <f t="shared" si="137"/>
        <v>2.716413991748956E-2</v>
      </c>
      <c r="AA263" s="135">
        <f t="shared" si="138"/>
        <v>3.3395459645287451E-2</v>
      </c>
      <c r="AB263" s="135">
        <f>SUM($C$2:C263)*D263/SUM($B$2:B263)-1</f>
        <v>3.145237504688092E-2</v>
      </c>
      <c r="AC263" s="135">
        <f t="shared" si="139"/>
        <v>-4.2882351293913601E-3</v>
      </c>
      <c r="AD263" s="53">
        <f t="shared" si="140"/>
        <v>0.17028515555555546</v>
      </c>
    </row>
    <row r="264" spans="1:31">
      <c r="A264" s="79" t="s">
        <v>877</v>
      </c>
      <c r="B264" s="2">
        <v>90</v>
      </c>
      <c r="C264" s="72">
        <v>90.35</v>
      </c>
      <c r="D264" s="73">
        <v>0.99570000000000003</v>
      </c>
      <c r="E264" s="45">
        <f t="shared" si="121"/>
        <v>0.19</v>
      </c>
      <c r="F264" s="35">
        <f t="shared" si="122"/>
        <v>3.0291166666666591E-2</v>
      </c>
      <c r="H264" s="74">
        <f t="shared" si="123"/>
        <v>2.7262049999999931</v>
      </c>
      <c r="I264" s="2" t="s">
        <v>66</v>
      </c>
      <c r="J264" s="46" t="s">
        <v>516</v>
      </c>
      <c r="K264" s="75">
        <f t="shared" si="124"/>
        <v>43865</v>
      </c>
      <c r="L264" s="76" t="str">
        <f t="shared" ca="1" si="125"/>
        <v>2020/3/30</v>
      </c>
      <c r="M264" s="57">
        <f t="shared" ca="1" si="126"/>
        <v>5040</v>
      </c>
      <c r="N264" s="77">
        <f t="shared" ca="1" si="127"/>
        <v>0.19743349702380902</v>
      </c>
      <c r="O264" s="48">
        <f t="shared" si="128"/>
        <v>89.961494999999999</v>
      </c>
      <c r="P264" s="48">
        <f t="shared" si="129"/>
        <v>-3.8505000000000678E-2</v>
      </c>
      <c r="Q264" s="49">
        <f t="shared" si="130"/>
        <v>0.6</v>
      </c>
      <c r="R264" s="50">
        <f t="shared" si="131"/>
        <v>34493.43</v>
      </c>
      <c r="S264" s="51">
        <f t="shared" si="132"/>
        <v>34345.108250999998</v>
      </c>
      <c r="T264" s="51"/>
      <c r="U264" s="78"/>
      <c r="V264" s="52">
        <f t="shared" si="133"/>
        <v>7462.74</v>
      </c>
      <c r="W264" s="52">
        <f t="shared" si="134"/>
        <v>41807.848250999996</v>
      </c>
      <c r="X264" s="1">
        <f t="shared" si="135"/>
        <v>40085</v>
      </c>
      <c r="Y264" s="50">
        <f t="shared" si="136"/>
        <v>1722.8482509999958</v>
      </c>
      <c r="Z264" s="135">
        <f t="shared" si="137"/>
        <v>4.2979874042659238E-2</v>
      </c>
      <c r="AA264" s="135">
        <f t="shared" si="138"/>
        <v>5.2812044628422372E-2</v>
      </c>
      <c r="AB264" s="135">
        <f>SUM($C$2:C264)*D264/SUM($B$2:B264)-1</f>
        <v>5.0864040414120071E-2</v>
      </c>
      <c r="AC264" s="135">
        <f t="shared" si="139"/>
        <v>-7.8841663714608323E-3</v>
      </c>
      <c r="AD264" s="53">
        <f t="shared" si="140"/>
        <v>0.15970883333333341</v>
      </c>
    </row>
    <row r="265" spans="1:31">
      <c r="A265" s="79" t="s">
        <v>878</v>
      </c>
      <c r="B265" s="2">
        <v>90</v>
      </c>
      <c r="C265" s="72">
        <v>88.24</v>
      </c>
      <c r="D265" s="73">
        <v>1.0195000000000001</v>
      </c>
      <c r="E265" s="45">
        <f t="shared" si="121"/>
        <v>0.19</v>
      </c>
      <c r="F265" s="35">
        <f t="shared" si="122"/>
        <v>6.2301333333332799E-3</v>
      </c>
      <c r="H265" s="74">
        <f t="shared" si="123"/>
        <v>0.56071199999999521</v>
      </c>
      <c r="I265" s="2" t="s">
        <v>66</v>
      </c>
      <c r="J265" s="46" t="s">
        <v>518</v>
      </c>
      <c r="K265" s="75">
        <f t="shared" si="124"/>
        <v>43866</v>
      </c>
      <c r="L265" s="76" t="str">
        <f t="shared" ca="1" si="125"/>
        <v>2020/3/30</v>
      </c>
      <c r="M265" s="57">
        <f t="shared" ca="1" si="126"/>
        <v>4950</v>
      </c>
      <c r="N265" s="77">
        <f t="shared" ca="1" si="127"/>
        <v>4.1345430303029951E-2</v>
      </c>
      <c r="O265" s="48">
        <f t="shared" si="128"/>
        <v>89.960679999999996</v>
      </c>
      <c r="P265" s="48">
        <f t="shared" si="129"/>
        <v>-3.9320000000003574E-2</v>
      </c>
      <c r="Q265" s="49">
        <f t="shared" si="130"/>
        <v>0.6</v>
      </c>
      <c r="R265" s="50">
        <f t="shared" si="131"/>
        <v>34581.67</v>
      </c>
      <c r="S265" s="51">
        <f t="shared" si="132"/>
        <v>35256.012564999997</v>
      </c>
      <c r="T265" s="51"/>
      <c r="U265" s="78"/>
      <c r="V265" s="52">
        <f t="shared" si="133"/>
        <v>7462.74</v>
      </c>
      <c r="W265" s="52">
        <f t="shared" si="134"/>
        <v>42718.752564999995</v>
      </c>
      <c r="X265" s="1">
        <f t="shared" si="135"/>
        <v>40175</v>
      </c>
      <c r="Y265" s="50">
        <f t="shared" si="136"/>
        <v>2543.7525649999952</v>
      </c>
      <c r="Z265" s="135">
        <f t="shared" si="137"/>
        <v>6.3316803111387543E-2</v>
      </c>
      <c r="AA265" s="135">
        <f t="shared" si="138"/>
        <v>7.7761443721711565E-2</v>
      </c>
      <c r="AB265" s="135">
        <f>SUM($C$2:C265)*D265/SUM($B$2:B265)-1</f>
        <v>7.5811419539514757E-2</v>
      </c>
      <c r="AC265" s="135">
        <f t="shared" si="139"/>
        <v>-1.2494616428127214E-2</v>
      </c>
      <c r="AD265" s="53">
        <f t="shared" si="140"/>
        <v>0.18376986666666673</v>
      </c>
    </row>
    <row r="266" spans="1:31">
      <c r="A266" s="79" t="s">
        <v>879</v>
      </c>
      <c r="B266" s="2">
        <v>135</v>
      </c>
      <c r="C266" s="72">
        <v>128.68</v>
      </c>
      <c r="D266" s="73">
        <v>1.0486</v>
      </c>
      <c r="E266" s="45">
        <f t="shared" si="121"/>
        <v>0.22000000000000003</v>
      </c>
      <c r="F266" s="35">
        <f t="shared" si="122"/>
        <v>-2.1746044444444335E-2</v>
      </c>
      <c r="H266" s="74">
        <f t="shared" si="123"/>
        <v>-2.9357159999999851</v>
      </c>
      <c r="I266" s="2" t="s">
        <v>66</v>
      </c>
      <c r="J266" s="46" t="s">
        <v>520</v>
      </c>
      <c r="K266" s="75">
        <f t="shared" si="124"/>
        <v>43867</v>
      </c>
      <c r="L266" s="76" t="str">
        <f t="shared" ca="1" si="125"/>
        <v>2020/3/30</v>
      </c>
      <c r="M266" s="57">
        <f t="shared" ca="1" si="126"/>
        <v>7290</v>
      </c>
      <c r="N266" s="77">
        <f t="shared" ca="1" si="127"/>
        <v>-0.14698715226337372</v>
      </c>
      <c r="O266" s="48">
        <f t="shared" si="128"/>
        <v>134.93384800000001</v>
      </c>
      <c r="P266" s="48">
        <f t="shared" si="129"/>
        <v>-6.615199999998822E-2</v>
      </c>
      <c r="Q266" s="49">
        <f t="shared" si="130"/>
        <v>0.9</v>
      </c>
      <c r="R266" s="50">
        <f t="shared" si="131"/>
        <v>34710.35</v>
      </c>
      <c r="S266" s="51">
        <f t="shared" si="132"/>
        <v>36397.273009999997</v>
      </c>
      <c r="T266" s="51"/>
      <c r="U266" s="78"/>
      <c r="V266" s="52">
        <f t="shared" si="133"/>
        <v>7462.74</v>
      </c>
      <c r="W266" s="52">
        <f t="shared" si="134"/>
        <v>43860.013009999995</v>
      </c>
      <c r="X266" s="1">
        <f t="shared" si="135"/>
        <v>40310</v>
      </c>
      <c r="Y266" s="50">
        <f t="shared" si="136"/>
        <v>3550.0130099999951</v>
      </c>
      <c r="Z266" s="135">
        <f t="shared" si="137"/>
        <v>8.8067799801538005E-2</v>
      </c>
      <c r="AA266" s="135">
        <f t="shared" si="138"/>
        <v>0.10807638171342138</v>
      </c>
      <c r="AB266" s="135">
        <f>SUM($C$2:C266)*D266/SUM($B$2:B266)-1</f>
        <v>0.10616036199454237</v>
      </c>
      <c r="AC266" s="135">
        <f t="shared" si="139"/>
        <v>-1.8092562193004369E-2</v>
      </c>
      <c r="AD266" s="53">
        <f t="shared" si="140"/>
        <v>0.24174604444444436</v>
      </c>
    </row>
    <row r="267" spans="1:31">
      <c r="A267" s="79" t="s">
        <v>880</v>
      </c>
      <c r="B267" s="2">
        <v>135</v>
      </c>
      <c r="C267" s="72">
        <v>127.69</v>
      </c>
      <c r="D267" s="73">
        <v>1.0567</v>
      </c>
      <c r="E267" s="45">
        <f t="shared" si="121"/>
        <v>0.22000000000000003</v>
      </c>
      <c r="F267" s="35">
        <f t="shared" si="122"/>
        <v>-2.9272244444444418E-2</v>
      </c>
      <c r="H267" s="74">
        <f t="shared" si="123"/>
        <v>-3.9517529999999965</v>
      </c>
      <c r="I267" s="2" t="s">
        <v>66</v>
      </c>
      <c r="J267" s="46" t="s">
        <v>522</v>
      </c>
      <c r="K267" s="75">
        <f t="shared" si="124"/>
        <v>43868</v>
      </c>
      <c r="L267" s="76" t="str">
        <f t="shared" ca="1" si="125"/>
        <v>2020/3/30</v>
      </c>
      <c r="M267" s="57">
        <f t="shared" ca="1" si="126"/>
        <v>7155</v>
      </c>
      <c r="N267" s="77">
        <f t="shared" ca="1" si="127"/>
        <v>-0.20159187211740023</v>
      </c>
      <c r="O267" s="48">
        <f t="shared" si="128"/>
        <v>134.93002300000001</v>
      </c>
      <c r="P267" s="48">
        <f t="shared" si="129"/>
        <v>-6.9976999999994405E-2</v>
      </c>
      <c r="Q267" s="49">
        <f t="shared" si="130"/>
        <v>0.9</v>
      </c>
      <c r="R267" s="50">
        <f t="shared" si="131"/>
        <v>34838.04</v>
      </c>
      <c r="S267" s="51">
        <f t="shared" si="132"/>
        <v>36813.356868000003</v>
      </c>
      <c r="T267" s="51"/>
      <c r="U267" s="78"/>
      <c r="V267" s="52">
        <f t="shared" si="133"/>
        <v>7462.74</v>
      </c>
      <c r="W267" s="52">
        <f t="shared" si="134"/>
        <v>44276.096868000001</v>
      </c>
      <c r="X267" s="1">
        <f t="shared" si="135"/>
        <v>40445</v>
      </c>
      <c r="Y267" s="50">
        <f t="shared" si="136"/>
        <v>3831.0968680000005</v>
      </c>
      <c r="Z267" s="135">
        <f t="shared" si="137"/>
        <v>9.4723621411793912E-2</v>
      </c>
      <c r="AA267" s="135">
        <f t="shared" si="138"/>
        <v>0.11615628728898497</v>
      </c>
      <c r="AB267" s="135">
        <f>SUM($C$2:C267)*D267/SUM($B$2:B267)-1</f>
        <v>0.1143203918160467</v>
      </c>
      <c r="AC267" s="135">
        <f t="shared" si="139"/>
        <v>-1.9596770404252783E-2</v>
      </c>
      <c r="AD267" s="53">
        <f t="shared" si="140"/>
        <v>0.24927224444444446</v>
      </c>
    </row>
    <row r="268" spans="1:31">
      <c r="A268" s="79" t="s">
        <v>881</v>
      </c>
      <c r="B268" s="2">
        <v>135</v>
      </c>
      <c r="C268" s="72">
        <v>126.37</v>
      </c>
      <c r="D268" s="73">
        <v>1.0677000000000001</v>
      </c>
      <c r="E268" s="45">
        <f t="shared" si="121"/>
        <v>0.22000000000000003</v>
      </c>
      <c r="F268" s="35">
        <f t="shared" si="122"/>
        <v>-3.9307177777777723E-2</v>
      </c>
      <c r="H268" s="74">
        <f t="shared" si="123"/>
        <v>-5.3064689999999928</v>
      </c>
      <c r="I268" s="2" t="s">
        <v>66</v>
      </c>
      <c r="J268" s="46" t="s">
        <v>524</v>
      </c>
      <c r="K268" s="75">
        <f t="shared" si="124"/>
        <v>43871</v>
      </c>
      <c r="L268" s="76" t="str">
        <f t="shared" ca="1" si="125"/>
        <v>2020/3/30</v>
      </c>
      <c r="M268" s="57">
        <f t="shared" ca="1" si="126"/>
        <v>6750</v>
      </c>
      <c r="N268" s="77">
        <f t="shared" ca="1" si="127"/>
        <v>-0.28694239777777736</v>
      </c>
      <c r="O268" s="48">
        <f t="shared" si="128"/>
        <v>134.92524900000001</v>
      </c>
      <c r="P268" s="48">
        <f t="shared" si="129"/>
        <v>-7.4750999999992018E-2</v>
      </c>
      <c r="Q268" s="49">
        <f t="shared" si="130"/>
        <v>0.9</v>
      </c>
      <c r="R268" s="50">
        <f t="shared" si="131"/>
        <v>34964.410000000003</v>
      </c>
      <c r="S268" s="51">
        <f t="shared" si="132"/>
        <v>37331.500557000007</v>
      </c>
      <c r="T268" s="51"/>
      <c r="U268" s="78"/>
      <c r="V268" s="52">
        <f t="shared" si="133"/>
        <v>7462.74</v>
      </c>
      <c r="W268" s="52">
        <f t="shared" si="134"/>
        <v>44794.240557000005</v>
      </c>
      <c r="X268" s="1">
        <f t="shared" si="135"/>
        <v>40580</v>
      </c>
      <c r="Y268" s="50">
        <f t="shared" si="136"/>
        <v>4214.2405570000046</v>
      </c>
      <c r="Z268" s="135">
        <f t="shared" si="137"/>
        <v>0.1038501862247414</v>
      </c>
      <c r="AA268" s="135">
        <f t="shared" si="138"/>
        <v>0.12725209020915385</v>
      </c>
      <c r="AB268" s="135">
        <f>SUM($C$2:C268)*D268/SUM($B$2:B268)-1</f>
        <v>0.12549945800887174</v>
      </c>
      <c r="AC268" s="135">
        <f t="shared" si="139"/>
        <v>-2.1649271784130342E-2</v>
      </c>
      <c r="AD268" s="53">
        <f t="shared" si="140"/>
        <v>0.25930717777777773</v>
      </c>
    </row>
    <row r="269" spans="1:31">
      <c r="A269" s="79" t="s">
        <v>882</v>
      </c>
      <c r="B269" s="2">
        <v>135</v>
      </c>
      <c r="C269" s="72">
        <v>126.79</v>
      </c>
      <c r="D269" s="73">
        <v>1.0642</v>
      </c>
      <c r="E269" s="45">
        <f t="shared" si="121"/>
        <v>0.22000000000000003</v>
      </c>
      <c r="F269" s="35">
        <f t="shared" si="122"/>
        <v>-3.6114244444444325E-2</v>
      </c>
      <c r="H269" s="74">
        <f t="shared" si="123"/>
        <v>-4.8754229999999836</v>
      </c>
      <c r="I269" s="2" t="s">
        <v>66</v>
      </c>
      <c r="J269" s="46" t="s">
        <v>526</v>
      </c>
      <c r="K269" s="75">
        <f t="shared" si="124"/>
        <v>43872</v>
      </c>
      <c r="L269" s="76" t="str">
        <f t="shared" ca="1" si="125"/>
        <v>2020/3/30</v>
      </c>
      <c r="M269" s="57">
        <f t="shared" ca="1" si="126"/>
        <v>6615</v>
      </c>
      <c r="N269" s="77">
        <f t="shared" ca="1" si="127"/>
        <v>-0.26901426984126892</v>
      </c>
      <c r="O269" s="48">
        <f t="shared" si="128"/>
        <v>134.92991800000001</v>
      </c>
      <c r="P269" s="48">
        <f t="shared" si="129"/>
        <v>-7.0081999999985101E-2</v>
      </c>
      <c r="Q269" s="49">
        <f t="shared" si="130"/>
        <v>0.9</v>
      </c>
      <c r="R269" s="50">
        <f t="shared" si="131"/>
        <v>35091.200000000004</v>
      </c>
      <c r="S269" s="51">
        <f t="shared" si="132"/>
        <v>37344.055040000007</v>
      </c>
      <c r="T269" s="51"/>
      <c r="U269" s="78"/>
      <c r="V269" s="52">
        <f t="shared" si="133"/>
        <v>7462.74</v>
      </c>
      <c r="W269" s="52">
        <f t="shared" si="134"/>
        <v>44806.795040000005</v>
      </c>
      <c r="X269" s="1">
        <f t="shared" si="135"/>
        <v>40715</v>
      </c>
      <c r="Y269" s="50">
        <f t="shared" si="136"/>
        <v>4091.7950400000045</v>
      </c>
      <c r="Z269" s="135">
        <f t="shared" si="137"/>
        <v>0.10049846592165057</v>
      </c>
      <c r="AA269" s="135">
        <f t="shared" si="138"/>
        <v>0.12305314104966114</v>
      </c>
      <c r="AB269" s="135">
        <f>SUM($C$2:C269)*D269/SUM($B$2:B269)-1</f>
        <v>0.12140437661795422</v>
      </c>
      <c r="AC269" s="135">
        <f t="shared" si="139"/>
        <v>-2.0905910696303653E-2</v>
      </c>
      <c r="AD269" s="53">
        <f t="shared" si="140"/>
        <v>0.25611424444444436</v>
      </c>
    </row>
    <row r="270" spans="1:31">
      <c r="A270" s="79" t="s">
        <v>883</v>
      </c>
      <c r="B270" s="2">
        <v>135</v>
      </c>
      <c r="C270" s="72">
        <v>124.64</v>
      </c>
      <c r="D270" s="73">
        <v>1.0826</v>
      </c>
      <c r="E270" s="45">
        <f t="shared" si="121"/>
        <v>0.22000000000000003</v>
      </c>
      <c r="F270" s="35">
        <f t="shared" si="122"/>
        <v>-5.2459022222222249E-2</v>
      </c>
      <c r="H270" s="74">
        <f t="shared" si="123"/>
        <v>-7.0819680000000034</v>
      </c>
      <c r="I270" s="2" t="s">
        <v>66</v>
      </c>
      <c r="J270" s="46" t="s">
        <v>528</v>
      </c>
      <c r="K270" s="75">
        <f t="shared" si="124"/>
        <v>43873</v>
      </c>
      <c r="L270" s="76" t="str">
        <f t="shared" ca="1" si="125"/>
        <v>2020/3/30</v>
      </c>
      <c r="M270" s="57">
        <f t="shared" ca="1" si="126"/>
        <v>6480</v>
      </c>
      <c r="N270" s="77">
        <f t="shared" ca="1" si="127"/>
        <v>-0.39890714814814837</v>
      </c>
      <c r="O270" s="48">
        <f t="shared" si="128"/>
        <v>134.93526399999999</v>
      </c>
      <c r="P270" s="48">
        <f t="shared" si="129"/>
        <v>-6.4736000000010563E-2</v>
      </c>
      <c r="Q270" s="49">
        <f t="shared" si="130"/>
        <v>0.9</v>
      </c>
      <c r="R270" s="50">
        <f t="shared" si="131"/>
        <v>35215.840000000004</v>
      </c>
      <c r="S270" s="51">
        <f t="shared" si="132"/>
        <v>38124.668384000004</v>
      </c>
      <c r="T270" s="51"/>
      <c r="U270" s="78"/>
      <c r="V270" s="52">
        <f t="shared" si="133"/>
        <v>7462.74</v>
      </c>
      <c r="W270" s="52">
        <f t="shared" si="134"/>
        <v>45587.408384000002</v>
      </c>
      <c r="X270" s="1">
        <f t="shared" si="135"/>
        <v>40850</v>
      </c>
      <c r="Y270" s="50">
        <f t="shared" si="136"/>
        <v>4737.4083840000021</v>
      </c>
      <c r="Z270" s="135">
        <f t="shared" si="137"/>
        <v>0.11597082947368431</v>
      </c>
      <c r="AA270" s="135">
        <f t="shared" si="138"/>
        <v>0.14189269751396205</v>
      </c>
      <c r="AB270" s="135">
        <f>SUM($C$2:C270)*D270/SUM($B$2:B270)-1</f>
        <v>0.14032656416156697</v>
      </c>
      <c r="AC270" s="135">
        <f t="shared" si="139"/>
        <v>-2.4355734687882657E-2</v>
      </c>
      <c r="AD270" s="53">
        <f t="shared" si="140"/>
        <v>0.27245902222222229</v>
      </c>
    </row>
    <row r="271" spans="1:31">
      <c r="A271" s="79" t="s">
        <v>884</v>
      </c>
      <c r="B271" s="2">
        <v>135</v>
      </c>
      <c r="C271" s="72">
        <v>125.53</v>
      </c>
      <c r="D271" s="73">
        <v>1.0749</v>
      </c>
      <c r="E271" s="45">
        <f t="shared" si="121"/>
        <v>0.22000000000000003</v>
      </c>
      <c r="F271" s="35">
        <f t="shared" si="122"/>
        <v>-4.5693044444444525E-2</v>
      </c>
      <c r="H271" s="74">
        <f t="shared" si="123"/>
        <v>-6.1685610000000111</v>
      </c>
      <c r="I271" s="2" t="s">
        <v>66</v>
      </c>
      <c r="J271" s="46" t="s">
        <v>530</v>
      </c>
      <c r="K271" s="75">
        <f t="shared" si="124"/>
        <v>43874</v>
      </c>
      <c r="L271" s="76" t="str">
        <f t="shared" ca="1" si="125"/>
        <v>2020/3/30</v>
      </c>
      <c r="M271" s="57">
        <f t="shared" ca="1" si="126"/>
        <v>6345</v>
      </c>
      <c r="N271" s="77">
        <f t="shared" ca="1" si="127"/>
        <v>-0.35485023877068622</v>
      </c>
      <c r="O271" s="48">
        <f t="shared" si="128"/>
        <v>134.932197</v>
      </c>
      <c r="P271" s="48">
        <f t="shared" si="129"/>
        <v>-6.7802999999997837E-2</v>
      </c>
      <c r="Q271" s="49">
        <f t="shared" si="130"/>
        <v>0.9</v>
      </c>
      <c r="R271" s="50">
        <f t="shared" si="131"/>
        <v>35341.370000000003</v>
      </c>
      <c r="S271" s="51">
        <f t="shared" si="132"/>
        <v>37988.438612999998</v>
      </c>
      <c r="T271" s="51"/>
      <c r="U271" s="78"/>
      <c r="V271" s="52">
        <f t="shared" si="133"/>
        <v>7462.74</v>
      </c>
      <c r="W271" s="52">
        <f t="shared" si="134"/>
        <v>45451.178612999996</v>
      </c>
      <c r="X271" s="1">
        <f t="shared" si="135"/>
        <v>40985</v>
      </c>
      <c r="Y271" s="50">
        <f t="shared" si="136"/>
        <v>4466.1786129999964</v>
      </c>
      <c r="Z271" s="135">
        <f t="shared" si="137"/>
        <v>0.10897105314139321</v>
      </c>
      <c r="AA271" s="135">
        <f t="shared" si="138"/>
        <v>0.13323023605806994</v>
      </c>
      <c r="AB271" s="135">
        <f>SUM($C$2:C271)*D271/SUM($B$2:B271)-1</f>
        <v>0.13177882459436385</v>
      </c>
      <c r="AC271" s="135">
        <f t="shared" si="139"/>
        <v>-2.2807771452970638E-2</v>
      </c>
      <c r="AD271" s="53">
        <f t="shared" si="140"/>
        <v>0.26569304444444453</v>
      </c>
    </row>
    <row r="272" spans="1:31">
      <c r="A272" s="79" t="s">
        <v>885</v>
      </c>
      <c r="B272" s="2">
        <v>135</v>
      </c>
      <c r="C272" s="72">
        <v>125.39</v>
      </c>
      <c r="D272" s="73">
        <v>1.0761000000000001</v>
      </c>
      <c r="E272" s="45">
        <f t="shared" si="121"/>
        <v>0.22000000000000003</v>
      </c>
      <c r="F272" s="35">
        <f t="shared" si="122"/>
        <v>-4.6757355555555519E-2</v>
      </c>
      <c r="H272" s="74">
        <f t="shared" si="123"/>
        <v>-6.3122429999999952</v>
      </c>
      <c r="I272" s="2" t="s">
        <v>66</v>
      </c>
      <c r="J272" s="46" t="s">
        <v>532</v>
      </c>
      <c r="K272" s="75">
        <f t="shared" si="124"/>
        <v>43875</v>
      </c>
      <c r="L272" s="76" t="str">
        <f t="shared" ca="1" si="125"/>
        <v>2020/3/30</v>
      </c>
      <c r="M272" s="57">
        <f t="shared" ca="1" si="126"/>
        <v>6210</v>
      </c>
      <c r="N272" s="77">
        <f t="shared" ca="1" si="127"/>
        <v>-0.371009451690821</v>
      </c>
      <c r="O272" s="48">
        <f t="shared" si="128"/>
        <v>134.93217900000002</v>
      </c>
      <c r="P272" s="48">
        <f t="shared" si="129"/>
        <v>-6.7820999999980813E-2</v>
      </c>
      <c r="Q272" s="49">
        <f t="shared" si="130"/>
        <v>0.9</v>
      </c>
      <c r="R272" s="50">
        <f t="shared" si="131"/>
        <v>35466.76</v>
      </c>
      <c r="S272" s="51">
        <f t="shared" si="132"/>
        <v>38165.780436000001</v>
      </c>
      <c r="T272" s="51"/>
      <c r="U272" s="78"/>
      <c r="V272" s="52">
        <f t="shared" si="133"/>
        <v>7462.74</v>
      </c>
      <c r="W272" s="52">
        <f t="shared" si="134"/>
        <v>45628.520435999999</v>
      </c>
      <c r="X272" s="1">
        <f t="shared" si="135"/>
        <v>41120</v>
      </c>
      <c r="Y272" s="50">
        <f t="shared" si="136"/>
        <v>4508.5204359999989</v>
      </c>
      <c r="Z272" s="135">
        <f t="shared" si="137"/>
        <v>0.10964300671206217</v>
      </c>
      <c r="AA272" s="135">
        <f t="shared" si="138"/>
        <v>0.13395387610280807</v>
      </c>
      <c r="AB272" s="135">
        <f>SUM($C$2:C272)*D272/SUM($B$2:B272)-1</f>
        <v>0.13260388601653728</v>
      </c>
      <c r="AC272" s="135">
        <f t="shared" si="139"/>
        <v>-2.2960879304475101E-2</v>
      </c>
      <c r="AD272" s="53">
        <f t="shared" si="140"/>
        <v>0.26675735555555558</v>
      </c>
    </row>
    <row r="273" spans="1:30">
      <c r="A273" s="79" t="s">
        <v>886</v>
      </c>
      <c r="B273" s="2">
        <v>135</v>
      </c>
      <c r="C273" s="72">
        <v>121.68</v>
      </c>
      <c r="D273" s="73">
        <v>1.1089</v>
      </c>
      <c r="E273" s="45">
        <f t="shared" si="121"/>
        <v>0.22000000000000003</v>
      </c>
      <c r="F273" s="35">
        <f t="shared" si="122"/>
        <v>-7.4961600000000003E-2</v>
      </c>
      <c r="H273" s="74">
        <f t="shared" si="123"/>
        <v>-10.119816</v>
      </c>
      <c r="I273" s="2" t="s">
        <v>66</v>
      </c>
      <c r="J273" s="46" t="s">
        <v>534</v>
      </c>
      <c r="K273" s="75">
        <f t="shared" si="124"/>
        <v>43878</v>
      </c>
      <c r="L273" s="76" t="str">
        <f t="shared" ca="1" si="125"/>
        <v>2020/3/30</v>
      </c>
      <c r="M273" s="57">
        <f t="shared" ca="1" si="126"/>
        <v>5805</v>
      </c>
      <c r="N273" s="77">
        <f t="shared" ca="1" si="127"/>
        <v>-0.63630195348837215</v>
      </c>
      <c r="O273" s="48">
        <f t="shared" si="128"/>
        <v>134.93095200000002</v>
      </c>
      <c r="P273" s="48">
        <f t="shared" si="129"/>
        <v>-6.9047999999980902E-2</v>
      </c>
      <c r="Q273" s="49">
        <f t="shared" si="130"/>
        <v>0.9</v>
      </c>
      <c r="R273" s="50">
        <f t="shared" si="131"/>
        <v>35588.44</v>
      </c>
      <c r="S273" s="51">
        <f t="shared" si="132"/>
        <v>39464.021116000004</v>
      </c>
      <c r="T273" s="51"/>
      <c r="U273" s="78"/>
      <c r="V273" s="52">
        <f t="shared" si="133"/>
        <v>7462.74</v>
      </c>
      <c r="W273" s="52">
        <f t="shared" si="134"/>
        <v>46926.761116000001</v>
      </c>
      <c r="X273" s="1">
        <f t="shared" si="135"/>
        <v>41255</v>
      </c>
      <c r="Y273" s="50">
        <f t="shared" si="136"/>
        <v>5671.7611160000015</v>
      </c>
      <c r="Z273" s="135">
        <f t="shared" si="137"/>
        <v>0.13748057486365295</v>
      </c>
      <c r="AA273" s="135">
        <f t="shared" si="138"/>
        <v>0.16784201814261612</v>
      </c>
      <c r="AB273" s="135">
        <f>SUM($C$2:C273)*D273/SUM($B$2:B273)-1</f>
        <v>0.16657758354138918</v>
      </c>
      <c r="AC273" s="135">
        <f t="shared" si="139"/>
        <v>-2.9097008677736236E-2</v>
      </c>
      <c r="AD273" s="53">
        <f t="shared" si="140"/>
        <v>0.29496160000000005</v>
      </c>
    </row>
    <row r="274" spans="1:30">
      <c r="A274" s="79" t="s">
        <v>887</v>
      </c>
      <c r="B274" s="2">
        <v>135</v>
      </c>
      <c r="C274" s="72">
        <v>120.28</v>
      </c>
      <c r="D274" s="73">
        <v>1.1217999999999999</v>
      </c>
      <c r="E274" s="45">
        <f t="shared" si="121"/>
        <v>0.22000000000000003</v>
      </c>
      <c r="F274" s="35">
        <f t="shared" si="122"/>
        <v>-8.5604711111111093E-2</v>
      </c>
      <c r="H274" s="74">
        <f t="shared" si="123"/>
        <v>-11.556635999999997</v>
      </c>
      <c r="I274" s="2" t="s">
        <v>66</v>
      </c>
      <c r="J274" s="46" t="s">
        <v>536</v>
      </c>
      <c r="K274" s="75">
        <f t="shared" si="124"/>
        <v>43879</v>
      </c>
      <c r="L274" s="76" t="str">
        <f t="shared" ca="1" si="125"/>
        <v>2020/3/30</v>
      </c>
      <c r="M274" s="57">
        <f t="shared" ca="1" si="126"/>
        <v>5670</v>
      </c>
      <c r="N274" s="77">
        <f t="shared" ca="1" si="127"/>
        <v>-0.74394570370370361</v>
      </c>
      <c r="O274" s="48">
        <f t="shared" si="128"/>
        <v>134.930104</v>
      </c>
      <c r="P274" s="48">
        <f t="shared" si="129"/>
        <v>-6.9895999999999958E-2</v>
      </c>
      <c r="Q274" s="49">
        <f t="shared" si="130"/>
        <v>0.9</v>
      </c>
      <c r="R274" s="50">
        <f t="shared" si="131"/>
        <v>35708.720000000001</v>
      </c>
      <c r="S274" s="51">
        <f t="shared" si="132"/>
        <v>40058.042095999997</v>
      </c>
      <c r="T274" s="51"/>
      <c r="U274" s="78"/>
      <c r="V274" s="52">
        <f t="shared" si="133"/>
        <v>7462.74</v>
      </c>
      <c r="W274" s="52">
        <f t="shared" si="134"/>
        <v>47520.782095999995</v>
      </c>
      <c r="X274" s="1">
        <f t="shared" si="135"/>
        <v>41390</v>
      </c>
      <c r="Y274" s="50">
        <f t="shared" si="136"/>
        <v>6130.7820959999954</v>
      </c>
      <c r="Z274" s="135">
        <f t="shared" si="137"/>
        <v>0.14812230239188207</v>
      </c>
      <c r="AA274" s="135">
        <f t="shared" si="138"/>
        <v>0.18070372013537184</v>
      </c>
      <c r="AB274" s="135">
        <f>SUM($C$2:C274)*D274/SUM($B$2:B274)-1</f>
        <v>0.17955928393331733</v>
      </c>
      <c r="AC274" s="135">
        <f t="shared" si="139"/>
        <v>-3.143698154143526E-2</v>
      </c>
      <c r="AD274" s="53">
        <f t="shared" si="140"/>
        <v>0.30560471111111109</v>
      </c>
    </row>
    <row r="275" spans="1:30">
      <c r="A275" s="79" t="s">
        <v>888</v>
      </c>
      <c r="B275" s="2">
        <v>135</v>
      </c>
      <c r="C275" s="72">
        <v>121.38</v>
      </c>
      <c r="D275" s="73">
        <v>1.1115999999999999</v>
      </c>
      <c r="E275" s="45">
        <f t="shared" si="121"/>
        <v>0.22000000000000003</v>
      </c>
      <c r="F275" s="35">
        <f t="shared" si="122"/>
        <v>-7.724226666666667E-2</v>
      </c>
      <c r="H275" s="74">
        <f t="shared" si="123"/>
        <v>-10.427706000000001</v>
      </c>
      <c r="I275" s="2" t="s">
        <v>66</v>
      </c>
      <c r="J275" s="46" t="s">
        <v>538</v>
      </c>
      <c r="K275" s="75">
        <f t="shared" si="124"/>
        <v>43880</v>
      </c>
      <c r="L275" s="76" t="str">
        <f t="shared" ca="1" si="125"/>
        <v>2020/3/30</v>
      </c>
      <c r="M275" s="57">
        <f t="shared" ca="1" si="126"/>
        <v>5535</v>
      </c>
      <c r="N275" s="77">
        <f t="shared" ca="1" si="127"/>
        <v>-0.68764456910569105</v>
      </c>
      <c r="O275" s="48">
        <f t="shared" si="128"/>
        <v>134.926008</v>
      </c>
      <c r="P275" s="48">
        <f t="shared" si="129"/>
        <v>-7.3992000000004055E-2</v>
      </c>
      <c r="Q275" s="49">
        <f t="shared" si="130"/>
        <v>0.9</v>
      </c>
      <c r="R275" s="50">
        <f t="shared" si="131"/>
        <v>35830.1</v>
      </c>
      <c r="S275" s="51">
        <f t="shared" si="132"/>
        <v>39828.739159999997</v>
      </c>
      <c r="T275" s="51"/>
      <c r="U275" s="78"/>
      <c r="V275" s="52">
        <f t="shared" si="133"/>
        <v>7462.74</v>
      </c>
      <c r="W275" s="52">
        <f t="shared" si="134"/>
        <v>47291.479159999995</v>
      </c>
      <c r="X275" s="1">
        <f t="shared" si="135"/>
        <v>41525</v>
      </c>
      <c r="Y275" s="50">
        <f t="shared" si="136"/>
        <v>5766.4791599999953</v>
      </c>
      <c r="Z275" s="135">
        <f t="shared" si="137"/>
        <v>0.13886764984948807</v>
      </c>
      <c r="AA275" s="135">
        <f t="shared" si="138"/>
        <v>0.16929232411472395</v>
      </c>
      <c r="AB275" s="135">
        <f>SUM($C$2:C275)*D275/SUM($B$2:B275)-1</f>
        <v>0.16828343532811552</v>
      </c>
      <c r="AC275" s="135">
        <f t="shared" si="139"/>
        <v>-2.9415785478627443E-2</v>
      </c>
      <c r="AD275" s="53">
        <f t="shared" si="140"/>
        <v>0.2972422666666667</v>
      </c>
    </row>
    <row r="276" spans="1:30">
      <c r="A276" s="79" t="s">
        <v>889</v>
      </c>
      <c r="B276" s="2">
        <v>135</v>
      </c>
      <c r="C276" s="72">
        <v>119.32</v>
      </c>
      <c r="D276" s="73">
        <v>1.1308</v>
      </c>
      <c r="E276" s="45">
        <f t="shared" si="121"/>
        <v>0.22000000000000003</v>
      </c>
      <c r="F276" s="35">
        <f t="shared" si="122"/>
        <v>-9.2902844444444521E-2</v>
      </c>
      <c r="H276" s="74">
        <f t="shared" si="123"/>
        <v>-12.54188400000001</v>
      </c>
      <c r="I276" s="2" t="s">
        <v>66</v>
      </c>
      <c r="J276" s="46" t="s">
        <v>540</v>
      </c>
      <c r="K276" s="75">
        <f t="shared" si="124"/>
        <v>43881</v>
      </c>
      <c r="L276" s="76" t="str">
        <f t="shared" ca="1" si="125"/>
        <v>2020/3/30</v>
      </c>
      <c r="M276" s="57">
        <f t="shared" ca="1" si="126"/>
        <v>5400</v>
      </c>
      <c r="N276" s="77">
        <f t="shared" ca="1" si="127"/>
        <v>-0.84773845555555627</v>
      </c>
      <c r="O276" s="48">
        <f t="shared" si="128"/>
        <v>134.92705599999999</v>
      </c>
      <c r="P276" s="48">
        <f t="shared" si="129"/>
        <v>-7.2944000000006781E-2</v>
      </c>
      <c r="Q276" s="49">
        <f t="shared" si="130"/>
        <v>0.9</v>
      </c>
      <c r="R276" s="50">
        <f t="shared" si="131"/>
        <v>35758.86</v>
      </c>
      <c r="S276" s="51">
        <f t="shared" si="132"/>
        <v>40436.118888000005</v>
      </c>
      <c r="T276" s="51">
        <v>190.56</v>
      </c>
      <c r="U276" s="78">
        <v>215.49</v>
      </c>
      <c r="V276" s="52">
        <f t="shared" si="133"/>
        <v>7678.23</v>
      </c>
      <c r="W276" s="52">
        <f t="shared" si="134"/>
        <v>48114.348888000008</v>
      </c>
      <c r="X276" s="1">
        <f t="shared" si="135"/>
        <v>41660</v>
      </c>
      <c r="Y276" s="50">
        <f t="shared" si="136"/>
        <v>6454.3488880000077</v>
      </c>
      <c r="Z276" s="135">
        <f t="shared" si="137"/>
        <v>0.15492916197791673</v>
      </c>
      <c r="AA276" s="135">
        <f t="shared" si="138"/>
        <v>0.18993562983917545</v>
      </c>
      <c r="AB276" s="135">
        <f>SUM($C$2:C276)*D276/SUM($B$2:B276)-1</f>
        <v>0.18785002717234756</v>
      </c>
      <c r="AC276" s="135">
        <f t="shared" si="139"/>
        <v>-3.2920865194430826E-2</v>
      </c>
      <c r="AD276" s="53">
        <f t="shared" si="140"/>
        <v>0.31290284444444455</v>
      </c>
    </row>
    <row r="277" spans="1:30">
      <c r="A277" s="79" t="s">
        <v>890</v>
      </c>
      <c r="B277" s="2">
        <v>135</v>
      </c>
      <c r="C277" s="72">
        <v>117.7</v>
      </c>
      <c r="D277" s="73">
        <v>1.1464000000000001</v>
      </c>
      <c r="E277" s="45">
        <f t="shared" si="121"/>
        <v>0.22000000000000003</v>
      </c>
      <c r="F277" s="35">
        <f t="shared" si="122"/>
        <v>-0.10521844444444439</v>
      </c>
      <c r="H277" s="74">
        <f t="shared" si="123"/>
        <v>-14.204489999999993</v>
      </c>
      <c r="I277" s="2" t="s">
        <v>66</v>
      </c>
      <c r="J277" s="46" t="s">
        <v>542</v>
      </c>
      <c r="K277" s="75">
        <f t="shared" si="124"/>
        <v>43882</v>
      </c>
      <c r="L277" s="76" t="str">
        <f t="shared" ca="1" si="125"/>
        <v>2020/3/30</v>
      </c>
      <c r="M277" s="57">
        <f t="shared" ca="1" si="126"/>
        <v>5265</v>
      </c>
      <c r="N277" s="77">
        <f t="shared" ca="1" si="127"/>
        <v>-0.98473672364672316</v>
      </c>
      <c r="O277" s="48">
        <f t="shared" si="128"/>
        <v>134.93128000000002</v>
      </c>
      <c r="P277" s="48">
        <f t="shared" si="129"/>
        <v>-6.8719999999984793E-2</v>
      </c>
      <c r="Q277" s="49">
        <f t="shared" si="130"/>
        <v>0.9</v>
      </c>
      <c r="R277" s="50">
        <f t="shared" si="131"/>
        <v>35338.229999999996</v>
      </c>
      <c r="S277" s="51">
        <f t="shared" si="132"/>
        <v>40511.746871999996</v>
      </c>
      <c r="T277" s="51">
        <v>538.33000000000004</v>
      </c>
      <c r="U277" s="78">
        <v>617.14</v>
      </c>
      <c r="V277" s="52">
        <f t="shared" si="133"/>
        <v>8295.369999999999</v>
      </c>
      <c r="W277" s="52">
        <f t="shared" si="134"/>
        <v>48807.116871999999</v>
      </c>
      <c r="X277" s="1">
        <f t="shared" si="135"/>
        <v>41795</v>
      </c>
      <c r="Y277" s="50">
        <f t="shared" si="136"/>
        <v>7012.1168719999987</v>
      </c>
      <c r="Z277" s="135">
        <f t="shared" si="137"/>
        <v>0.16777406082067237</v>
      </c>
      <c r="AA277" s="135">
        <f t="shared" si="138"/>
        <v>0.2093192334363092</v>
      </c>
      <c r="AB277" s="135">
        <f>SUM($C$2:C277)*D277/SUM($B$2:B277)-1</f>
        <v>0.20357572283766001</v>
      </c>
      <c r="AC277" s="135">
        <f t="shared" si="139"/>
        <v>-3.5801662016987645E-2</v>
      </c>
      <c r="AD277" s="53">
        <f t="shared" si="140"/>
        <v>0.32521844444444442</v>
      </c>
    </row>
    <row r="278" spans="1:30">
      <c r="A278" s="79" t="s">
        <v>891</v>
      </c>
      <c r="B278" s="2">
        <v>135</v>
      </c>
      <c r="C278" s="72">
        <v>116.21</v>
      </c>
      <c r="D278" s="73">
        <v>1.1611</v>
      </c>
      <c r="E278" s="45">
        <f t="shared" si="121"/>
        <v>0.22000000000000003</v>
      </c>
      <c r="F278" s="35">
        <f t="shared" si="122"/>
        <v>-0.11654575555555566</v>
      </c>
      <c r="H278" s="74">
        <f t="shared" si="123"/>
        <v>-15.733677000000014</v>
      </c>
      <c r="I278" s="2" t="s">
        <v>66</v>
      </c>
      <c r="J278" s="46" t="s">
        <v>544</v>
      </c>
      <c r="K278" s="75">
        <f t="shared" si="124"/>
        <v>43885</v>
      </c>
      <c r="L278" s="76" t="str">
        <f t="shared" ca="1" si="125"/>
        <v>2020/3/30</v>
      </c>
      <c r="M278" s="57">
        <f t="shared" ca="1" si="126"/>
        <v>4860</v>
      </c>
      <c r="N278" s="77">
        <f t="shared" ca="1" si="127"/>
        <v>-1.1816444660493839</v>
      </c>
      <c r="O278" s="48">
        <f t="shared" si="128"/>
        <v>134.931431</v>
      </c>
      <c r="P278" s="48">
        <f t="shared" si="129"/>
        <v>-6.8568999999996549E-2</v>
      </c>
      <c r="Q278" s="49">
        <f t="shared" si="130"/>
        <v>0.9</v>
      </c>
      <c r="R278" s="50">
        <f t="shared" si="131"/>
        <v>33274.519999999997</v>
      </c>
      <c r="S278" s="51">
        <f t="shared" si="132"/>
        <v>38635.045171999998</v>
      </c>
      <c r="T278" s="51">
        <v>2179.92</v>
      </c>
      <c r="U278" s="78">
        <v>2531.11</v>
      </c>
      <c r="V278" s="52">
        <f t="shared" si="133"/>
        <v>10826.48</v>
      </c>
      <c r="W278" s="52">
        <f t="shared" si="134"/>
        <v>49461.525171999994</v>
      </c>
      <c r="X278" s="1">
        <f t="shared" si="135"/>
        <v>41930</v>
      </c>
      <c r="Y278" s="50">
        <f t="shared" si="136"/>
        <v>7531.5251719999942</v>
      </c>
      <c r="Z278" s="135">
        <f t="shared" si="137"/>
        <v>0.17962139689959433</v>
      </c>
      <c r="AA278" s="135">
        <f t="shared" si="138"/>
        <v>0.24214382076369478</v>
      </c>
      <c r="AB278" s="135">
        <f>SUM($C$2:C278)*D278/SUM($B$2:B278)-1</f>
        <v>0.21830210517529203</v>
      </c>
      <c r="AC278" s="135">
        <f t="shared" si="139"/>
        <v>-3.8680708275697695E-2</v>
      </c>
      <c r="AD278" s="53">
        <f t="shared" si="140"/>
        <v>0.33654575555555566</v>
      </c>
    </row>
    <row r="279" spans="1:30">
      <c r="A279" s="79" t="s">
        <v>892</v>
      </c>
      <c r="B279" s="2">
        <v>135</v>
      </c>
      <c r="C279" s="72">
        <v>115.64</v>
      </c>
      <c r="D279" s="73">
        <v>1.1668000000000001</v>
      </c>
      <c r="E279" s="45">
        <f t="shared" si="121"/>
        <v>0.22000000000000003</v>
      </c>
      <c r="F279" s="35">
        <f t="shared" si="122"/>
        <v>-0.12087902222222224</v>
      </c>
      <c r="H279" s="74">
        <f t="shared" si="123"/>
        <v>-16.318668000000002</v>
      </c>
      <c r="I279" s="2" t="s">
        <v>66</v>
      </c>
      <c r="J279" s="46" t="s">
        <v>546</v>
      </c>
      <c r="K279" s="75">
        <f t="shared" si="124"/>
        <v>43886</v>
      </c>
      <c r="L279" s="76" t="str">
        <f t="shared" ca="1" si="125"/>
        <v>2020/3/30</v>
      </c>
      <c r="M279" s="57">
        <f t="shared" ca="1" si="126"/>
        <v>4725</v>
      </c>
      <c r="N279" s="77">
        <f t="shared" ca="1" si="127"/>
        <v>-1.2605955174603176</v>
      </c>
      <c r="O279" s="48">
        <f t="shared" si="128"/>
        <v>134.928752</v>
      </c>
      <c r="P279" s="48">
        <f t="shared" si="129"/>
        <v>-7.1247999999997091E-2</v>
      </c>
      <c r="Q279" s="49">
        <f t="shared" si="130"/>
        <v>0.9</v>
      </c>
      <c r="R279" s="50">
        <f t="shared" si="131"/>
        <v>31885.869999999995</v>
      </c>
      <c r="S279" s="51">
        <f t="shared" si="132"/>
        <v>37204.433115999993</v>
      </c>
      <c r="T279" s="51">
        <v>1504.29</v>
      </c>
      <c r="U279" s="78">
        <v>1755.21</v>
      </c>
      <c r="V279" s="52">
        <f t="shared" si="133"/>
        <v>12581.689999999999</v>
      </c>
      <c r="W279" s="52">
        <f t="shared" si="134"/>
        <v>49786.123115999988</v>
      </c>
      <c r="X279" s="1">
        <f t="shared" si="135"/>
        <v>42065</v>
      </c>
      <c r="Y279" s="50">
        <f t="shared" si="136"/>
        <v>7721.1231159999879</v>
      </c>
      <c r="Z279" s="135">
        <f t="shared" si="137"/>
        <v>0.18355219579222593</v>
      </c>
      <c r="AA279" s="135">
        <f t="shared" si="138"/>
        <v>0.2618811495724187</v>
      </c>
      <c r="AB279" s="135">
        <f>SUM($C$2:C279)*D279/SUM($B$2:B279)-1</f>
        <v>0.22356142902650644</v>
      </c>
      <c r="AC279" s="135">
        <f t="shared" si="139"/>
        <v>-4.0009233234280517E-2</v>
      </c>
      <c r="AD279" s="53">
        <f t="shared" si="140"/>
        <v>0.34087902222222227</v>
      </c>
    </row>
    <row r="280" spans="1:30">
      <c r="A280" s="79" t="s">
        <v>893</v>
      </c>
      <c r="B280" s="2">
        <v>135</v>
      </c>
      <c r="C280" s="72">
        <v>118.42</v>
      </c>
      <c r="D280" s="73">
        <v>1.1394</v>
      </c>
      <c r="E280" s="45">
        <f t="shared" si="121"/>
        <v>0.22000000000000003</v>
      </c>
      <c r="F280" s="35">
        <f t="shared" si="122"/>
        <v>-9.9744844444444425E-2</v>
      </c>
      <c r="H280" s="74">
        <f t="shared" si="123"/>
        <v>-13.465553999999997</v>
      </c>
      <c r="I280" s="2" t="s">
        <v>66</v>
      </c>
      <c r="J280" s="46" t="s">
        <v>548</v>
      </c>
      <c r="K280" s="75">
        <f t="shared" si="124"/>
        <v>43887</v>
      </c>
      <c r="L280" s="76" t="str">
        <f t="shared" ca="1" si="125"/>
        <v>2020/3/30</v>
      </c>
      <c r="M280" s="57">
        <f t="shared" ca="1" si="126"/>
        <v>4590</v>
      </c>
      <c r="N280" s="77">
        <f t="shared" ca="1" si="127"/>
        <v>-1.0707902418300652</v>
      </c>
      <c r="O280" s="48">
        <f t="shared" si="128"/>
        <v>134.92774800000001</v>
      </c>
      <c r="P280" s="48">
        <f t="shared" si="129"/>
        <v>-7.2251999999991767E-2</v>
      </c>
      <c r="Q280" s="49">
        <f t="shared" si="130"/>
        <v>0.9</v>
      </c>
      <c r="R280" s="50">
        <f t="shared" si="131"/>
        <v>32004.289999999994</v>
      </c>
      <c r="S280" s="51">
        <f t="shared" si="132"/>
        <v>36465.688025999989</v>
      </c>
      <c r="T280" s="51"/>
      <c r="U280" s="78"/>
      <c r="V280" s="52">
        <f t="shared" si="133"/>
        <v>12581.689999999999</v>
      </c>
      <c r="W280" s="52">
        <f t="shared" si="134"/>
        <v>49047.378025999991</v>
      </c>
      <c r="X280" s="1">
        <f t="shared" si="135"/>
        <v>42200</v>
      </c>
      <c r="Y280" s="50">
        <f t="shared" si="136"/>
        <v>6847.3780259999912</v>
      </c>
      <c r="Z280" s="135">
        <f t="shared" si="137"/>
        <v>0.16226014279620826</v>
      </c>
      <c r="AA280" s="135">
        <f t="shared" si="138"/>
        <v>0.23118733060731644</v>
      </c>
      <c r="AB280" s="135">
        <f>SUM($C$2:C280)*D280/SUM($B$2:B280)-1</f>
        <v>0.19420351999999985</v>
      </c>
      <c r="AC280" s="135">
        <f t="shared" si="139"/>
        <v>-3.194337720379159E-2</v>
      </c>
      <c r="AD280" s="53">
        <f t="shared" si="140"/>
        <v>0.31974484444444445</v>
      </c>
    </row>
    <row r="281" spans="1:30">
      <c r="A281" s="79" t="s">
        <v>894</v>
      </c>
      <c r="B281" s="2">
        <v>135</v>
      </c>
      <c r="C281" s="72">
        <v>118.01</v>
      </c>
      <c r="D281" s="73">
        <v>1.1434</v>
      </c>
      <c r="E281" s="45">
        <f t="shared" si="121"/>
        <v>0.22000000000000003</v>
      </c>
      <c r="F281" s="35">
        <f t="shared" si="122"/>
        <v>-0.10286175555555553</v>
      </c>
      <c r="H281" s="74">
        <f t="shared" si="123"/>
        <v>-13.886336999999997</v>
      </c>
      <c r="I281" s="2" t="s">
        <v>66</v>
      </c>
      <c r="J281" s="46" t="s">
        <v>550</v>
      </c>
      <c r="K281" s="75">
        <f t="shared" si="124"/>
        <v>43888</v>
      </c>
      <c r="L281" s="76" t="str">
        <f t="shared" ca="1" si="125"/>
        <v>2020/3/30</v>
      </c>
      <c r="M281" s="57">
        <f t="shared" ca="1" si="126"/>
        <v>4455</v>
      </c>
      <c r="N281" s="77">
        <f t="shared" ca="1" si="127"/>
        <v>-1.1377133569023568</v>
      </c>
      <c r="O281" s="48">
        <f t="shared" si="128"/>
        <v>134.93263400000001</v>
      </c>
      <c r="P281" s="48">
        <f t="shared" si="129"/>
        <v>-6.7365999999992709E-2</v>
      </c>
      <c r="Q281" s="49">
        <f t="shared" si="130"/>
        <v>0.9</v>
      </c>
      <c r="R281" s="50">
        <f t="shared" si="131"/>
        <v>32122.299999999992</v>
      </c>
      <c r="S281" s="51">
        <f t="shared" si="132"/>
        <v>36728.637819999989</v>
      </c>
      <c r="T281" s="51"/>
      <c r="U281" s="78"/>
      <c r="V281" s="52">
        <f t="shared" si="133"/>
        <v>12581.689999999999</v>
      </c>
      <c r="W281" s="52">
        <f t="shared" si="134"/>
        <v>49310.327819999991</v>
      </c>
      <c r="X281" s="1">
        <f t="shared" si="135"/>
        <v>42335</v>
      </c>
      <c r="Y281" s="50">
        <f t="shared" si="136"/>
        <v>6975.3278199999913</v>
      </c>
      <c r="Z281" s="135">
        <f t="shared" si="137"/>
        <v>0.16476503649462604</v>
      </c>
      <c r="AA281" s="135">
        <f t="shared" si="138"/>
        <v>0.23443871690242157</v>
      </c>
      <c r="AB281" s="135">
        <f>SUM($C$2:C281)*D281/SUM($B$2:B281)-1</f>
        <v>0.19776166807605988</v>
      </c>
      <c r="AC281" s="135">
        <f t="shared" si="139"/>
        <v>-3.2996631581433844E-2</v>
      </c>
      <c r="AD281" s="53">
        <f t="shared" si="140"/>
        <v>0.32286175555555557</v>
      </c>
    </row>
    <row r="282" spans="1:30">
      <c r="A282" s="79" t="s">
        <v>895</v>
      </c>
      <c r="B282" s="2">
        <v>135</v>
      </c>
      <c r="C282" s="72">
        <v>124.19</v>
      </c>
      <c r="D282" s="73">
        <v>1.0865</v>
      </c>
      <c r="E282" s="45">
        <f t="shared" si="121"/>
        <v>0.22000000000000003</v>
      </c>
      <c r="F282" s="35">
        <f t="shared" si="122"/>
        <v>-5.58800222222222E-2</v>
      </c>
      <c r="H282" s="74">
        <f t="shared" si="123"/>
        <v>-7.5438029999999969</v>
      </c>
      <c r="I282" s="2" t="s">
        <v>66</v>
      </c>
      <c r="J282" s="46" t="s">
        <v>552</v>
      </c>
      <c r="K282" s="75">
        <f t="shared" si="124"/>
        <v>43889</v>
      </c>
      <c r="L282" s="76" t="str">
        <f t="shared" ca="1" si="125"/>
        <v>2020/3/30</v>
      </c>
      <c r="M282" s="57">
        <f t="shared" ca="1" si="126"/>
        <v>4320</v>
      </c>
      <c r="N282" s="77">
        <f t="shared" ca="1" si="127"/>
        <v>-0.637381503472222</v>
      </c>
      <c r="O282" s="48">
        <f t="shared" si="128"/>
        <v>134.932435</v>
      </c>
      <c r="P282" s="48">
        <f t="shared" si="129"/>
        <v>-6.7565000000001874E-2</v>
      </c>
      <c r="Q282" s="49">
        <f t="shared" si="130"/>
        <v>0.9</v>
      </c>
      <c r="R282" s="50">
        <f t="shared" si="131"/>
        <v>32246.489999999991</v>
      </c>
      <c r="S282" s="51">
        <f t="shared" si="132"/>
        <v>35035.811384999994</v>
      </c>
      <c r="T282" s="51"/>
      <c r="U282" s="78"/>
      <c r="V282" s="52">
        <f t="shared" si="133"/>
        <v>12581.689999999999</v>
      </c>
      <c r="W282" s="52">
        <f t="shared" si="134"/>
        <v>47617.501384999996</v>
      </c>
      <c r="X282" s="1">
        <f t="shared" si="135"/>
        <v>42470</v>
      </c>
      <c r="Y282" s="50">
        <f t="shared" si="136"/>
        <v>5147.5013849999959</v>
      </c>
      <c r="Z282" s="135">
        <f t="shared" si="137"/>
        <v>0.12120323487167406</v>
      </c>
      <c r="AA282" s="135">
        <f t="shared" si="138"/>
        <v>0.17222457157999194</v>
      </c>
      <c r="AB282" s="135">
        <f>SUM($C$2:C282)*D282/SUM($B$2:B282)-1</f>
        <v>0.13771567082646574</v>
      </c>
      <c r="AC282" s="135">
        <f t="shared" si="139"/>
        <v>-1.6512435954791682E-2</v>
      </c>
      <c r="AD282" s="53">
        <f t="shared" si="140"/>
        <v>0.27588002222222224</v>
      </c>
    </row>
    <row r="283" spans="1:30">
      <c r="A283" s="79" t="s">
        <v>896</v>
      </c>
      <c r="B283" s="2">
        <v>135</v>
      </c>
      <c r="C283" s="72">
        <v>119.97</v>
      </c>
      <c r="D283" s="73">
        <v>1.1247</v>
      </c>
      <c r="E283" s="45">
        <f t="shared" si="121"/>
        <v>0.22000000000000003</v>
      </c>
      <c r="F283" s="35">
        <f t="shared" si="122"/>
        <v>-8.7961400000000051E-2</v>
      </c>
      <c r="H283" s="74">
        <f t="shared" si="123"/>
        <v>-11.874789000000007</v>
      </c>
      <c r="I283" s="2" t="s">
        <v>66</v>
      </c>
      <c r="J283" s="46" t="s">
        <v>554</v>
      </c>
      <c r="K283" s="75">
        <f t="shared" si="124"/>
        <v>43892</v>
      </c>
      <c r="L283" s="76" t="str">
        <f t="shared" ca="1" si="125"/>
        <v>2020/3/30</v>
      </c>
      <c r="M283" s="57">
        <f t="shared" ca="1" si="126"/>
        <v>3915</v>
      </c>
      <c r="N283" s="77">
        <f t="shared" ca="1" si="127"/>
        <v>-1.1071003793103456</v>
      </c>
      <c r="O283" s="48">
        <f t="shared" si="128"/>
        <v>134.93025900000001</v>
      </c>
      <c r="P283" s="48">
        <f t="shared" si="129"/>
        <v>-6.9740999999993392E-2</v>
      </c>
      <c r="Q283" s="49">
        <f t="shared" si="130"/>
        <v>0.9</v>
      </c>
      <c r="R283" s="50">
        <f t="shared" si="131"/>
        <v>32366.459999999992</v>
      </c>
      <c r="S283" s="51">
        <f t="shared" si="132"/>
        <v>36402.557561999995</v>
      </c>
      <c r="T283" s="51"/>
      <c r="U283" s="78"/>
      <c r="V283" s="52">
        <f t="shared" si="133"/>
        <v>12581.689999999999</v>
      </c>
      <c r="W283" s="52">
        <f t="shared" si="134"/>
        <v>48984.24756199999</v>
      </c>
      <c r="X283" s="1">
        <f t="shared" si="135"/>
        <v>42605</v>
      </c>
      <c r="Y283" s="50">
        <f t="shared" si="136"/>
        <v>6379.2475619999896</v>
      </c>
      <c r="Z283" s="135">
        <f t="shared" si="137"/>
        <v>0.14973002140593805</v>
      </c>
      <c r="AA283" s="135">
        <f t="shared" si="138"/>
        <v>0.21247649116636347</v>
      </c>
      <c r="AB283" s="135">
        <f>SUM($C$2:C283)*D283/SUM($B$2:B283)-1</f>
        <v>0.17715159420255833</v>
      </c>
      <c r="AC283" s="135">
        <f t="shared" si="139"/>
        <v>-2.7421572796620275E-2</v>
      </c>
      <c r="AD283" s="53">
        <f t="shared" si="140"/>
        <v>0.30796140000000005</v>
      </c>
    </row>
    <row r="284" spans="1:30">
      <c r="A284" s="79" t="s">
        <v>897</v>
      </c>
      <c r="B284" s="2">
        <v>135</v>
      </c>
      <c r="C284" s="72">
        <v>119.02</v>
      </c>
      <c r="D284" s="73">
        <v>1.1336999999999999</v>
      </c>
      <c r="E284" s="45">
        <f t="shared" si="121"/>
        <v>0.22000000000000003</v>
      </c>
      <c r="F284" s="35">
        <f t="shared" si="122"/>
        <v>-9.5183511111111188E-2</v>
      </c>
      <c r="H284" s="74">
        <f t="shared" si="123"/>
        <v>-12.849774000000011</v>
      </c>
      <c r="I284" s="2" t="s">
        <v>66</v>
      </c>
      <c r="J284" s="46" t="s">
        <v>556</v>
      </c>
      <c r="K284" s="75">
        <f t="shared" si="124"/>
        <v>43893</v>
      </c>
      <c r="L284" s="76" t="str">
        <f t="shared" ca="1" si="125"/>
        <v>2020/3/30</v>
      </c>
      <c r="M284" s="57">
        <f t="shared" ca="1" si="126"/>
        <v>3780</v>
      </c>
      <c r="N284" s="77">
        <f t="shared" ca="1" si="127"/>
        <v>-1.2407850555555566</v>
      </c>
      <c r="O284" s="48">
        <f t="shared" si="128"/>
        <v>134.93297399999997</v>
      </c>
      <c r="P284" s="48">
        <f t="shared" si="129"/>
        <v>-6.7026000000026897E-2</v>
      </c>
      <c r="Q284" s="49">
        <f t="shared" si="130"/>
        <v>0.9</v>
      </c>
      <c r="R284" s="50">
        <f t="shared" si="131"/>
        <v>32485.479999999992</v>
      </c>
      <c r="S284" s="51">
        <f t="shared" si="132"/>
        <v>36828.788675999989</v>
      </c>
      <c r="T284" s="51"/>
      <c r="U284" s="78"/>
      <c r="V284" s="52">
        <f t="shared" si="133"/>
        <v>12581.689999999999</v>
      </c>
      <c r="W284" s="52">
        <f t="shared" si="134"/>
        <v>49410.478675999984</v>
      </c>
      <c r="X284" s="1">
        <f t="shared" si="135"/>
        <v>42740</v>
      </c>
      <c r="Y284" s="50">
        <f t="shared" si="136"/>
        <v>6670.4786759999843</v>
      </c>
      <c r="Z284" s="135">
        <f t="shared" si="137"/>
        <v>0.15607109677117426</v>
      </c>
      <c r="AA284" s="135">
        <f t="shared" si="138"/>
        <v>0.22118211119920139</v>
      </c>
      <c r="AB284" s="135">
        <f>SUM($C$2:C284)*D284/SUM($B$2:B284)-1</f>
        <v>0.18598044021993432</v>
      </c>
      <c r="AC284" s="135">
        <f t="shared" si="139"/>
        <v>-2.9909343448760062E-2</v>
      </c>
      <c r="AD284" s="53">
        <f t="shared" si="140"/>
        <v>0.3151835111111112</v>
      </c>
    </row>
    <row r="285" spans="1:30">
      <c r="A285" s="79" t="s">
        <v>898</v>
      </c>
      <c r="B285" s="2">
        <v>135</v>
      </c>
      <c r="C285" s="72">
        <v>118.92</v>
      </c>
      <c r="D285" s="73">
        <v>1.1346000000000001</v>
      </c>
      <c r="E285" s="45">
        <f t="shared" si="121"/>
        <v>0.22000000000000003</v>
      </c>
      <c r="F285" s="35">
        <f t="shared" si="122"/>
        <v>-9.594373333333335E-2</v>
      </c>
      <c r="H285" s="74">
        <f t="shared" si="123"/>
        <v>-12.952404000000001</v>
      </c>
      <c r="I285" s="2" t="s">
        <v>66</v>
      </c>
      <c r="J285" s="46" t="s">
        <v>558</v>
      </c>
      <c r="K285" s="75">
        <f t="shared" si="124"/>
        <v>43894</v>
      </c>
      <c r="L285" s="76" t="str">
        <f t="shared" ca="1" si="125"/>
        <v>2020/3/30</v>
      </c>
      <c r="M285" s="57">
        <f t="shared" ca="1" si="126"/>
        <v>3645</v>
      </c>
      <c r="N285" s="77">
        <f t="shared" ca="1" si="127"/>
        <v>-1.2970171358024694</v>
      </c>
      <c r="O285" s="48">
        <f t="shared" si="128"/>
        <v>134.92663200000001</v>
      </c>
      <c r="P285" s="48">
        <f t="shared" si="129"/>
        <v>-7.3367999999987887E-2</v>
      </c>
      <c r="Q285" s="49">
        <f t="shared" si="130"/>
        <v>0.9</v>
      </c>
      <c r="R285" s="50">
        <f t="shared" si="131"/>
        <v>32604.399999999991</v>
      </c>
      <c r="S285" s="51">
        <f t="shared" si="132"/>
        <v>36992.952239999991</v>
      </c>
      <c r="T285" s="51"/>
      <c r="U285" s="78"/>
      <c r="V285" s="52">
        <f t="shared" si="133"/>
        <v>12581.689999999999</v>
      </c>
      <c r="W285" s="52">
        <f t="shared" si="134"/>
        <v>49574.642239999986</v>
      </c>
      <c r="X285" s="1">
        <f t="shared" si="135"/>
        <v>42875</v>
      </c>
      <c r="Y285" s="50">
        <f t="shared" si="136"/>
        <v>6699.6422399999865</v>
      </c>
      <c r="Z285" s="135">
        <f t="shared" si="137"/>
        <v>0.1562598773177839</v>
      </c>
      <c r="AA285" s="135">
        <f t="shared" si="138"/>
        <v>0.22115913513577712</v>
      </c>
      <c r="AB285" s="135">
        <f>SUM($C$2:C285)*D285/SUM($B$2:B285)-1</f>
        <v>0.18633167351603497</v>
      </c>
      <c r="AC285" s="135">
        <f t="shared" si="139"/>
        <v>-3.0071796198251066E-2</v>
      </c>
      <c r="AD285" s="53">
        <f t="shared" si="140"/>
        <v>0.31594373333333337</v>
      </c>
    </row>
    <row r="286" spans="1:30">
      <c r="A286" s="79" t="s">
        <v>899</v>
      </c>
      <c r="B286" s="2">
        <v>135</v>
      </c>
      <c r="C286" s="72">
        <v>117.23</v>
      </c>
      <c r="D286" s="73">
        <v>1.151</v>
      </c>
      <c r="E286" s="45">
        <f t="shared" si="121"/>
        <v>0.22000000000000003</v>
      </c>
      <c r="F286" s="35">
        <f t="shared" si="122"/>
        <v>-0.10879148888888882</v>
      </c>
      <c r="H286" s="74">
        <f t="shared" si="123"/>
        <v>-14.68685099999999</v>
      </c>
      <c r="I286" s="2" t="s">
        <v>66</v>
      </c>
      <c r="J286" s="46" t="s">
        <v>560</v>
      </c>
      <c r="K286" s="75">
        <f t="shared" si="124"/>
        <v>43895</v>
      </c>
      <c r="L286" s="76" t="str">
        <f t="shared" ca="1" si="125"/>
        <v>2020/3/30</v>
      </c>
      <c r="M286" s="57">
        <f t="shared" ca="1" si="126"/>
        <v>3510</v>
      </c>
      <c r="N286" s="77">
        <f t="shared" ca="1" si="127"/>
        <v>-1.5272651324786315</v>
      </c>
      <c r="O286" s="48">
        <f t="shared" si="128"/>
        <v>134.93173000000002</v>
      </c>
      <c r="P286" s="48">
        <f t="shared" si="129"/>
        <v>-6.8269999999984066E-2</v>
      </c>
      <c r="Q286" s="49">
        <f t="shared" si="130"/>
        <v>0.9</v>
      </c>
      <c r="R286" s="50">
        <f t="shared" si="131"/>
        <v>32721.62999999999</v>
      </c>
      <c r="S286" s="51">
        <f t="shared" si="132"/>
        <v>37662.596129999991</v>
      </c>
      <c r="T286" s="51"/>
      <c r="U286" s="78"/>
      <c r="V286" s="52">
        <f t="shared" si="133"/>
        <v>12581.689999999999</v>
      </c>
      <c r="W286" s="52">
        <f t="shared" si="134"/>
        <v>50244.286129999993</v>
      </c>
      <c r="X286" s="1">
        <f t="shared" si="135"/>
        <v>43010</v>
      </c>
      <c r="Y286" s="50">
        <f t="shared" si="136"/>
        <v>7234.2861299999931</v>
      </c>
      <c r="Z286" s="135">
        <f t="shared" si="137"/>
        <v>0.16820009602418029</v>
      </c>
      <c r="AA286" s="135">
        <f t="shared" si="138"/>
        <v>0.23774853516347072</v>
      </c>
      <c r="AB286" s="135">
        <f>SUM($C$2:C286)*D286/SUM($B$2:B286)-1</f>
        <v>0.20283915601023006</v>
      </c>
      <c r="AC286" s="135">
        <f t="shared" si="139"/>
        <v>-3.4639059986049769E-2</v>
      </c>
      <c r="AD286" s="53">
        <f t="shared" si="140"/>
        <v>0.32879148888888887</v>
      </c>
    </row>
    <row r="287" spans="1:30">
      <c r="A287" s="79" t="s">
        <v>900</v>
      </c>
      <c r="B287" s="2">
        <v>135</v>
      </c>
      <c r="C287" s="72">
        <v>117.95</v>
      </c>
      <c r="D287" s="73">
        <v>1.1439999999999999</v>
      </c>
      <c r="E287" s="45">
        <f t="shared" si="121"/>
        <v>0.22000000000000003</v>
      </c>
      <c r="F287" s="35">
        <f t="shared" si="122"/>
        <v>-0.10331788888888885</v>
      </c>
      <c r="H287" s="74">
        <f t="shared" si="123"/>
        <v>-13.947914999999995</v>
      </c>
      <c r="I287" s="2" t="s">
        <v>66</v>
      </c>
      <c r="J287" s="46" t="s">
        <v>562</v>
      </c>
      <c r="K287" s="75">
        <f t="shared" si="124"/>
        <v>43896</v>
      </c>
      <c r="L287" s="76" t="str">
        <f t="shared" ca="1" si="125"/>
        <v>2020/3/30</v>
      </c>
      <c r="M287" s="57">
        <f t="shared" ca="1" si="126"/>
        <v>3375</v>
      </c>
      <c r="N287" s="77">
        <f t="shared" ca="1" si="127"/>
        <v>-1.5084411777777773</v>
      </c>
      <c r="O287" s="48">
        <f t="shared" si="128"/>
        <v>134.9348</v>
      </c>
      <c r="P287" s="48">
        <f t="shared" si="129"/>
        <v>-6.5200000000004366E-2</v>
      </c>
      <c r="Q287" s="49">
        <f t="shared" si="130"/>
        <v>0.9</v>
      </c>
      <c r="R287" s="50">
        <f t="shared" si="131"/>
        <v>32839.579999999987</v>
      </c>
      <c r="S287" s="51">
        <f t="shared" si="132"/>
        <v>37568.479519999979</v>
      </c>
      <c r="T287" s="51"/>
      <c r="U287" s="78"/>
      <c r="V287" s="52">
        <f t="shared" si="133"/>
        <v>12581.689999999999</v>
      </c>
      <c r="W287" s="52">
        <f t="shared" si="134"/>
        <v>50150.169519999981</v>
      </c>
      <c r="X287" s="1">
        <f t="shared" si="135"/>
        <v>43145</v>
      </c>
      <c r="Y287" s="50">
        <f t="shared" si="136"/>
        <v>7005.1695199999813</v>
      </c>
      <c r="Z287" s="135">
        <f t="shared" si="137"/>
        <v>0.16236341453239045</v>
      </c>
      <c r="AA287" s="135">
        <f t="shared" si="138"/>
        <v>0.22920192610028089</v>
      </c>
      <c r="AB287" s="135">
        <f>SUM($C$2:C287)*D287/SUM($B$2:B287)-1</f>
        <v>0.19491058523583238</v>
      </c>
      <c r="AC287" s="135">
        <f t="shared" si="139"/>
        <v>-3.254717070344193E-2</v>
      </c>
      <c r="AD287" s="53">
        <f t="shared" si="140"/>
        <v>0.3233178888888889</v>
      </c>
    </row>
    <row r="288" spans="1:30">
      <c r="A288" s="79" t="s">
        <v>1078</v>
      </c>
      <c r="B288" s="2">
        <v>135</v>
      </c>
      <c r="C288" s="72">
        <v>122.71</v>
      </c>
      <c r="D288" s="73">
        <v>1.0995999999999999</v>
      </c>
      <c r="E288" s="45">
        <f t="shared" ref="E288:E292" si="141">10%*Q288+13%</f>
        <v>0.22000000000000003</v>
      </c>
      <c r="F288" s="35">
        <f t="shared" ref="F288:F292" si="142">IF(G288="",($F$1*C288-B288)/B288,H288/B288)</f>
        <v>-6.7131311111111175E-2</v>
      </c>
      <c r="H288" s="74">
        <f t="shared" ref="H288:H292" si="143">IF(G288="",$F$1*C288-B288,G288-B288)</f>
        <v>-9.0627270000000095</v>
      </c>
      <c r="I288" s="2" t="s">
        <v>66</v>
      </c>
      <c r="J288" s="46" t="s">
        <v>1069</v>
      </c>
      <c r="K288" s="75">
        <f t="shared" ref="K288:K292" si="144">DATE(MID(J288,1,4),MID(J288,5,2),MID(J288,7,2))</f>
        <v>43899</v>
      </c>
      <c r="L288" s="76" t="str">
        <f t="shared" ref="L288:L292" ca="1" si="145">IF(LEN(J288) &gt; 15,DATE(MID(J288,12,4),MID(J288,16,2),MID(J288,18,2)),TEXT(TODAY(),"yyyy/m/d"))</f>
        <v>2020/3/30</v>
      </c>
      <c r="M288" s="57">
        <f t="shared" ref="M288:M292" ca="1" si="146">(L288-K288+1)*B288</f>
        <v>2970</v>
      </c>
      <c r="N288" s="77">
        <f t="shared" ref="N288:N292" ca="1" si="147">H288/M288*365</f>
        <v>-1.1137694797979809</v>
      </c>
      <c r="O288" s="48">
        <f t="shared" ref="O288:O292" si="148">D288*C288</f>
        <v>134.93191599999997</v>
      </c>
      <c r="P288" s="48">
        <f t="shared" ref="P288:P292" si="149">O288-B288</f>
        <v>-6.8084000000027345E-2</v>
      </c>
      <c r="Q288" s="49">
        <f t="shared" ref="Q288:Q292" si="150">B288/150</f>
        <v>0.9</v>
      </c>
      <c r="R288" s="50">
        <f t="shared" ref="R288:R292" si="151">R287+C288-T288</f>
        <v>32962.289999999986</v>
      </c>
      <c r="S288" s="51">
        <f t="shared" ref="S288:S292" si="152">R288*D288</f>
        <v>36245.33408399998</v>
      </c>
      <c r="T288" s="51"/>
      <c r="U288" s="78"/>
      <c r="V288" s="52">
        <f t="shared" ref="V288:V292" si="153">U288+V287</f>
        <v>12581.689999999999</v>
      </c>
      <c r="W288" s="52">
        <f t="shared" ref="W288:W292" si="154">S288+V288</f>
        <v>48827.024083999975</v>
      </c>
      <c r="X288" s="1">
        <f t="shared" ref="X288:X292" si="155">X287+B288</f>
        <v>43280</v>
      </c>
      <c r="Y288" s="50">
        <f t="shared" ref="Y288:Y292" si="156">W288-X288</f>
        <v>5547.0240839999751</v>
      </c>
      <c r="Z288" s="135">
        <f t="shared" ref="Z288:Z292" si="157">W288/X288-1</f>
        <v>0.12816599085027658</v>
      </c>
      <c r="AA288" s="135">
        <f t="shared" ref="AA288:AA292" si="158">S288/(X288-V288)-1</f>
        <v>0.18069477062418016</v>
      </c>
      <c r="AB288" s="135">
        <f>SUM($C$2:C288)*D288/SUM($B$2:B288)-1</f>
        <v>0.14806979889094252</v>
      </c>
      <c r="AC288" s="135">
        <f t="shared" ref="AC288:AC292" si="159">Z288-AB288</f>
        <v>-1.9903808040665938E-2</v>
      </c>
      <c r="AD288" s="53">
        <f t="shared" ref="AD288:AD292" si="160">IF(E288-F288&lt;0,"达成",E288-F288)</f>
        <v>0.28713131111111123</v>
      </c>
    </row>
    <row r="289" spans="1:30">
      <c r="A289" s="79" t="s">
        <v>1079</v>
      </c>
      <c r="B289" s="2">
        <v>135</v>
      </c>
      <c r="C289" s="72">
        <v>119.67</v>
      </c>
      <c r="D289" s="73">
        <v>1.1274999999999999</v>
      </c>
      <c r="E289" s="45">
        <f t="shared" si="141"/>
        <v>0.22000000000000003</v>
      </c>
      <c r="F289" s="35">
        <f t="shared" si="142"/>
        <v>-9.024206666666662E-2</v>
      </c>
      <c r="H289" s="74">
        <f t="shared" si="143"/>
        <v>-12.182678999999993</v>
      </c>
      <c r="I289" s="2" t="s">
        <v>66</v>
      </c>
      <c r="J289" s="46" t="s">
        <v>1071</v>
      </c>
      <c r="K289" s="75">
        <f t="shared" si="144"/>
        <v>43900</v>
      </c>
      <c r="L289" s="76" t="str">
        <f t="shared" ca="1" si="145"/>
        <v>2020/3/30</v>
      </c>
      <c r="M289" s="57">
        <f t="shared" ca="1" si="146"/>
        <v>2835</v>
      </c>
      <c r="N289" s="77">
        <f t="shared" ca="1" si="147"/>
        <v>-1.5684930634920626</v>
      </c>
      <c r="O289" s="48">
        <f t="shared" si="148"/>
        <v>134.92792499999999</v>
      </c>
      <c r="P289" s="48">
        <f t="shared" si="149"/>
        <v>-7.2075000000012324E-2</v>
      </c>
      <c r="Q289" s="49">
        <f t="shared" si="150"/>
        <v>0.9</v>
      </c>
      <c r="R289" s="50">
        <f t="shared" si="151"/>
        <v>33081.959999999985</v>
      </c>
      <c r="S289" s="51">
        <f t="shared" si="152"/>
        <v>37299.909899999984</v>
      </c>
      <c r="T289" s="51"/>
      <c r="U289" s="78"/>
      <c r="V289" s="52">
        <f t="shared" si="153"/>
        <v>12581.689999999999</v>
      </c>
      <c r="W289" s="52">
        <f t="shared" si="154"/>
        <v>49881.599899999987</v>
      </c>
      <c r="X289" s="1">
        <f t="shared" si="155"/>
        <v>43415</v>
      </c>
      <c r="Y289" s="50">
        <f t="shared" si="156"/>
        <v>6466.5998999999865</v>
      </c>
      <c r="Z289" s="135">
        <f t="shared" si="157"/>
        <v>0.14894851779338913</v>
      </c>
      <c r="AA289" s="135">
        <f t="shared" si="158"/>
        <v>0.20972772303719522</v>
      </c>
      <c r="AB289" s="135">
        <f>SUM($C$2:C289)*D289/SUM($B$2:B289)-1</f>
        <v>0.17664694978693962</v>
      </c>
      <c r="AC289" s="135">
        <f t="shared" si="159"/>
        <v>-2.7698431993550487E-2</v>
      </c>
      <c r="AD289" s="53">
        <f t="shared" si="160"/>
        <v>0.31024206666666665</v>
      </c>
    </row>
    <row r="290" spans="1:30">
      <c r="A290" s="79" t="s">
        <v>1080</v>
      </c>
      <c r="B290" s="2">
        <v>135</v>
      </c>
      <c r="C290" s="72">
        <v>121.36</v>
      </c>
      <c r="D290" s="73">
        <v>1.1117999999999999</v>
      </c>
      <c r="E290" s="45">
        <f t="shared" si="141"/>
        <v>0.22000000000000003</v>
      </c>
      <c r="F290" s="35">
        <f t="shared" si="142"/>
        <v>-7.7394311111111141E-2</v>
      </c>
      <c r="H290" s="74">
        <f t="shared" si="143"/>
        <v>-10.448232000000004</v>
      </c>
      <c r="I290" s="2" t="s">
        <v>66</v>
      </c>
      <c r="J290" s="46" t="s">
        <v>1073</v>
      </c>
      <c r="K290" s="75">
        <f t="shared" si="144"/>
        <v>43901</v>
      </c>
      <c r="L290" s="76" t="str">
        <f t="shared" ca="1" si="145"/>
        <v>2020/3/30</v>
      </c>
      <c r="M290" s="57">
        <f t="shared" ca="1" si="146"/>
        <v>2700</v>
      </c>
      <c r="N290" s="77">
        <f t="shared" ca="1" si="147"/>
        <v>-1.4124461777777784</v>
      </c>
      <c r="O290" s="48">
        <f t="shared" si="148"/>
        <v>134.92804799999999</v>
      </c>
      <c r="P290" s="48">
        <f t="shared" si="149"/>
        <v>-7.195200000001023E-2</v>
      </c>
      <c r="Q290" s="49">
        <f t="shared" si="150"/>
        <v>0.9</v>
      </c>
      <c r="R290" s="50">
        <f t="shared" si="151"/>
        <v>33203.319999999985</v>
      </c>
      <c r="S290" s="51">
        <f t="shared" si="152"/>
        <v>36915.45117599998</v>
      </c>
      <c r="T290" s="51"/>
      <c r="U290" s="78"/>
      <c r="V290" s="52">
        <f t="shared" si="153"/>
        <v>12581.689999999999</v>
      </c>
      <c r="W290" s="52">
        <f t="shared" si="154"/>
        <v>49497.141175999976</v>
      </c>
      <c r="X290" s="1">
        <f t="shared" si="155"/>
        <v>43550</v>
      </c>
      <c r="Y290" s="50">
        <f t="shared" si="156"/>
        <v>5947.1411759999755</v>
      </c>
      <c r="Z290" s="135">
        <f t="shared" si="157"/>
        <v>0.13655892482204313</v>
      </c>
      <c r="AA290" s="135">
        <f t="shared" si="158"/>
        <v>0.19203957774899494</v>
      </c>
      <c r="AB290" s="135">
        <f>SUM($C$2:C290)*D290/SUM($B$2:B290)-1</f>
        <v>0.15976414975889752</v>
      </c>
      <c r="AC290" s="135">
        <f t="shared" si="159"/>
        <v>-2.3205224936854396E-2</v>
      </c>
      <c r="AD290" s="53">
        <f t="shared" si="160"/>
        <v>0.29739431111111114</v>
      </c>
    </row>
    <row r="291" spans="1:30">
      <c r="A291" s="79" t="s">
        <v>1081</v>
      </c>
      <c r="B291" s="2">
        <v>135</v>
      </c>
      <c r="C291" s="72">
        <v>123.35</v>
      </c>
      <c r="D291" s="73">
        <v>1.0939000000000001</v>
      </c>
      <c r="E291" s="45">
        <f t="shared" si="141"/>
        <v>0.22000000000000003</v>
      </c>
      <c r="F291" s="35">
        <f t="shared" si="142"/>
        <v>-6.2265888888888898E-2</v>
      </c>
      <c r="H291" s="74">
        <f t="shared" si="143"/>
        <v>-8.405895000000001</v>
      </c>
      <c r="I291" s="2" t="s">
        <v>66</v>
      </c>
      <c r="J291" s="46" t="s">
        <v>1075</v>
      </c>
      <c r="K291" s="75">
        <f t="shared" si="144"/>
        <v>43902</v>
      </c>
      <c r="L291" s="76" t="str">
        <f t="shared" ca="1" si="145"/>
        <v>2020/3/30</v>
      </c>
      <c r="M291" s="57">
        <f t="shared" ca="1" si="146"/>
        <v>2565</v>
      </c>
      <c r="N291" s="77">
        <f t="shared" ca="1" si="147"/>
        <v>-1.1961604970760236</v>
      </c>
      <c r="O291" s="48">
        <f t="shared" si="148"/>
        <v>134.93256500000001</v>
      </c>
      <c r="P291" s="48">
        <f t="shared" si="149"/>
        <v>-6.7434999999989031E-2</v>
      </c>
      <c r="Q291" s="49">
        <f t="shared" si="150"/>
        <v>0.9</v>
      </c>
      <c r="R291" s="50">
        <f t="shared" si="151"/>
        <v>33326.669999999984</v>
      </c>
      <c r="S291" s="51">
        <f t="shared" si="152"/>
        <v>36456.044312999984</v>
      </c>
      <c r="T291" s="51"/>
      <c r="U291" s="78"/>
      <c r="V291" s="52">
        <f t="shared" si="153"/>
        <v>12581.689999999999</v>
      </c>
      <c r="W291" s="52">
        <f t="shared" si="154"/>
        <v>49037.734312999979</v>
      </c>
      <c r="X291" s="1">
        <f t="shared" si="155"/>
        <v>43685</v>
      </c>
      <c r="Y291" s="50">
        <f t="shared" si="156"/>
        <v>5352.734312999979</v>
      </c>
      <c r="Z291" s="135">
        <f t="shared" si="157"/>
        <v>0.12253025782305094</v>
      </c>
      <c r="AA291" s="135">
        <f t="shared" si="158"/>
        <v>0.17209532724973586</v>
      </c>
      <c r="AB291" s="135">
        <f>SUM($C$2:C291)*D291/SUM($B$2:B291)-1</f>
        <v>0.14065436525123021</v>
      </c>
      <c r="AC291" s="135">
        <f t="shared" si="159"/>
        <v>-1.812410742817927E-2</v>
      </c>
      <c r="AD291" s="53">
        <f t="shared" si="160"/>
        <v>0.28226588888888893</v>
      </c>
    </row>
    <row r="292" spans="1:30" ht="18" customHeight="1">
      <c r="A292" s="79" t="s">
        <v>1082</v>
      </c>
      <c r="B292" s="2">
        <v>135</v>
      </c>
      <c r="C292" s="72">
        <v>124.07</v>
      </c>
      <c r="D292" s="73">
        <v>1.0874999999999999</v>
      </c>
      <c r="E292" s="45">
        <f t="shared" si="141"/>
        <v>0.22000000000000003</v>
      </c>
      <c r="F292" s="35">
        <f t="shared" si="142"/>
        <v>-5.6792288888888931E-2</v>
      </c>
      <c r="H292" s="74">
        <f t="shared" si="143"/>
        <v>-7.6669590000000056</v>
      </c>
      <c r="I292" s="2" t="s">
        <v>66</v>
      </c>
      <c r="J292" s="46" t="s">
        <v>1077</v>
      </c>
      <c r="K292" s="75">
        <f t="shared" si="144"/>
        <v>43903</v>
      </c>
      <c r="L292" s="76" t="str">
        <f t="shared" ca="1" si="145"/>
        <v>2020/3/30</v>
      </c>
      <c r="M292" s="57">
        <f t="shared" ca="1" si="146"/>
        <v>2430</v>
      </c>
      <c r="N292" s="77">
        <f t="shared" ca="1" si="147"/>
        <v>-1.1516214135802476</v>
      </c>
      <c r="O292" s="48">
        <f t="shared" si="148"/>
        <v>134.92612499999998</v>
      </c>
      <c r="P292" s="48">
        <f t="shared" si="149"/>
        <v>-7.3875000000015234E-2</v>
      </c>
      <c r="Q292" s="49">
        <f t="shared" si="150"/>
        <v>0.9</v>
      </c>
      <c r="R292" s="50">
        <f t="shared" si="151"/>
        <v>33450.739999999983</v>
      </c>
      <c r="S292" s="51">
        <f t="shared" si="152"/>
        <v>36377.679749999981</v>
      </c>
      <c r="T292" s="51"/>
      <c r="U292" s="78"/>
      <c r="V292" s="52">
        <f t="shared" si="153"/>
        <v>12581.689999999999</v>
      </c>
      <c r="W292" s="52">
        <f t="shared" si="154"/>
        <v>48959.369749999983</v>
      </c>
      <c r="X292" s="1">
        <f t="shared" si="155"/>
        <v>43820</v>
      </c>
      <c r="Y292" s="50">
        <f t="shared" si="156"/>
        <v>5139.3697499999835</v>
      </c>
      <c r="Z292" s="135">
        <f t="shared" si="157"/>
        <v>0.11728365472387003</v>
      </c>
      <c r="AA292" s="135">
        <f t="shared" si="158"/>
        <v>0.16452137615639195</v>
      </c>
      <c r="AB292" s="135">
        <f>SUM($C$2:C292)*D292/SUM($B$2:B292)-1</f>
        <v>0.13356637094933776</v>
      </c>
      <c r="AC292" s="135">
        <f t="shared" si="159"/>
        <v>-1.628271622546773E-2</v>
      </c>
      <c r="AD292" s="53">
        <f t="shared" si="160"/>
        <v>0.27679228888888896</v>
      </c>
    </row>
    <row r="293" spans="1:30">
      <c r="A293" s="79" t="s">
        <v>1098</v>
      </c>
      <c r="B293" s="2">
        <v>135</v>
      </c>
      <c r="C293" s="72">
        <v>129.69999999999999</v>
      </c>
      <c r="D293" s="73">
        <v>1.0403</v>
      </c>
      <c r="E293" s="45">
        <f t="shared" ref="E293:E297" si="161">10%*Q293+13%</f>
        <v>0.22000000000000003</v>
      </c>
      <c r="F293" s="35">
        <f t="shared" ref="F293:F297" si="162">IF(G293="",($F$1*C293-B293)/B293,H293/B293)</f>
        <v>-1.3991777777777804E-2</v>
      </c>
      <c r="H293" s="74">
        <f t="shared" ref="H293:H297" si="163">IF(G293="",$F$1*C293-B293,G293-B293)</f>
        <v>-1.8888900000000035</v>
      </c>
      <c r="I293" s="2" t="s">
        <v>66</v>
      </c>
      <c r="J293" s="46" t="s">
        <v>1089</v>
      </c>
      <c r="K293" s="75">
        <f t="shared" ref="K293:K297" si="164">DATE(MID(J293,1,4),MID(J293,5,2),MID(J293,7,2))</f>
        <v>43906</v>
      </c>
      <c r="L293" s="76" t="str">
        <f t="shared" ref="L293:L297" ca="1" si="165">IF(LEN(J293) &gt; 15,DATE(MID(J293,12,4),MID(J293,16,2),MID(J293,18,2)),TEXT(TODAY(),"yyyy/m/d"))</f>
        <v>2020/3/30</v>
      </c>
      <c r="M293" s="57">
        <f t="shared" ref="M293:M297" ca="1" si="166">(L293-K293+1)*B293</f>
        <v>2025</v>
      </c>
      <c r="N293" s="77">
        <f t="shared" ref="N293:N297" ca="1" si="167">H293/M293*365</f>
        <v>-0.34046659259259321</v>
      </c>
      <c r="O293" s="48">
        <f t="shared" ref="O293:O297" si="168">D293*C293</f>
        <v>134.92690999999999</v>
      </c>
      <c r="P293" s="48">
        <f t="shared" ref="P293:P297" si="169">O293-B293</f>
        <v>-7.3090000000007649E-2</v>
      </c>
      <c r="Q293" s="49">
        <f t="shared" ref="Q293:Q297" si="170">B293/150</f>
        <v>0.9</v>
      </c>
      <c r="R293" s="50">
        <f t="shared" ref="R293:R297" si="171">R292+C293-T293</f>
        <v>33580.439999999981</v>
      </c>
      <c r="S293" s="51">
        <f t="shared" ref="S293:S297" si="172">R293*D293</f>
        <v>34933.731731999978</v>
      </c>
      <c r="T293" s="51"/>
      <c r="U293" s="78"/>
      <c r="V293" s="52">
        <f t="shared" ref="V293:V297" si="173">U293+V292</f>
        <v>12581.689999999999</v>
      </c>
      <c r="W293" s="52">
        <f t="shared" ref="W293:W297" si="174">S293+V293</f>
        <v>47515.421731999973</v>
      </c>
      <c r="X293" s="1">
        <f t="shared" ref="X293:X297" si="175">X292+B293</f>
        <v>43955</v>
      </c>
      <c r="Y293" s="50">
        <f t="shared" ref="Y293:Y297" si="176">W293-X293</f>
        <v>3560.4217319999734</v>
      </c>
      <c r="Z293" s="135">
        <f t="shared" ref="Z293:Z297" si="177">W293/X293-1</f>
        <v>8.1001518189056432E-2</v>
      </c>
      <c r="AA293" s="135">
        <f t="shared" ref="AA293:AA297" si="178">S293/(X293-V293)-1</f>
        <v>0.1134856899702319</v>
      </c>
      <c r="AB293" s="135">
        <f>SUM($C$2:C293)*D293/SUM($B$2:B293)-1</f>
        <v>8.4106203458081952E-2</v>
      </c>
      <c r="AC293" s="135">
        <f t="shared" ref="AC293:AC297" si="179">Z293-AB293</f>
        <v>-3.10468526902552E-3</v>
      </c>
      <c r="AD293" s="53">
        <f t="shared" ref="AD293:AD297" si="180">IF(E293-F293&lt;0,"达成",E293-F293)</f>
        <v>0.23399177777777783</v>
      </c>
    </row>
    <row r="294" spans="1:30">
      <c r="A294" s="79" t="s">
        <v>1099</v>
      </c>
      <c r="B294" s="2">
        <v>135</v>
      </c>
      <c r="C294" s="72">
        <v>129.49</v>
      </c>
      <c r="D294" s="73">
        <v>1.042</v>
      </c>
      <c r="E294" s="45">
        <f t="shared" si="161"/>
        <v>0.22000000000000003</v>
      </c>
      <c r="F294" s="35">
        <f t="shared" si="162"/>
        <v>-1.5588244444444399E-2</v>
      </c>
      <c r="H294" s="74">
        <f t="shared" si="163"/>
        <v>-2.1044129999999939</v>
      </c>
      <c r="I294" s="2" t="s">
        <v>66</v>
      </c>
      <c r="J294" s="46" t="s">
        <v>1091</v>
      </c>
      <c r="K294" s="75">
        <f t="shared" si="164"/>
        <v>43907</v>
      </c>
      <c r="L294" s="76" t="str">
        <f t="shared" ca="1" si="165"/>
        <v>2020/3/30</v>
      </c>
      <c r="M294" s="57">
        <f t="shared" ca="1" si="166"/>
        <v>1890</v>
      </c>
      <c r="N294" s="77">
        <f t="shared" ca="1" si="167"/>
        <v>-0.40640780158730039</v>
      </c>
      <c r="O294" s="48">
        <f t="shared" si="168"/>
        <v>134.92858000000001</v>
      </c>
      <c r="P294" s="48">
        <f t="shared" si="169"/>
        <v>-7.1419999999989159E-2</v>
      </c>
      <c r="Q294" s="49">
        <f t="shared" si="170"/>
        <v>0.9</v>
      </c>
      <c r="R294" s="50">
        <f t="shared" si="171"/>
        <v>33709.929999999978</v>
      </c>
      <c r="S294" s="51">
        <f t="shared" si="172"/>
        <v>35125.74705999998</v>
      </c>
      <c r="T294" s="51"/>
      <c r="U294" s="78"/>
      <c r="V294" s="52">
        <f t="shared" si="173"/>
        <v>12581.689999999999</v>
      </c>
      <c r="W294" s="52">
        <f t="shared" si="174"/>
        <v>47707.437059999982</v>
      </c>
      <c r="X294" s="1">
        <f t="shared" si="175"/>
        <v>44090</v>
      </c>
      <c r="Y294" s="50">
        <f t="shared" si="176"/>
        <v>3617.437059999982</v>
      </c>
      <c r="Z294" s="135">
        <f t="shared" si="177"/>
        <v>8.2046655931049761E-2</v>
      </c>
      <c r="AA294" s="135">
        <f t="shared" si="178"/>
        <v>0.11480898404262163</v>
      </c>
      <c r="AB294" s="135">
        <f>SUM($C$2:C294)*D294/SUM($B$2:B294)-1</f>
        <v>8.5613218416874304E-2</v>
      </c>
      <c r="AC294" s="135">
        <f t="shared" si="179"/>
        <v>-3.5665624858245426E-3</v>
      </c>
      <c r="AD294" s="53">
        <f t="shared" si="180"/>
        <v>0.23558824444444443</v>
      </c>
    </row>
    <row r="295" spans="1:30">
      <c r="A295" s="79" t="s">
        <v>1100</v>
      </c>
      <c r="B295" s="2">
        <v>135</v>
      </c>
      <c r="C295" s="72">
        <v>131.63</v>
      </c>
      <c r="D295" s="73">
        <v>1.0250999999999999</v>
      </c>
      <c r="E295" s="45">
        <f t="shared" si="161"/>
        <v>0.22000000000000003</v>
      </c>
      <c r="F295" s="35">
        <f t="shared" si="162"/>
        <v>6.8051111111113068E-4</v>
      </c>
      <c r="H295" s="74">
        <f t="shared" si="163"/>
        <v>9.1869000000002643E-2</v>
      </c>
      <c r="I295" s="2" t="s">
        <v>66</v>
      </c>
      <c r="J295" s="46" t="s">
        <v>1093</v>
      </c>
      <c r="K295" s="75">
        <f t="shared" si="164"/>
        <v>43908</v>
      </c>
      <c r="L295" s="76" t="str">
        <f t="shared" ca="1" si="165"/>
        <v>2020/3/30</v>
      </c>
      <c r="M295" s="57">
        <f t="shared" ca="1" si="166"/>
        <v>1755</v>
      </c>
      <c r="N295" s="77">
        <f t="shared" ca="1" si="167"/>
        <v>1.910665811965867E-2</v>
      </c>
      <c r="O295" s="48">
        <f t="shared" si="168"/>
        <v>134.93391299999999</v>
      </c>
      <c r="P295" s="48">
        <f t="shared" si="169"/>
        <v>-6.6087000000010221E-2</v>
      </c>
      <c r="Q295" s="49">
        <f t="shared" si="170"/>
        <v>0.9</v>
      </c>
      <c r="R295" s="50">
        <f t="shared" si="171"/>
        <v>33841.559999999976</v>
      </c>
      <c r="S295" s="51">
        <f t="shared" si="172"/>
        <v>34690.983155999973</v>
      </c>
      <c r="T295" s="51"/>
      <c r="U295" s="78"/>
      <c r="V295" s="52">
        <f t="shared" si="173"/>
        <v>12581.689999999999</v>
      </c>
      <c r="W295" s="52">
        <f t="shared" si="174"/>
        <v>47272.673155999975</v>
      </c>
      <c r="X295" s="1">
        <f t="shared" si="175"/>
        <v>44225</v>
      </c>
      <c r="Y295" s="50">
        <f t="shared" si="176"/>
        <v>3047.6731559999753</v>
      </c>
      <c r="Z295" s="135">
        <f t="shared" si="177"/>
        <v>6.8912903470886855E-2</v>
      </c>
      <c r="AA295" s="135">
        <f t="shared" si="178"/>
        <v>9.6313348887963057E-2</v>
      </c>
      <c r="AB295" s="135">
        <f>SUM($C$2:C295)*D295/SUM($B$2:B295)-1</f>
        <v>6.7796776777840018E-2</v>
      </c>
      <c r="AC295" s="135">
        <f t="shared" si="179"/>
        <v>1.1161266930468372E-3</v>
      </c>
      <c r="AD295" s="53">
        <f t="shared" si="180"/>
        <v>0.21931948888888889</v>
      </c>
    </row>
    <row r="296" spans="1:30">
      <c r="A296" s="79" t="s">
        <v>1101</v>
      </c>
      <c r="B296" s="2">
        <v>90</v>
      </c>
      <c r="C296" s="72">
        <v>87.16</v>
      </c>
      <c r="D296" s="73">
        <v>1.0321</v>
      </c>
      <c r="E296" s="45">
        <f t="shared" si="161"/>
        <v>0.19</v>
      </c>
      <c r="F296" s="35">
        <f t="shared" si="162"/>
        <v>-6.0854666666666423E-3</v>
      </c>
      <c r="H296" s="74">
        <f t="shared" si="163"/>
        <v>-0.54769199999999785</v>
      </c>
      <c r="I296" s="2" t="s">
        <v>66</v>
      </c>
      <c r="J296" s="46" t="s">
        <v>1095</v>
      </c>
      <c r="K296" s="75">
        <f t="shared" si="164"/>
        <v>43909</v>
      </c>
      <c r="L296" s="76" t="str">
        <f t="shared" ca="1" si="165"/>
        <v>2020/3/30</v>
      </c>
      <c r="M296" s="57">
        <f t="shared" ca="1" si="166"/>
        <v>1080</v>
      </c>
      <c r="N296" s="77">
        <f t="shared" ca="1" si="167"/>
        <v>-0.1850996111111104</v>
      </c>
      <c r="O296" s="48">
        <f t="shared" si="168"/>
        <v>89.957836</v>
      </c>
      <c r="P296" s="48">
        <f t="shared" si="169"/>
        <v>-4.2163999999999646E-2</v>
      </c>
      <c r="Q296" s="49">
        <f t="shared" si="170"/>
        <v>0.6</v>
      </c>
      <c r="R296" s="50">
        <f t="shared" si="171"/>
        <v>33928.719999999979</v>
      </c>
      <c r="S296" s="51">
        <f t="shared" si="172"/>
        <v>35017.83191199998</v>
      </c>
      <c r="T296" s="51"/>
      <c r="U296" s="78"/>
      <c r="V296" s="52">
        <f t="shared" si="173"/>
        <v>12581.689999999999</v>
      </c>
      <c r="W296" s="52">
        <f t="shared" si="174"/>
        <v>47599.521911999982</v>
      </c>
      <c r="X296" s="1">
        <f t="shared" si="175"/>
        <v>44315</v>
      </c>
      <c r="Y296" s="50">
        <f t="shared" si="176"/>
        <v>3284.521911999982</v>
      </c>
      <c r="Z296" s="135">
        <f t="shared" si="177"/>
        <v>7.4117610560757718E-2</v>
      </c>
      <c r="AA296" s="135">
        <f t="shared" si="178"/>
        <v>0.10350391787052726</v>
      </c>
      <c r="AB296" s="135">
        <f>SUM($C$2:C296)*D296/SUM($B$2:B296)-1</f>
        <v>7.4934886584677507E-2</v>
      </c>
      <c r="AC296" s="135">
        <f t="shared" si="179"/>
        <v>-8.1727602391978849E-4</v>
      </c>
      <c r="AD296" s="53">
        <f t="shared" si="180"/>
        <v>0.19608546666666665</v>
      </c>
    </row>
    <row r="297" spans="1:30">
      <c r="A297" s="79" t="s">
        <v>1102</v>
      </c>
      <c r="B297" s="2">
        <v>90</v>
      </c>
      <c r="C297" s="72">
        <v>86.16</v>
      </c>
      <c r="D297" s="73">
        <v>1.0441</v>
      </c>
      <c r="E297" s="45">
        <f t="shared" si="161"/>
        <v>0.19</v>
      </c>
      <c r="F297" s="35">
        <f t="shared" si="162"/>
        <v>-1.7488800000000044E-2</v>
      </c>
      <c r="H297" s="74">
        <f t="shared" si="163"/>
        <v>-1.5739920000000041</v>
      </c>
      <c r="I297" s="2" t="s">
        <v>66</v>
      </c>
      <c r="J297" s="46" t="s">
        <v>1097</v>
      </c>
      <c r="K297" s="75">
        <f t="shared" si="164"/>
        <v>43910</v>
      </c>
      <c r="L297" s="76" t="str">
        <f t="shared" ca="1" si="165"/>
        <v>2020/3/30</v>
      </c>
      <c r="M297" s="57">
        <f t="shared" ca="1" si="166"/>
        <v>990</v>
      </c>
      <c r="N297" s="77">
        <f t="shared" ca="1" si="167"/>
        <v>-0.58031018181818339</v>
      </c>
      <c r="O297" s="48">
        <f t="shared" si="168"/>
        <v>89.959655999999995</v>
      </c>
      <c r="P297" s="48">
        <f t="shared" si="169"/>
        <v>-4.0344000000004598E-2</v>
      </c>
      <c r="Q297" s="49">
        <f t="shared" si="170"/>
        <v>0.6</v>
      </c>
      <c r="R297" s="50">
        <f t="shared" si="171"/>
        <v>34014.879999999983</v>
      </c>
      <c r="S297" s="51">
        <f t="shared" si="172"/>
        <v>35514.936207999985</v>
      </c>
      <c r="T297" s="51"/>
      <c r="U297" s="78"/>
      <c r="V297" s="52">
        <f t="shared" si="173"/>
        <v>12581.689999999999</v>
      </c>
      <c r="W297" s="52">
        <f t="shared" si="174"/>
        <v>48096.626207999987</v>
      </c>
      <c r="X297" s="1">
        <f t="shared" si="175"/>
        <v>44405</v>
      </c>
      <c r="Y297" s="50">
        <f t="shared" si="176"/>
        <v>3691.6262079999869</v>
      </c>
      <c r="Z297" s="135">
        <f t="shared" si="177"/>
        <v>8.3135372322936218E-2</v>
      </c>
      <c r="AA297" s="135">
        <f t="shared" si="178"/>
        <v>0.11600384146086573</v>
      </c>
      <c r="AB297" s="135">
        <f>SUM($C$2:C297)*D297/SUM($B$2:B297)-1</f>
        <v>8.7254800923319387E-2</v>
      </c>
      <c r="AC297" s="135">
        <f t="shared" si="179"/>
        <v>-4.1194286003831682E-3</v>
      </c>
      <c r="AD297" s="53">
        <f t="shared" si="180"/>
        <v>0.20748880000000006</v>
      </c>
    </row>
    <row r="298" spans="1:30">
      <c r="A298" s="79" t="s">
        <v>1114</v>
      </c>
      <c r="B298" s="2">
        <v>135</v>
      </c>
      <c r="C298" s="72">
        <v>134.46</v>
      </c>
      <c r="D298" s="73">
        <v>1.0035000000000001</v>
      </c>
      <c r="E298" s="45">
        <f t="shared" ref="E298:E302" si="181">10%*Q298+13%</f>
        <v>0.22000000000000003</v>
      </c>
      <c r="F298" s="35">
        <f t="shared" ref="F298:F302" si="182">IF(G298="",($F$1*C298-B298)/B298,H298/B298)</f>
        <v>2.2194799999999969E-2</v>
      </c>
      <c r="H298" s="74">
        <f t="shared" ref="H298:H302" si="183">IF(G298="",$F$1*C298-B298,G298-B298)</f>
        <v>2.9962979999999959</v>
      </c>
      <c r="I298" s="2" t="s">
        <v>66</v>
      </c>
      <c r="J298" s="46" t="s">
        <v>1105</v>
      </c>
      <c r="K298" s="75">
        <f t="shared" ref="K298:K302" si="184">DATE(MID(J298,1,4),MID(J298,5,2),MID(J298,7,2))</f>
        <v>43913</v>
      </c>
      <c r="L298" s="76" t="str">
        <f t="shared" ref="L298:L302" ca="1" si="185">IF(LEN(J298) &gt; 15,DATE(MID(J298,12,4),MID(J298,16,2),MID(J298,18,2)),TEXT(TODAY(),"yyyy/m/d"))</f>
        <v>2020/3/30</v>
      </c>
      <c r="M298" s="57">
        <f t="shared" ref="M298:M302" ca="1" si="186">(L298-K298+1)*B298</f>
        <v>1080</v>
      </c>
      <c r="N298" s="77">
        <f t="shared" ref="N298:N302" ca="1" si="187">H298/M298*365</f>
        <v>1.0126377499999986</v>
      </c>
      <c r="O298" s="48">
        <f t="shared" ref="O298:O302" si="188">D298*C298</f>
        <v>134.93061000000003</v>
      </c>
      <c r="P298" s="48">
        <f t="shared" ref="P298:P302" si="189">O298-B298</f>
        <v>-6.9389999999970087E-2</v>
      </c>
      <c r="Q298" s="49">
        <f t="shared" ref="Q298:Q302" si="190">B298/150</f>
        <v>0.9</v>
      </c>
      <c r="R298" s="50">
        <f t="shared" ref="R298:R302" si="191">R297+C298-T298</f>
        <v>34149.339999999982</v>
      </c>
      <c r="S298" s="51">
        <f t="shared" ref="S298:S302" si="192">R298*D298</f>
        <v>34268.862689999987</v>
      </c>
      <c r="T298" s="51"/>
      <c r="U298" s="78"/>
      <c r="V298" s="52">
        <f t="shared" ref="V298:V302" si="193">U298+V297</f>
        <v>12581.689999999999</v>
      </c>
      <c r="W298" s="52">
        <f t="shared" ref="W298:W302" si="194">S298+V298</f>
        <v>46850.552689999982</v>
      </c>
      <c r="X298" s="1">
        <f t="shared" ref="X298:X302" si="195">X297+B298</f>
        <v>44540</v>
      </c>
      <c r="Y298" s="50">
        <f t="shared" ref="Y298:Y302" si="196">W298-X298</f>
        <v>2310.5526899999822</v>
      </c>
      <c r="Z298" s="135">
        <f t="shared" ref="Z298:Z302" si="197">W298/X298-1</f>
        <v>5.1875902334979296E-2</v>
      </c>
      <c r="AA298" s="135">
        <f t="shared" ref="AA298:AA302" si="198">S298/(X298-V298)-1</f>
        <v>7.2298963555957219E-2</v>
      </c>
      <c r="AB298" s="135">
        <f>SUM($C$2:C298)*D298/SUM($B$2:B298)-1</f>
        <v>4.4838837786259411E-2</v>
      </c>
      <c r="AC298" s="135">
        <f t="shared" ref="AC298:AC302" si="199">Z298-AB298</f>
        <v>7.0370645487198846E-3</v>
      </c>
      <c r="AD298" s="53">
        <f t="shared" ref="AD298:AD302" si="200">IF(E298-F298&lt;0,"达成",E298-F298)</f>
        <v>0.19780520000000007</v>
      </c>
    </row>
    <row r="299" spans="1:30">
      <c r="A299" s="79" t="s">
        <v>1115</v>
      </c>
      <c r="B299" s="2">
        <v>90</v>
      </c>
      <c r="C299" s="72">
        <v>88.09</v>
      </c>
      <c r="D299" s="73">
        <v>1.0212000000000001</v>
      </c>
      <c r="E299" s="45">
        <f t="shared" si="181"/>
        <v>0.19</v>
      </c>
      <c r="F299" s="35">
        <f t="shared" si="182"/>
        <v>4.5196333333333569E-3</v>
      </c>
      <c r="H299" s="74">
        <f t="shared" si="183"/>
        <v>0.4067670000000021</v>
      </c>
      <c r="I299" s="2" t="s">
        <v>66</v>
      </c>
      <c r="J299" s="46" t="s">
        <v>1107</v>
      </c>
      <c r="K299" s="75">
        <f t="shared" si="184"/>
        <v>43914</v>
      </c>
      <c r="L299" s="76" t="str">
        <f t="shared" ca="1" si="185"/>
        <v>2020/3/30</v>
      </c>
      <c r="M299" s="57">
        <f t="shared" ca="1" si="186"/>
        <v>630</v>
      </c>
      <c r="N299" s="77">
        <f t="shared" ca="1" si="187"/>
        <v>0.23566659523809647</v>
      </c>
      <c r="O299" s="48">
        <f t="shared" si="188"/>
        <v>89.957508000000018</v>
      </c>
      <c r="P299" s="48">
        <f t="shared" si="189"/>
        <v>-4.2491999999981545E-2</v>
      </c>
      <c r="Q299" s="49">
        <f t="shared" si="190"/>
        <v>0.6</v>
      </c>
      <c r="R299" s="50">
        <f t="shared" si="191"/>
        <v>34237.429999999978</v>
      </c>
      <c r="S299" s="51">
        <f t="shared" si="192"/>
        <v>34963.263515999985</v>
      </c>
      <c r="T299" s="51"/>
      <c r="U299" s="78"/>
      <c r="V299" s="52">
        <f t="shared" si="193"/>
        <v>12581.689999999999</v>
      </c>
      <c r="W299" s="52">
        <f t="shared" si="194"/>
        <v>47544.95351599998</v>
      </c>
      <c r="X299" s="1">
        <f t="shared" si="195"/>
        <v>44630</v>
      </c>
      <c r="Y299" s="50">
        <f t="shared" si="196"/>
        <v>2914.9535159999796</v>
      </c>
      <c r="Z299" s="135">
        <f t="shared" si="197"/>
        <v>6.5313769123907184E-2</v>
      </c>
      <c r="AA299" s="135">
        <f t="shared" si="198"/>
        <v>9.0954983772934872E-2</v>
      </c>
      <c r="AB299" s="135">
        <f>SUM($C$2:C299)*D299/SUM($B$2:B299)-1</f>
        <v>6.3139446112480124E-2</v>
      </c>
      <c r="AC299" s="135">
        <f t="shared" si="199"/>
        <v>2.1743230114270595E-3</v>
      </c>
      <c r="AD299" s="53">
        <f t="shared" si="200"/>
        <v>0.18548036666666665</v>
      </c>
    </row>
    <row r="300" spans="1:30">
      <c r="A300" s="79" t="s">
        <v>1116</v>
      </c>
      <c r="B300" s="2">
        <v>90</v>
      </c>
      <c r="C300" s="72">
        <v>86.43</v>
      </c>
      <c r="D300" s="73">
        <v>1.0407999999999999</v>
      </c>
      <c r="E300" s="45">
        <f t="shared" si="181"/>
        <v>0.19</v>
      </c>
      <c r="F300" s="35">
        <f t="shared" si="182"/>
        <v>-1.4409899999999866E-2</v>
      </c>
      <c r="H300" s="74">
        <f t="shared" si="183"/>
        <v>-1.296890999999988</v>
      </c>
      <c r="I300" s="2" t="s">
        <v>66</v>
      </c>
      <c r="J300" s="46" t="s">
        <v>1109</v>
      </c>
      <c r="K300" s="75">
        <f t="shared" si="184"/>
        <v>43915</v>
      </c>
      <c r="L300" s="76" t="str">
        <f t="shared" ca="1" si="185"/>
        <v>2020/3/30</v>
      </c>
      <c r="M300" s="57">
        <f t="shared" ca="1" si="186"/>
        <v>540</v>
      </c>
      <c r="N300" s="77">
        <f t="shared" ca="1" si="187"/>
        <v>-0.87660224999999192</v>
      </c>
      <c r="O300" s="48">
        <f t="shared" si="188"/>
        <v>89.956344000000001</v>
      </c>
      <c r="P300" s="48">
        <f t="shared" si="189"/>
        <v>-4.3655999999998585E-2</v>
      </c>
      <c r="Q300" s="49">
        <f t="shared" si="190"/>
        <v>0.6</v>
      </c>
      <c r="R300" s="50">
        <f t="shared" si="191"/>
        <v>34323.859999999979</v>
      </c>
      <c r="S300" s="51">
        <f t="shared" si="192"/>
        <v>35724.273487999977</v>
      </c>
      <c r="T300" s="51"/>
      <c r="U300" s="78"/>
      <c r="V300" s="52">
        <f t="shared" si="193"/>
        <v>12581.689999999999</v>
      </c>
      <c r="W300" s="52">
        <f t="shared" si="194"/>
        <v>48305.963487999979</v>
      </c>
      <c r="X300" s="1">
        <f t="shared" si="195"/>
        <v>44720</v>
      </c>
      <c r="Y300" s="50">
        <f t="shared" si="196"/>
        <v>3585.9634879999794</v>
      </c>
      <c r="Z300" s="135">
        <f t="shared" si="197"/>
        <v>8.0187018962432521E-2</v>
      </c>
      <c r="AA300" s="135">
        <f t="shared" si="198"/>
        <v>0.11157909323794479</v>
      </c>
      <c r="AB300" s="135">
        <f>SUM($C$2:C300)*D300/SUM($B$2:B300)-1</f>
        <v>8.3375283184257354E-2</v>
      </c>
      <c r="AC300" s="135">
        <f t="shared" si="199"/>
        <v>-3.1882642218248325E-3</v>
      </c>
      <c r="AD300" s="53">
        <f t="shared" si="200"/>
        <v>0.20440989999999987</v>
      </c>
    </row>
    <row r="301" spans="1:30">
      <c r="A301" s="79" t="s">
        <v>1117</v>
      </c>
      <c r="B301" s="2">
        <v>135</v>
      </c>
      <c r="C301" s="72">
        <v>130.81</v>
      </c>
      <c r="D301" s="73">
        <v>1.0315000000000001</v>
      </c>
      <c r="E301" s="45">
        <f t="shared" si="181"/>
        <v>0.22000000000000003</v>
      </c>
      <c r="F301" s="35">
        <f t="shared" si="182"/>
        <v>-5.5533111111110934E-3</v>
      </c>
      <c r="H301" s="74">
        <f t="shared" si="183"/>
        <v>-0.74969699999999762</v>
      </c>
      <c r="I301" s="2" t="s">
        <v>66</v>
      </c>
      <c r="J301" s="46" t="s">
        <v>1111</v>
      </c>
      <c r="K301" s="75">
        <f t="shared" si="184"/>
        <v>43916</v>
      </c>
      <c r="L301" s="76" t="str">
        <f t="shared" ca="1" si="185"/>
        <v>2020/3/30</v>
      </c>
      <c r="M301" s="57">
        <f t="shared" ca="1" si="186"/>
        <v>675</v>
      </c>
      <c r="N301" s="77">
        <f t="shared" ca="1" si="187"/>
        <v>-0.40539171111110978</v>
      </c>
      <c r="O301" s="48">
        <f t="shared" si="188"/>
        <v>134.93051500000001</v>
      </c>
      <c r="P301" s="48">
        <f t="shared" si="189"/>
        <v>-6.948499999998603E-2</v>
      </c>
      <c r="Q301" s="49">
        <f t="shared" si="190"/>
        <v>0.9</v>
      </c>
      <c r="R301" s="50">
        <f t="shared" si="191"/>
        <v>34454.669999999976</v>
      </c>
      <c r="S301" s="51">
        <f t="shared" si="192"/>
        <v>35539.992104999976</v>
      </c>
      <c r="T301" s="51"/>
      <c r="U301" s="78"/>
      <c r="V301" s="52">
        <f t="shared" si="193"/>
        <v>12581.689999999999</v>
      </c>
      <c r="W301" s="52">
        <f t="shared" si="194"/>
        <v>48121.682104999971</v>
      </c>
      <c r="X301" s="1">
        <f t="shared" si="195"/>
        <v>44855</v>
      </c>
      <c r="Y301" s="50">
        <f t="shared" si="196"/>
        <v>3266.6821049999708</v>
      </c>
      <c r="Z301" s="135">
        <f t="shared" si="197"/>
        <v>7.2827602385463708E-2</v>
      </c>
      <c r="AA301" s="135">
        <f t="shared" si="198"/>
        <v>0.10121930799784629</v>
      </c>
      <c r="AB301" s="135">
        <f>SUM($C$2:C301)*D301/SUM($B$2:B301)-1</f>
        <v>7.3471506186601143E-2</v>
      </c>
      <c r="AC301" s="135">
        <f t="shared" si="199"/>
        <v>-6.4390380113743539E-4</v>
      </c>
      <c r="AD301" s="53">
        <f t="shared" si="200"/>
        <v>0.22555331111111113</v>
      </c>
    </row>
    <row r="302" spans="1:30">
      <c r="A302" s="79" t="s">
        <v>1118</v>
      </c>
      <c r="B302" s="2">
        <v>135</v>
      </c>
      <c r="C302" s="72">
        <v>131.36000000000001</v>
      </c>
      <c r="D302" s="73">
        <v>1.0271999999999999</v>
      </c>
      <c r="E302" s="45">
        <f t="shared" si="181"/>
        <v>0.22000000000000003</v>
      </c>
      <c r="F302" s="35">
        <f t="shared" si="182"/>
        <v>-1.3720888888887775E-3</v>
      </c>
      <c r="H302" s="74">
        <f t="shared" si="183"/>
        <v>-0.18523199999998496</v>
      </c>
      <c r="I302" s="2" t="s">
        <v>66</v>
      </c>
      <c r="J302" s="46" t="s">
        <v>1113</v>
      </c>
      <c r="K302" s="75">
        <f t="shared" si="184"/>
        <v>43917</v>
      </c>
      <c r="L302" s="76" t="str">
        <f t="shared" ca="1" si="185"/>
        <v>2020/3/30</v>
      </c>
      <c r="M302" s="57">
        <f t="shared" ca="1" si="186"/>
        <v>540</v>
      </c>
      <c r="N302" s="77">
        <f t="shared" ca="1" si="187"/>
        <v>-0.12520311111110094</v>
      </c>
      <c r="O302" s="48">
        <f t="shared" si="188"/>
        <v>134.93299200000001</v>
      </c>
      <c r="P302" s="48">
        <f t="shared" si="189"/>
        <v>-6.7007999999987078E-2</v>
      </c>
      <c r="Q302" s="49">
        <f t="shared" si="190"/>
        <v>0.9</v>
      </c>
      <c r="R302" s="50">
        <f t="shared" si="191"/>
        <v>34586.029999999977</v>
      </c>
      <c r="S302" s="51">
        <f t="shared" si="192"/>
        <v>35526.770015999973</v>
      </c>
      <c r="T302" s="51"/>
      <c r="U302" s="78"/>
      <c r="V302" s="52">
        <f t="shared" si="193"/>
        <v>12581.689999999999</v>
      </c>
      <c r="W302" s="52">
        <f t="shared" si="194"/>
        <v>48108.460015999968</v>
      </c>
      <c r="X302" s="1">
        <f t="shared" si="195"/>
        <v>44990</v>
      </c>
      <c r="Y302" s="50">
        <f t="shared" si="196"/>
        <v>3118.4600159999682</v>
      </c>
      <c r="Z302" s="135">
        <f t="shared" si="197"/>
        <v>6.9314514692152995E-2</v>
      </c>
      <c r="AA302" s="135">
        <f t="shared" si="198"/>
        <v>9.6224086229734551E-2</v>
      </c>
      <c r="AB302" s="135">
        <f>SUM($C$2:C302)*D302/SUM($B$2:B302)-1</f>
        <v>6.8788015114469303E-2</v>
      </c>
      <c r="AC302" s="135">
        <f t="shared" si="199"/>
        <v>5.2649957768369227E-4</v>
      </c>
      <c r="AD302" s="53">
        <f t="shared" si="200"/>
        <v>0.22137208888888882</v>
      </c>
    </row>
  </sheetData>
  <phoneticPr fontId="34" type="noConversion"/>
  <conditionalFormatting sqref="P36:P302">
    <cfRule type="cellIs" dxfId="12" priority="13" operator="between">
      <formula>-0.3</formula>
      <formula>-0.03</formula>
    </cfRule>
  </conditionalFormatting>
  <conditionalFormatting sqref="H1:H1048576 F1:F1048576">
    <cfRule type="cellIs" dxfId="11" priority="3" operator="lessThan">
      <formula>0</formula>
    </cfRule>
    <cfRule type="cellIs" dxfId="10" priority="4" operator="greaterThanOrEqual">
      <formula>0</formula>
    </cfRule>
  </conditionalFormatting>
  <conditionalFormatting sqref="Z2:Z302">
    <cfRule type="dataBar" priority="1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{2C5FD507-9E88-D846-8642-5A4BC9504A0A}</x14:id>
        </ext>
      </extLst>
    </cfRule>
  </conditionalFormatting>
  <conditionalFormatting sqref="AA2:AA302">
    <cfRule type="dataBar" priority="1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{7648A095-F633-9048-967F-EEF26472A56E}</x14:id>
        </ext>
      </extLst>
    </cfRule>
  </conditionalFormatting>
  <pageMargins left="0.7" right="0.7" top="0.75" bottom="0.75" header="0.51180555555555496" footer="0.51180555555555496"/>
  <pageSetup paperSize="9" firstPageNumber="0" orientation="portrait" horizontalDpi="300" verticalDpi="300"/>
  <drawing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C5FD507-9E88-D846-8642-5A4BC9504A0A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Z2:Z302</xm:sqref>
        </x14:conditionalFormatting>
        <x14:conditionalFormatting xmlns:xm="http://schemas.microsoft.com/office/excel/2006/main">
          <x14:cfRule type="dataBar" id="{7648A095-F633-9048-967F-EEF26472A56E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AA2:AA302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751E5-9817-4446-AD46-3713EBDCE1A8}">
  <dimension ref="A1:AD3"/>
  <sheetViews>
    <sheetView workbookViewId="0">
      <selection activeCell="X5" sqref="X5"/>
    </sheetView>
  </sheetViews>
  <sheetFormatPr baseColWidth="10" defaultRowHeight="19"/>
  <cols>
    <col min="2" max="2" width="5.140625" bestFit="1" customWidth="1"/>
    <col min="3" max="4" width="7" bestFit="1" customWidth="1"/>
    <col min="5" max="5" width="5.140625" bestFit="1" customWidth="1"/>
    <col min="6" max="6" width="6.85546875" bestFit="1" customWidth="1"/>
    <col min="7" max="7" width="6" bestFit="1" customWidth="1"/>
    <col min="8" max="8" width="7.85546875" customWidth="1"/>
    <col min="9" max="9" width="3.28515625" customWidth="1"/>
    <col min="10" max="10" width="8.28515625" bestFit="1" customWidth="1"/>
    <col min="11" max="11" width="3.28515625" customWidth="1"/>
    <col min="12" max="12" width="2.7109375" customWidth="1"/>
    <col min="13" max="13" width="3" customWidth="1"/>
    <col min="14" max="14" width="5" customWidth="1"/>
    <col min="15" max="15" width="3.28515625" customWidth="1"/>
    <col min="16" max="16" width="2.7109375" customWidth="1"/>
    <col min="17" max="17" width="3.42578125" customWidth="1"/>
    <col min="19" max="19" width="6" bestFit="1" customWidth="1"/>
    <col min="20" max="20" width="5.7109375" customWidth="1"/>
    <col min="21" max="22" width="5.5703125" customWidth="1"/>
    <col min="23" max="23" width="6" bestFit="1" customWidth="1"/>
    <col min="24" max="24" width="5.7109375" bestFit="1" customWidth="1"/>
  </cols>
  <sheetData>
    <row r="1" spans="1:30" ht="40">
      <c r="A1" s="11" t="s">
        <v>0</v>
      </c>
      <c r="B1" s="82" t="s">
        <v>1</v>
      </c>
      <c r="C1" s="82" t="s">
        <v>2</v>
      </c>
      <c r="D1" s="82" t="s">
        <v>3</v>
      </c>
      <c r="E1" s="13" t="s">
        <v>4</v>
      </c>
      <c r="F1" s="82">
        <v>1.3507</v>
      </c>
      <c r="G1" s="149" t="s">
        <v>5</v>
      </c>
      <c r="H1" s="129" t="s">
        <v>1084</v>
      </c>
      <c r="I1" s="13" t="s">
        <v>6</v>
      </c>
      <c r="J1" s="82" t="s">
        <v>7</v>
      </c>
      <c r="K1" s="13" t="s">
        <v>8</v>
      </c>
      <c r="L1" s="13" t="s">
        <v>9</v>
      </c>
      <c r="M1" s="13" t="s">
        <v>10</v>
      </c>
      <c r="N1" s="150" t="s">
        <v>1085</v>
      </c>
      <c r="O1" s="13" t="s">
        <v>11</v>
      </c>
      <c r="P1" s="13" t="s">
        <v>12</v>
      </c>
      <c r="Q1" s="13" t="s">
        <v>13</v>
      </c>
      <c r="R1" s="13" t="s">
        <v>14</v>
      </c>
      <c r="S1" s="131" t="s">
        <v>15</v>
      </c>
      <c r="T1" s="131" t="s">
        <v>16</v>
      </c>
      <c r="U1" s="131" t="s">
        <v>17</v>
      </c>
      <c r="V1" s="131" t="s">
        <v>18</v>
      </c>
      <c r="W1" s="131" t="s">
        <v>19</v>
      </c>
      <c r="X1" s="132" t="s">
        <v>20</v>
      </c>
      <c r="Y1" s="13" t="s">
        <v>21</v>
      </c>
      <c r="Z1" s="82" t="s">
        <v>22</v>
      </c>
      <c r="AA1" s="13" t="s">
        <v>23</v>
      </c>
      <c r="AB1" s="13" t="s">
        <v>24</v>
      </c>
      <c r="AC1" s="13" t="s">
        <v>25</v>
      </c>
      <c r="AD1" s="151" t="s">
        <v>1086</v>
      </c>
    </row>
    <row r="2" spans="1:30">
      <c r="A2" s="42" t="s">
        <v>215</v>
      </c>
      <c r="B2" s="2">
        <v>135</v>
      </c>
      <c r="C2" s="43">
        <v>105.71</v>
      </c>
      <c r="D2" s="44">
        <v>1.2755000000000001</v>
      </c>
      <c r="E2" s="45">
        <f t="shared" ref="E2:E3" si="0">10%*Q2+13%</f>
        <v>0.22000000000000003</v>
      </c>
      <c r="F2" s="22">
        <f t="shared" ref="F2:F3" si="1">IF(G2="",($F$1*C2-B2)/B2,H2/B2)</f>
        <v>5.7648125925925976E-2</v>
      </c>
      <c r="G2" s="4"/>
      <c r="H2" s="5">
        <f t="shared" ref="H2:H3" si="2">IF(G2="",$F$1*C2-B2,G2-B2)</f>
        <v>7.7824970000000064</v>
      </c>
      <c r="I2" s="2" t="s">
        <v>66</v>
      </c>
      <c r="J2" s="46" t="s">
        <v>216</v>
      </c>
      <c r="K2" s="47">
        <f t="shared" ref="K2:K3" si="3">DATE(MID(J2,1,4),MID(J2,5,2),MID(J2,7,2))</f>
        <v>43636</v>
      </c>
      <c r="L2" s="47" t="str">
        <f t="shared" ref="L2:L3" ca="1" si="4">IF(LEN(J2) &gt; 15,DATE(MID(J2,12,4),MID(J2,16,2),MID(J2,18,2)),TEXT(TODAY(),"yyyy-mm-dd"))</f>
        <v>2020-03-30</v>
      </c>
      <c r="M2" s="27">
        <f t="shared" ref="M2:M3" ca="1" si="5">(L2-K2+1)*B2</f>
        <v>38475</v>
      </c>
      <c r="N2" s="28">
        <f t="shared" ref="N2:N3" ca="1" si="6">H2/M2*365</f>
        <v>7.3830056010396425E-2</v>
      </c>
      <c r="O2" s="48">
        <f t="shared" ref="O2:O3" si="7">D2*C2</f>
        <v>134.83310499999999</v>
      </c>
      <c r="P2" s="48">
        <f t="shared" ref="P2:P3" si="8">B2-O2</f>
        <v>0.1668950000000109</v>
      </c>
      <c r="Q2" s="49">
        <f t="shared" ref="Q2:Q3" si="9">B2/150</f>
        <v>0.9</v>
      </c>
      <c r="R2" s="50" t="e">
        <f t="shared" ref="R2" si="10">R1+C2-T2</f>
        <v>#VALUE!</v>
      </c>
      <c r="S2" s="51" t="e">
        <f t="shared" ref="S2:S3" si="11">R2*D2</f>
        <v>#VALUE!</v>
      </c>
      <c r="T2" s="51"/>
      <c r="U2" s="51"/>
      <c r="V2" s="52" t="e">
        <f t="shared" ref="V2:V3" si="12">V1+U2</f>
        <v>#VALUE!</v>
      </c>
      <c r="W2" s="52" t="e">
        <f t="shared" ref="W2:W3" si="13">V2+S2</f>
        <v>#VALUE!</v>
      </c>
      <c r="X2" s="1" t="e">
        <f t="shared" ref="X2:X3" si="14">X1+B2</f>
        <v>#VALUE!</v>
      </c>
      <c r="Y2" s="50" t="e">
        <f t="shared" ref="Y2:Y3" si="15">W2-X2</f>
        <v>#VALUE!</v>
      </c>
      <c r="Z2" s="135" t="e">
        <f t="shared" ref="Z2:Z3" si="16">W2/X2-1</f>
        <v>#VALUE!</v>
      </c>
      <c r="AA2" s="135" t="e">
        <f t="shared" ref="AA2:AA3" si="17">S2/(X2-V2)-1</f>
        <v>#VALUE!</v>
      </c>
      <c r="AB2" s="135">
        <f>SUM($C$2:C2)*D2/SUM($B$2:B2)-1</f>
        <v>-1.236259259259298E-3</v>
      </c>
      <c r="AC2" s="135" t="e">
        <f t="shared" ref="AC2:AC3" si="18">Z2-AB2</f>
        <v>#VALUE!</v>
      </c>
      <c r="AD2" s="53">
        <f t="shared" ref="AD2:AD3" si="19">IF(E2-F2&lt;0,"达成",E2-F2)</f>
        <v>0.16235187407407406</v>
      </c>
    </row>
    <row r="3" spans="1:30">
      <c r="A3" s="42" t="s">
        <v>215</v>
      </c>
      <c r="B3" s="2">
        <v>135</v>
      </c>
      <c r="C3" s="43">
        <v>105.71</v>
      </c>
      <c r="D3" s="44">
        <v>1.2755000000000001</v>
      </c>
      <c r="E3" s="45">
        <f t="shared" si="0"/>
        <v>0.22000000000000003</v>
      </c>
      <c r="F3" s="22">
        <f t="shared" si="1"/>
        <v>5.7648125925925976E-2</v>
      </c>
      <c r="G3" s="4"/>
      <c r="H3" s="5">
        <f t="shared" si="2"/>
        <v>7.7824970000000064</v>
      </c>
      <c r="I3" s="2" t="s">
        <v>66</v>
      </c>
      <c r="J3" s="46" t="s">
        <v>216</v>
      </c>
      <c r="K3" s="47">
        <f t="shared" si="3"/>
        <v>43636</v>
      </c>
      <c r="L3" s="47" t="str">
        <f t="shared" ca="1" si="4"/>
        <v>2020-03-30</v>
      </c>
      <c r="M3" s="27">
        <f t="shared" ca="1" si="5"/>
        <v>38475</v>
      </c>
      <c r="N3" s="28">
        <f t="shared" ca="1" si="6"/>
        <v>7.3830056010396425E-2</v>
      </c>
      <c r="O3" s="48">
        <f t="shared" si="7"/>
        <v>134.83310499999999</v>
      </c>
      <c r="P3" s="48">
        <f t="shared" si="8"/>
        <v>0.1668950000000109</v>
      </c>
      <c r="Q3" s="49">
        <f t="shared" si="9"/>
        <v>0.9</v>
      </c>
      <c r="R3" s="50" t="e">
        <f>R2+C3-T3</f>
        <v>#VALUE!</v>
      </c>
      <c r="S3" s="51" t="e">
        <f t="shared" si="11"/>
        <v>#VALUE!</v>
      </c>
      <c r="T3" s="51"/>
      <c r="U3" s="51"/>
      <c r="V3" s="52" t="e">
        <f t="shared" si="12"/>
        <v>#VALUE!</v>
      </c>
      <c r="W3" s="52" t="e">
        <f t="shared" si="13"/>
        <v>#VALUE!</v>
      </c>
      <c r="X3" s="1" t="e">
        <f t="shared" si="14"/>
        <v>#VALUE!</v>
      </c>
      <c r="Y3" s="50" t="e">
        <f t="shared" si="15"/>
        <v>#VALUE!</v>
      </c>
      <c r="Z3" s="135" t="e">
        <f t="shared" si="16"/>
        <v>#VALUE!</v>
      </c>
      <c r="AA3" s="135" t="e">
        <f t="shared" si="17"/>
        <v>#VALUE!</v>
      </c>
      <c r="AB3" s="135">
        <f>SUM($C$2:C3)*D3/SUM($B$2:B3)-1</f>
        <v>-1.236259259259298E-3</v>
      </c>
      <c r="AC3" s="135" t="e">
        <f t="shared" si="18"/>
        <v>#VALUE!</v>
      </c>
      <c r="AD3" s="53">
        <f t="shared" si="19"/>
        <v>0.16235187407407406</v>
      </c>
    </row>
  </sheetData>
  <phoneticPr fontId="34" type="noConversion"/>
  <conditionalFormatting sqref="P2">
    <cfRule type="cellIs" dxfId="9" priority="10" operator="between">
      <formula>-0.45</formula>
      <formula>0.45</formula>
    </cfRule>
  </conditionalFormatting>
  <conditionalFormatting sqref="F2">
    <cfRule type="cellIs" dxfId="8" priority="11" operator="lessThan">
      <formula>0</formula>
    </cfRule>
    <cfRule type="cellIs" dxfId="7" priority="12" operator="greaterThan">
      <formula>0</formula>
    </cfRule>
  </conditionalFormatting>
  <conditionalFormatting sqref="F2 H2">
    <cfRule type="cellIs" dxfId="6" priority="8" operator="lessThan">
      <formula>0</formula>
    </cfRule>
    <cfRule type="cellIs" dxfId="5" priority="9" operator="equal">
      <formula>0</formula>
    </cfRule>
  </conditionalFormatting>
  <conditionalFormatting sqref="Z2">
    <cfRule type="dataBar" priority="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{2E43D9E9-2BE7-FF4F-8D2F-2E8086C9B405}</x14:id>
        </ext>
      </extLst>
    </cfRule>
  </conditionalFormatting>
  <conditionalFormatting sqref="AA2">
    <cfRule type="dataBar" priority="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{FF2C27A2-690A-424C-91D9-994024FA0F43}</x14:id>
        </ext>
      </extLst>
    </cfRule>
  </conditionalFormatting>
  <conditionalFormatting sqref="P3">
    <cfRule type="cellIs" dxfId="4" priority="3" operator="between">
      <formula>-0.45</formula>
      <formula>0.45</formula>
    </cfRule>
  </conditionalFormatting>
  <conditionalFormatting sqref="F3">
    <cfRule type="cellIs" dxfId="3" priority="4" operator="lessThan">
      <formula>0</formula>
    </cfRule>
    <cfRule type="cellIs" dxfId="2" priority="5" operator="greaterThan">
      <formula>0</formula>
    </cfRule>
  </conditionalFormatting>
  <conditionalFormatting sqref="F3 H3">
    <cfRule type="cellIs" dxfId="1" priority="1" operator="lessThan">
      <formula>0</formula>
    </cfRule>
    <cfRule type="cellIs" dxfId="0" priority="2" operator="equal">
      <formula>0</formula>
    </cfRule>
  </conditionalFormatting>
  <conditionalFormatting sqref="Z3">
    <cfRule type="dataBar" priority="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{1A4E2DE1-7BD7-634B-A8CF-4D05A4E3F006}</x14:id>
        </ext>
      </extLst>
    </cfRule>
  </conditionalFormatting>
  <conditionalFormatting sqref="AA3">
    <cfRule type="dataBar" priority="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{9DC71004-F9E8-F246-9A30-E214B582E950}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E43D9E9-2BE7-FF4F-8D2F-2E8086C9B405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Z2</xm:sqref>
        </x14:conditionalFormatting>
        <x14:conditionalFormatting xmlns:xm="http://schemas.microsoft.com/office/excel/2006/main">
          <x14:cfRule type="dataBar" id="{FF2C27A2-690A-424C-91D9-994024FA0F43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AA2</xm:sqref>
        </x14:conditionalFormatting>
        <x14:conditionalFormatting xmlns:xm="http://schemas.microsoft.com/office/excel/2006/main">
          <x14:cfRule type="dataBar" id="{1A4E2DE1-7BD7-634B-A8CF-4D05A4E3F006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Z3</xm:sqref>
        </x14:conditionalFormatting>
        <x14:conditionalFormatting xmlns:xm="http://schemas.microsoft.com/office/excel/2006/main">
          <x14:cfRule type="dataBar" id="{9DC71004-F9E8-F246-9A30-E214B582E950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AA3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146"/>
  <sheetViews>
    <sheetView zoomScale="55" zoomScaleNormal="55" workbookViewId="0">
      <selection activeCell="E26" sqref="E26"/>
    </sheetView>
  </sheetViews>
  <sheetFormatPr baseColWidth="10" defaultColWidth="8.7109375" defaultRowHeight="19"/>
  <cols>
    <col min="1" max="1025" width="9.5703125" style="2" customWidth="1"/>
  </cols>
  <sheetData>
    <row r="1" spans="2:8">
      <c r="F1" s="2">
        <f>SUM(F3:F3000)</f>
        <v>19980000</v>
      </c>
      <c r="G1" s="2">
        <f>SUM(G3:G1000)</f>
        <v>135.41502438880318</v>
      </c>
      <c r="H1" s="2">
        <f>F1/G1</f>
        <v>147546.40476697392</v>
      </c>
    </row>
    <row r="2" spans="2:8">
      <c r="B2" s="2" t="s">
        <v>901</v>
      </c>
      <c r="C2" s="2" t="s">
        <v>902</v>
      </c>
      <c r="D2" s="2" t="s">
        <v>903</v>
      </c>
      <c r="E2" s="2" t="s">
        <v>904</v>
      </c>
      <c r="F2" s="2" t="s">
        <v>905</v>
      </c>
      <c r="G2" s="2" t="s">
        <v>2</v>
      </c>
    </row>
    <row r="3" spans="2:8">
      <c r="B3" s="2">
        <v>102</v>
      </c>
      <c r="C3" s="2">
        <v>122877</v>
      </c>
      <c r="D3" s="2">
        <v>1.7</v>
      </c>
      <c r="E3" s="2">
        <v>150000</v>
      </c>
      <c r="F3" s="2">
        <f t="shared" ref="F3:F34" si="0">E3*D3</f>
        <v>255000</v>
      </c>
      <c r="G3" s="2">
        <f t="shared" ref="G3:G34" si="1">F3/C3</f>
        <v>2.0752459776850021</v>
      </c>
    </row>
    <row r="4" spans="2:8">
      <c r="B4" s="2">
        <v>103</v>
      </c>
      <c r="C4" s="2">
        <v>121450</v>
      </c>
      <c r="D4" s="2">
        <v>1.7</v>
      </c>
      <c r="E4" s="2">
        <v>150000</v>
      </c>
      <c r="F4" s="2">
        <f t="shared" si="0"/>
        <v>255000</v>
      </c>
      <c r="G4" s="2">
        <f t="shared" si="1"/>
        <v>2.0996294771510908</v>
      </c>
    </row>
    <row r="5" spans="2:8">
      <c r="B5" s="2">
        <v>104</v>
      </c>
      <c r="C5" s="2">
        <v>124516</v>
      </c>
      <c r="D5" s="2">
        <v>0.7</v>
      </c>
      <c r="E5" s="2">
        <v>150000</v>
      </c>
      <c r="F5" s="2">
        <f t="shared" si="0"/>
        <v>105000</v>
      </c>
      <c r="G5" s="2">
        <f t="shared" si="1"/>
        <v>0.84326512255453112</v>
      </c>
    </row>
    <row r="6" spans="2:8">
      <c r="B6" s="2">
        <v>107</v>
      </c>
      <c r="C6" s="2">
        <v>126806</v>
      </c>
      <c r="D6" s="2">
        <v>0.7</v>
      </c>
      <c r="E6" s="2">
        <v>150000</v>
      </c>
      <c r="F6" s="2">
        <f t="shared" si="0"/>
        <v>105000</v>
      </c>
      <c r="G6" s="2">
        <f t="shared" si="1"/>
        <v>0.82803652823998863</v>
      </c>
    </row>
    <row r="7" spans="2:8">
      <c r="B7" s="2">
        <v>108</v>
      </c>
      <c r="C7" s="2">
        <v>126351</v>
      </c>
      <c r="D7" s="2">
        <v>0.7</v>
      </c>
      <c r="E7" s="2">
        <v>150000</v>
      </c>
      <c r="F7" s="2">
        <f t="shared" si="0"/>
        <v>105000</v>
      </c>
      <c r="G7" s="2">
        <f t="shared" si="1"/>
        <v>0.83101835363392451</v>
      </c>
    </row>
    <row r="8" spans="2:8">
      <c r="B8" s="2">
        <v>109</v>
      </c>
      <c r="C8" s="2">
        <v>126252</v>
      </c>
      <c r="D8" s="2">
        <v>0.7</v>
      </c>
      <c r="E8" s="2">
        <v>150000</v>
      </c>
      <c r="F8" s="2">
        <f t="shared" si="0"/>
        <v>105000</v>
      </c>
      <c r="G8" s="2">
        <f t="shared" si="1"/>
        <v>0.83166999334664005</v>
      </c>
    </row>
    <row r="9" spans="2:8">
      <c r="B9" s="2">
        <v>110</v>
      </c>
      <c r="C9" s="2">
        <v>125899</v>
      </c>
      <c r="D9" s="2">
        <v>0.7</v>
      </c>
      <c r="E9" s="2">
        <v>150000</v>
      </c>
      <c r="F9" s="2">
        <f t="shared" si="0"/>
        <v>105000</v>
      </c>
      <c r="G9" s="2">
        <f t="shared" si="1"/>
        <v>0.83400185863271348</v>
      </c>
    </row>
    <row r="10" spans="2:8">
      <c r="B10" s="2">
        <v>111</v>
      </c>
      <c r="C10" s="2">
        <v>126156</v>
      </c>
      <c r="D10" s="2">
        <v>0.7</v>
      </c>
      <c r="E10" s="2">
        <v>150000</v>
      </c>
      <c r="F10" s="2">
        <f t="shared" si="0"/>
        <v>105000</v>
      </c>
      <c r="G10" s="2">
        <f t="shared" si="1"/>
        <v>0.83230286312184909</v>
      </c>
    </row>
    <row r="11" spans="2:8">
      <c r="B11" s="2">
        <v>114</v>
      </c>
      <c r="C11" s="2">
        <v>124600</v>
      </c>
      <c r="D11" s="2">
        <v>0.7</v>
      </c>
      <c r="E11" s="2">
        <v>150000</v>
      </c>
      <c r="F11" s="2">
        <f t="shared" si="0"/>
        <v>105000</v>
      </c>
      <c r="G11" s="2">
        <f t="shared" si="1"/>
        <v>0.84269662921348309</v>
      </c>
    </row>
    <row r="12" spans="2:8">
      <c r="B12" s="2">
        <v>115</v>
      </c>
      <c r="C12" s="2">
        <v>126627</v>
      </c>
      <c r="D12" s="2">
        <v>0.7</v>
      </c>
      <c r="E12" s="2">
        <v>150000</v>
      </c>
      <c r="F12" s="2">
        <f t="shared" si="0"/>
        <v>105000</v>
      </c>
      <c r="G12" s="2">
        <f t="shared" si="1"/>
        <v>0.82920704115236088</v>
      </c>
    </row>
    <row r="13" spans="2:8">
      <c r="B13" s="2">
        <v>116</v>
      </c>
      <c r="C13" s="2">
        <v>126730</v>
      </c>
      <c r="D13" s="2">
        <v>0.7</v>
      </c>
      <c r="E13" s="2">
        <v>150000</v>
      </c>
      <c r="F13" s="2">
        <f t="shared" si="0"/>
        <v>105000</v>
      </c>
      <c r="G13" s="2">
        <f t="shared" si="1"/>
        <v>0.82853310187011753</v>
      </c>
    </row>
    <row r="14" spans="2:8">
      <c r="B14" s="2">
        <v>117</v>
      </c>
      <c r="C14" s="2">
        <v>125141</v>
      </c>
      <c r="D14" s="2">
        <v>0.7</v>
      </c>
      <c r="E14" s="2">
        <v>150000</v>
      </c>
      <c r="F14" s="2">
        <f t="shared" si="0"/>
        <v>105000</v>
      </c>
      <c r="G14" s="2">
        <f t="shared" si="1"/>
        <v>0.83905354759830908</v>
      </c>
    </row>
    <row r="15" spans="2:8">
      <c r="B15" s="2">
        <v>118</v>
      </c>
      <c r="C15" s="2">
        <v>126950</v>
      </c>
      <c r="D15" s="2">
        <v>0.7</v>
      </c>
      <c r="E15" s="2">
        <v>150000</v>
      </c>
      <c r="F15" s="2">
        <f t="shared" si="0"/>
        <v>105000</v>
      </c>
      <c r="G15" s="2">
        <f t="shared" si="1"/>
        <v>0.82709728239464353</v>
      </c>
    </row>
    <row r="16" spans="2:8">
      <c r="B16" s="2">
        <v>121</v>
      </c>
      <c r="C16" s="2">
        <v>127479</v>
      </c>
      <c r="D16" s="2">
        <v>1.7</v>
      </c>
      <c r="E16" s="2">
        <v>150000</v>
      </c>
      <c r="F16" s="2">
        <f t="shared" si="0"/>
        <v>255000</v>
      </c>
      <c r="G16" s="2">
        <f t="shared" si="1"/>
        <v>2.0003294660296991</v>
      </c>
    </row>
    <row r="17" spans="2:7">
      <c r="B17" s="2">
        <v>122</v>
      </c>
      <c r="C17" s="2">
        <v>125224</v>
      </c>
      <c r="D17" s="2">
        <v>1.7</v>
      </c>
      <c r="E17" s="2">
        <v>150000</v>
      </c>
      <c r="F17" s="2">
        <f t="shared" si="0"/>
        <v>255000</v>
      </c>
      <c r="G17" s="2">
        <f t="shared" si="1"/>
        <v>2.0363508592602058</v>
      </c>
    </row>
    <row r="18" spans="2:7">
      <c r="B18" s="2">
        <v>123</v>
      </c>
      <c r="C18" s="2">
        <v>125113</v>
      </c>
      <c r="D18" s="2">
        <v>1.7</v>
      </c>
      <c r="E18" s="2">
        <v>150000</v>
      </c>
      <c r="F18" s="2">
        <f t="shared" si="0"/>
        <v>255000</v>
      </c>
      <c r="G18" s="2">
        <f t="shared" si="1"/>
        <v>2.0381575056149241</v>
      </c>
    </row>
    <row r="19" spans="2:7">
      <c r="B19" s="2">
        <v>124</v>
      </c>
      <c r="C19" s="2">
        <v>126516</v>
      </c>
      <c r="D19" s="2">
        <v>1.7</v>
      </c>
      <c r="E19" s="2">
        <v>150000</v>
      </c>
      <c r="F19" s="2">
        <f t="shared" si="0"/>
        <v>255000</v>
      </c>
      <c r="G19" s="2">
        <f t="shared" si="1"/>
        <v>2.0155553447785262</v>
      </c>
    </row>
    <row r="20" spans="2:7">
      <c r="B20" s="2">
        <v>125</v>
      </c>
      <c r="C20" s="2">
        <v>126549</v>
      </c>
      <c r="D20" s="2">
        <v>1.7</v>
      </c>
      <c r="E20" s="2">
        <v>150000</v>
      </c>
      <c r="F20" s="2">
        <f t="shared" si="0"/>
        <v>255000</v>
      </c>
      <c r="G20" s="2">
        <f t="shared" si="1"/>
        <v>2.0150297513216224</v>
      </c>
    </row>
    <row r="21" spans="2:7">
      <c r="B21" s="2">
        <v>128</v>
      </c>
      <c r="C21" s="2">
        <v>125974</v>
      </c>
      <c r="D21" s="2">
        <v>1.7</v>
      </c>
      <c r="E21" s="2">
        <v>150000</v>
      </c>
      <c r="F21" s="2">
        <f t="shared" si="0"/>
        <v>255000</v>
      </c>
      <c r="G21" s="2">
        <f t="shared" si="1"/>
        <v>2.0242272214901487</v>
      </c>
    </row>
    <row r="22" spans="2:7">
      <c r="B22" s="2">
        <v>129</v>
      </c>
      <c r="C22" s="2">
        <v>124359</v>
      </c>
      <c r="D22" s="2">
        <v>1.7</v>
      </c>
      <c r="E22" s="2">
        <v>150000</v>
      </c>
      <c r="F22" s="2">
        <f t="shared" si="0"/>
        <v>255000</v>
      </c>
      <c r="G22" s="2">
        <f t="shared" si="1"/>
        <v>2.0505150411309194</v>
      </c>
    </row>
    <row r="23" spans="2:7">
      <c r="B23" s="2">
        <v>130</v>
      </c>
      <c r="C23" s="2">
        <v>123082</v>
      </c>
      <c r="D23" s="2">
        <v>1.7</v>
      </c>
      <c r="E23" s="2">
        <v>150000</v>
      </c>
      <c r="F23" s="2">
        <f t="shared" si="0"/>
        <v>255000</v>
      </c>
      <c r="G23" s="2">
        <f t="shared" si="1"/>
        <v>2.0717895386815295</v>
      </c>
    </row>
    <row r="24" spans="2:7">
      <c r="B24" s="2">
        <v>131</v>
      </c>
      <c r="C24" s="2">
        <v>122799</v>
      </c>
      <c r="D24" s="2">
        <v>1.7</v>
      </c>
      <c r="E24" s="2">
        <v>150000</v>
      </c>
      <c r="F24" s="2">
        <f t="shared" si="0"/>
        <v>255000</v>
      </c>
      <c r="G24" s="2">
        <f t="shared" si="1"/>
        <v>2.076564141401803</v>
      </c>
    </row>
    <row r="25" spans="2:7">
      <c r="B25" s="2">
        <v>201</v>
      </c>
      <c r="C25" s="2">
        <v>127127</v>
      </c>
      <c r="D25" s="2">
        <v>1.7</v>
      </c>
      <c r="E25" s="2">
        <v>150000</v>
      </c>
      <c r="F25" s="2">
        <f t="shared" si="0"/>
        <v>255000</v>
      </c>
      <c r="G25" s="2">
        <f t="shared" si="1"/>
        <v>2.005868147600431</v>
      </c>
    </row>
    <row r="26" spans="2:7">
      <c r="B26" s="2">
        <v>211</v>
      </c>
      <c r="C26" s="2">
        <v>131610</v>
      </c>
      <c r="D26" s="2">
        <v>1.7</v>
      </c>
      <c r="E26" s="2">
        <v>150000</v>
      </c>
      <c r="F26" s="2">
        <f t="shared" si="0"/>
        <v>255000</v>
      </c>
      <c r="G26" s="2">
        <f t="shared" si="1"/>
        <v>1.9375427399133804</v>
      </c>
    </row>
    <row r="27" spans="2:7">
      <c r="B27" s="2">
        <v>212</v>
      </c>
      <c r="C27" s="2">
        <v>133227</v>
      </c>
      <c r="D27" s="2">
        <v>0.8</v>
      </c>
      <c r="E27" s="2">
        <v>150000</v>
      </c>
      <c r="F27" s="2">
        <f t="shared" si="0"/>
        <v>120000</v>
      </c>
      <c r="G27" s="2">
        <f t="shared" si="1"/>
        <v>0.90071832286248288</v>
      </c>
    </row>
    <row r="28" spans="2:7">
      <c r="B28" s="2">
        <v>213</v>
      </c>
      <c r="C28" s="2">
        <v>135767</v>
      </c>
      <c r="D28" s="2">
        <v>0.8</v>
      </c>
      <c r="E28" s="2">
        <v>150000</v>
      </c>
      <c r="F28" s="2">
        <f t="shared" si="0"/>
        <v>120000</v>
      </c>
      <c r="G28" s="2">
        <f t="shared" si="1"/>
        <v>0.88386721368226451</v>
      </c>
    </row>
    <row r="29" spans="2:7">
      <c r="B29" s="2">
        <v>214</v>
      </c>
      <c r="C29" s="2">
        <v>136194</v>
      </c>
      <c r="D29" s="2">
        <v>0.8</v>
      </c>
      <c r="E29" s="2">
        <v>150000</v>
      </c>
      <c r="F29" s="2">
        <f t="shared" si="0"/>
        <v>120000</v>
      </c>
      <c r="G29" s="2">
        <f t="shared" si="1"/>
        <v>0.88109608352790869</v>
      </c>
    </row>
    <row r="30" spans="2:7">
      <c r="B30" s="2">
        <v>215</v>
      </c>
      <c r="C30" s="2">
        <v>135784</v>
      </c>
      <c r="D30" s="2">
        <v>0.8</v>
      </c>
      <c r="E30" s="2">
        <v>150000</v>
      </c>
      <c r="F30" s="2">
        <f t="shared" si="0"/>
        <v>120000</v>
      </c>
      <c r="G30" s="2">
        <f t="shared" si="1"/>
        <v>0.88375655452777946</v>
      </c>
    </row>
    <row r="31" spans="2:7">
      <c r="B31" s="2">
        <v>218</v>
      </c>
      <c r="C31" s="2">
        <v>141360</v>
      </c>
      <c r="D31" s="2">
        <v>0.8</v>
      </c>
      <c r="E31" s="2">
        <v>150000</v>
      </c>
      <c r="F31" s="2">
        <f t="shared" si="0"/>
        <v>120000</v>
      </c>
      <c r="G31" s="2">
        <f t="shared" si="1"/>
        <v>0.84889643463497455</v>
      </c>
    </row>
    <row r="32" spans="2:7">
      <c r="B32" s="2">
        <v>219</v>
      </c>
      <c r="C32" s="2">
        <v>140604</v>
      </c>
      <c r="D32" s="2">
        <v>0.8</v>
      </c>
      <c r="E32" s="2">
        <v>150000</v>
      </c>
      <c r="F32" s="2">
        <f t="shared" si="0"/>
        <v>120000</v>
      </c>
      <c r="G32" s="2">
        <f t="shared" si="1"/>
        <v>0.85346078347699927</v>
      </c>
    </row>
    <row r="33" spans="2:7">
      <c r="B33" s="2">
        <v>220</v>
      </c>
      <c r="C33" s="2">
        <v>140838</v>
      </c>
      <c r="D33" s="2">
        <v>0.8</v>
      </c>
      <c r="E33" s="2">
        <v>150000</v>
      </c>
      <c r="F33" s="2">
        <f t="shared" si="0"/>
        <v>120000</v>
      </c>
      <c r="G33" s="2">
        <f t="shared" si="1"/>
        <v>0.85204277254718186</v>
      </c>
    </row>
    <row r="34" spans="2:7">
      <c r="B34" s="2">
        <v>221</v>
      </c>
      <c r="C34" s="2">
        <v>141254</v>
      </c>
      <c r="D34" s="2">
        <v>0.8</v>
      </c>
      <c r="E34" s="2">
        <v>150000</v>
      </c>
      <c r="F34" s="2">
        <f t="shared" si="0"/>
        <v>120000</v>
      </c>
      <c r="G34" s="2">
        <f t="shared" si="1"/>
        <v>0.84953346453905731</v>
      </c>
    </row>
    <row r="35" spans="2:7">
      <c r="B35" s="2">
        <v>222</v>
      </c>
      <c r="C35" s="2">
        <v>145630</v>
      </c>
      <c r="D35" s="2">
        <v>0.8</v>
      </c>
      <c r="E35" s="2">
        <v>150000</v>
      </c>
      <c r="F35" s="2">
        <f t="shared" ref="F35:F66" si="2">E35*D35</f>
        <v>120000</v>
      </c>
      <c r="G35" s="2">
        <f t="shared" ref="G35:G66" si="3">F35/C35</f>
        <v>0.82400604271097988</v>
      </c>
    </row>
    <row r="36" spans="2:7">
      <c r="B36" s="2">
        <v>225</v>
      </c>
      <c r="C36" s="2">
        <v>153637</v>
      </c>
      <c r="D36" s="2">
        <v>0.9</v>
      </c>
      <c r="E36" s="2">
        <v>150000</v>
      </c>
      <c r="F36" s="2">
        <f t="shared" si="2"/>
        <v>135000</v>
      </c>
      <c r="G36" s="2">
        <f t="shared" si="3"/>
        <v>0.87869458528870004</v>
      </c>
    </row>
    <row r="37" spans="2:7">
      <c r="B37" s="2">
        <v>226</v>
      </c>
      <c r="C37" s="2">
        <v>154699</v>
      </c>
      <c r="D37" s="2">
        <v>0.9</v>
      </c>
      <c r="E37" s="2">
        <v>150000</v>
      </c>
      <c r="F37" s="2">
        <f t="shared" si="2"/>
        <v>135000</v>
      </c>
      <c r="G37" s="2">
        <f t="shared" si="3"/>
        <v>0.8726623960077311</v>
      </c>
    </row>
    <row r="38" spans="2:7">
      <c r="B38" s="2">
        <v>227</v>
      </c>
      <c r="C38" s="2">
        <v>152042</v>
      </c>
      <c r="D38" s="2">
        <v>0.9</v>
      </c>
      <c r="E38" s="2">
        <v>150000</v>
      </c>
      <c r="F38" s="2">
        <f t="shared" si="2"/>
        <v>135000</v>
      </c>
      <c r="G38" s="2">
        <f t="shared" si="3"/>
        <v>0.88791255047947282</v>
      </c>
    </row>
    <row r="39" spans="2:7">
      <c r="B39" s="2">
        <v>228</v>
      </c>
      <c r="C39" s="2">
        <v>153568</v>
      </c>
      <c r="D39" s="2">
        <v>0.9</v>
      </c>
      <c r="E39" s="2">
        <v>150000</v>
      </c>
      <c r="F39" s="2">
        <f t="shared" si="2"/>
        <v>135000</v>
      </c>
      <c r="G39" s="2">
        <f t="shared" si="3"/>
        <v>0.87908939362367156</v>
      </c>
    </row>
    <row r="40" spans="2:7">
      <c r="B40" s="2">
        <v>301</v>
      </c>
      <c r="C40" s="2">
        <v>156787</v>
      </c>
      <c r="D40" s="2">
        <v>0.9</v>
      </c>
      <c r="E40" s="2">
        <v>150000</v>
      </c>
      <c r="F40" s="2">
        <f t="shared" si="2"/>
        <v>135000</v>
      </c>
      <c r="G40" s="2">
        <f t="shared" si="3"/>
        <v>0.86104077506425913</v>
      </c>
    </row>
    <row r="41" spans="2:7">
      <c r="B41" s="2">
        <v>304</v>
      </c>
      <c r="C41" s="2">
        <v>161971</v>
      </c>
      <c r="D41" s="2">
        <v>0.9</v>
      </c>
      <c r="E41" s="2">
        <v>150000</v>
      </c>
      <c r="F41" s="2">
        <f t="shared" si="2"/>
        <v>135000</v>
      </c>
      <c r="G41" s="2">
        <f t="shared" si="3"/>
        <v>0.83348253699736374</v>
      </c>
    </row>
    <row r="42" spans="2:7">
      <c r="B42" s="2">
        <v>305</v>
      </c>
      <c r="C42" s="2">
        <v>167657</v>
      </c>
      <c r="D42" s="2">
        <v>0.9</v>
      </c>
      <c r="E42" s="2">
        <v>150000</v>
      </c>
      <c r="F42" s="2">
        <f t="shared" si="2"/>
        <v>135000</v>
      </c>
      <c r="G42" s="2">
        <f t="shared" si="3"/>
        <v>0.80521541003358044</v>
      </c>
    </row>
    <row r="43" spans="2:7">
      <c r="B43" s="2">
        <v>306</v>
      </c>
      <c r="C43" s="2">
        <v>170050</v>
      </c>
      <c r="D43" s="2">
        <v>0.8</v>
      </c>
      <c r="E43" s="2">
        <v>150000</v>
      </c>
      <c r="F43" s="2">
        <f t="shared" si="2"/>
        <v>120000</v>
      </c>
      <c r="G43" s="2">
        <f t="shared" si="3"/>
        <v>0.70567480152896211</v>
      </c>
    </row>
    <row r="44" spans="2:7">
      <c r="B44" s="2">
        <v>307</v>
      </c>
      <c r="C44" s="2">
        <v>169242</v>
      </c>
      <c r="D44" s="2">
        <v>0.8</v>
      </c>
      <c r="E44" s="2">
        <v>150000</v>
      </c>
      <c r="F44" s="2">
        <f t="shared" si="2"/>
        <v>120000</v>
      </c>
      <c r="G44" s="2">
        <f t="shared" si="3"/>
        <v>0.70904385436239237</v>
      </c>
    </row>
    <row r="45" spans="2:7">
      <c r="B45" s="2">
        <v>308</v>
      </c>
      <c r="C45" s="2">
        <v>165449</v>
      </c>
      <c r="D45" s="2">
        <v>0.8</v>
      </c>
      <c r="E45" s="2">
        <v>150000</v>
      </c>
      <c r="F45" s="2">
        <f t="shared" si="2"/>
        <v>120000</v>
      </c>
      <c r="G45" s="2">
        <f t="shared" si="3"/>
        <v>0.72529903474786794</v>
      </c>
    </row>
    <row r="46" spans="2:7">
      <c r="B46" s="2">
        <v>311</v>
      </c>
      <c r="C46" s="2">
        <v>172780</v>
      </c>
      <c r="D46" s="2">
        <v>0.8</v>
      </c>
      <c r="E46" s="2">
        <v>150000</v>
      </c>
      <c r="F46" s="2">
        <f t="shared" si="2"/>
        <v>120000</v>
      </c>
      <c r="G46" s="2">
        <f t="shared" si="3"/>
        <v>0.69452482926264614</v>
      </c>
    </row>
    <row r="47" spans="2:7">
      <c r="B47" s="2">
        <v>312</v>
      </c>
      <c r="C47" s="2">
        <v>177343</v>
      </c>
      <c r="D47" s="2">
        <v>0.8</v>
      </c>
      <c r="E47" s="2">
        <v>150000</v>
      </c>
      <c r="F47" s="2">
        <f t="shared" si="2"/>
        <v>120000</v>
      </c>
      <c r="G47" s="2">
        <f t="shared" si="3"/>
        <v>0.67665484400286446</v>
      </c>
    </row>
    <row r="48" spans="2:7">
      <c r="B48" s="2">
        <v>313</v>
      </c>
      <c r="C48" s="2">
        <v>169386</v>
      </c>
      <c r="D48" s="2">
        <v>0.8</v>
      </c>
      <c r="E48" s="2">
        <v>150000</v>
      </c>
      <c r="F48" s="2">
        <f t="shared" si="2"/>
        <v>120000</v>
      </c>
      <c r="G48" s="2">
        <f t="shared" si="3"/>
        <v>0.7084410754135525</v>
      </c>
    </row>
    <row r="49" spans="2:7">
      <c r="B49" s="2">
        <v>314</v>
      </c>
      <c r="C49" s="2">
        <v>165019</v>
      </c>
      <c r="D49" s="2">
        <v>0.8</v>
      </c>
      <c r="E49" s="2">
        <v>150000</v>
      </c>
      <c r="F49" s="2">
        <f t="shared" si="2"/>
        <v>120000</v>
      </c>
      <c r="G49" s="2">
        <f t="shared" si="3"/>
        <v>0.727188990358686</v>
      </c>
    </row>
    <row r="50" spans="2:7">
      <c r="B50" s="2">
        <v>315</v>
      </c>
      <c r="C50" s="2">
        <v>166262</v>
      </c>
      <c r="D50" s="2">
        <v>0.8</v>
      </c>
      <c r="E50" s="2">
        <v>150000</v>
      </c>
      <c r="F50" s="2">
        <f t="shared" si="2"/>
        <v>120000</v>
      </c>
      <c r="G50" s="2">
        <f t="shared" si="3"/>
        <v>0.72175241486328812</v>
      </c>
    </row>
    <row r="51" spans="2:7">
      <c r="B51" s="2">
        <v>318</v>
      </c>
      <c r="C51" s="2">
        <v>170706</v>
      </c>
      <c r="D51" s="2">
        <v>0.8</v>
      </c>
      <c r="E51" s="2">
        <v>150000</v>
      </c>
      <c r="F51" s="2">
        <f t="shared" si="2"/>
        <v>120000</v>
      </c>
      <c r="G51" s="2">
        <f t="shared" si="3"/>
        <v>0.70296298899862919</v>
      </c>
    </row>
    <row r="52" spans="2:7">
      <c r="B52" s="2">
        <v>319</v>
      </c>
      <c r="C52" s="2">
        <v>170887</v>
      </c>
      <c r="D52" s="2">
        <v>0.8</v>
      </c>
      <c r="E52" s="2">
        <v>150000</v>
      </c>
      <c r="F52" s="2">
        <f t="shared" si="2"/>
        <v>120000</v>
      </c>
      <c r="G52" s="2">
        <f t="shared" si="3"/>
        <v>0.70221842504110898</v>
      </c>
    </row>
    <row r="53" spans="2:7">
      <c r="B53" s="2">
        <v>320</v>
      </c>
      <c r="C53" s="2">
        <v>168790</v>
      </c>
      <c r="D53" s="2">
        <v>0.8</v>
      </c>
      <c r="E53" s="2">
        <v>150000</v>
      </c>
      <c r="F53" s="2">
        <f t="shared" si="2"/>
        <v>120000</v>
      </c>
      <c r="G53" s="2">
        <f t="shared" si="3"/>
        <v>0.71094259138574556</v>
      </c>
    </row>
    <row r="54" spans="2:7">
      <c r="B54" s="2">
        <v>321</v>
      </c>
      <c r="C54" s="2">
        <v>170385</v>
      </c>
      <c r="D54" s="2">
        <v>0.8</v>
      </c>
      <c r="E54" s="2">
        <v>150000</v>
      </c>
      <c r="F54" s="2">
        <f t="shared" si="2"/>
        <v>120000</v>
      </c>
      <c r="G54" s="2">
        <f t="shared" si="3"/>
        <v>0.70428734923848935</v>
      </c>
    </row>
    <row r="55" spans="2:7">
      <c r="B55" s="2">
        <v>322</v>
      </c>
      <c r="C55" s="2">
        <v>169387</v>
      </c>
      <c r="D55" s="2">
        <v>0.8</v>
      </c>
      <c r="E55" s="2">
        <v>150000</v>
      </c>
      <c r="F55" s="2">
        <f t="shared" si="2"/>
        <v>120000</v>
      </c>
      <c r="G55" s="2">
        <f t="shared" si="3"/>
        <v>0.7084368930319328</v>
      </c>
    </row>
    <row r="56" spans="2:7">
      <c r="B56" s="2">
        <v>325</v>
      </c>
      <c r="C56" s="2">
        <v>166884</v>
      </c>
      <c r="D56" s="2">
        <v>0.8</v>
      </c>
      <c r="E56" s="2">
        <v>150000</v>
      </c>
      <c r="F56" s="2">
        <f t="shared" si="2"/>
        <v>120000</v>
      </c>
      <c r="G56" s="2">
        <f t="shared" si="3"/>
        <v>0.71906234270511249</v>
      </c>
    </row>
    <row r="57" spans="2:7">
      <c r="B57" s="2">
        <v>326</v>
      </c>
      <c r="C57" s="2">
        <v>163019</v>
      </c>
      <c r="D57" s="2">
        <v>0.8</v>
      </c>
      <c r="E57" s="2">
        <v>150000</v>
      </c>
      <c r="F57" s="2">
        <f t="shared" si="2"/>
        <v>120000</v>
      </c>
      <c r="G57" s="2">
        <f t="shared" si="3"/>
        <v>0.73611051472527744</v>
      </c>
    </row>
    <row r="58" spans="2:7">
      <c r="B58" s="2">
        <v>327</v>
      </c>
      <c r="C58" s="2">
        <v>163777</v>
      </c>
      <c r="D58" s="2">
        <v>0.8</v>
      </c>
      <c r="E58" s="2">
        <v>150000</v>
      </c>
      <c r="F58" s="2">
        <f t="shared" si="2"/>
        <v>120000</v>
      </c>
      <c r="G58" s="2">
        <f t="shared" si="3"/>
        <v>0.73270361528175509</v>
      </c>
    </row>
    <row r="59" spans="2:7">
      <c r="B59" s="2">
        <v>328</v>
      </c>
      <c r="C59" s="2">
        <v>162682</v>
      </c>
      <c r="D59" s="2">
        <v>0.8</v>
      </c>
      <c r="E59" s="2">
        <v>150000</v>
      </c>
      <c r="F59" s="2">
        <f t="shared" si="2"/>
        <v>120000</v>
      </c>
      <c r="G59" s="2">
        <f t="shared" si="3"/>
        <v>0.73763538682829077</v>
      </c>
    </row>
    <row r="60" spans="2:7">
      <c r="B60" s="2">
        <v>329</v>
      </c>
      <c r="C60" s="2">
        <v>169355</v>
      </c>
      <c r="D60" s="2">
        <v>0.9</v>
      </c>
      <c r="E60" s="2">
        <v>150000</v>
      </c>
      <c r="F60" s="2">
        <f t="shared" si="2"/>
        <v>135000</v>
      </c>
      <c r="G60" s="2">
        <f t="shared" si="3"/>
        <v>0.79714209795990676</v>
      </c>
    </row>
    <row r="61" spans="2:7">
      <c r="B61" s="2">
        <v>401</v>
      </c>
      <c r="C61" s="2">
        <v>176089</v>
      </c>
      <c r="D61" s="2">
        <v>0.8</v>
      </c>
      <c r="E61" s="2">
        <v>150000</v>
      </c>
      <c r="F61" s="2">
        <f t="shared" si="2"/>
        <v>120000</v>
      </c>
      <c r="G61" s="2">
        <f t="shared" si="3"/>
        <v>0.68147357302273281</v>
      </c>
    </row>
    <row r="62" spans="2:7">
      <c r="B62" s="2">
        <v>402</v>
      </c>
      <c r="C62" s="2">
        <v>175416</v>
      </c>
      <c r="D62" s="2">
        <v>0.8</v>
      </c>
      <c r="E62" s="2">
        <v>150000</v>
      </c>
      <c r="F62" s="2">
        <f t="shared" si="2"/>
        <v>120000</v>
      </c>
      <c r="G62" s="2">
        <f t="shared" si="3"/>
        <v>0.68408811054863872</v>
      </c>
    </row>
    <row r="63" spans="2:7">
      <c r="B63" s="2">
        <v>403</v>
      </c>
      <c r="C63" s="2">
        <v>176818</v>
      </c>
      <c r="D63" s="2">
        <v>0.8</v>
      </c>
      <c r="E63" s="2">
        <v>150000</v>
      </c>
      <c r="F63" s="2">
        <f t="shared" si="2"/>
        <v>120000</v>
      </c>
      <c r="G63" s="2">
        <f t="shared" si="3"/>
        <v>0.67866393692949811</v>
      </c>
    </row>
    <row r="64" spans="2:7">
      <c r="B64" s="2">
        <v>404</v>
      </c>
      <c r="C64" s="2">
        <v>177726</v>
      </c>
      <c r="D64" s="2">
        <v>0.8</v>
      </c>
      <c r="E64" s="2">
        <v>150000</v>
      </c>
      <c r="F64" s="2">
        <f t="shared" si="2"/>
        <v>120000</v>
      </c>
      <c r="G64" s="2">
        <f t="shared" si="3"/>
        <v>0.67519665102461091</v>
      </c>
    </row>
    <row r="65" spans="2:7">
      <c r="B65" s="2">
        <v>408</v>
      </c>
      <c r="C65" s="2">
        <v>173966</v>
      </c>
      <c r="D65" s="2">
        <v>0.8</v>
      </c>
      <c r="E65" s="2">
        <v>150000</v>
      </c>
      <c r="F65" s="2">
        <f t="shared" si="2"/>
        <v>120000</v>
      </c>
      <c r="G65" s="2">
        <f t="shared" si="3"/>
        <v>0.6897899589574974</v>
      </c>
    </row>
    <row r="66" spans="2:7">
      <c r="B66" s="2">
        <v>409</v>
      </c>
      <c r="C66" s="2">
        <v>174117</v>
      </c>
      <c r="D66" s="2">
        <v>0.8</v>
      </c>
      <c r="E66" s="2">
        <v>150000</v>
      </c>
      <c r="F66" s="2">
        <f t="shared" si="2"/>
        <v>120000</v>
      </c>
      <c r="G66" s="2">
        <f t="shared" si="3"/>
        <v>0.689191750374748</v>
      </c>
    </row>
    <row r="67" spans="2:7">
      <c r="B67" s="2">
        <v>410</v>
      </c>
      <c r="C67" s="2">
        <v>172664</v>
      </c>
      <c r="D67" s="2">
        <v>0.8</v>
      </c>
      <c r="E67" s="2">
        <v>150000</v>
      </c>
      <c r="F67" s="2">
        <f t="shared" ref="F67:F98" si="4">E67*D67</f>
        <v>120000</v>
      </c>
      <c r="G67" s="2">
        <f t="shared" ref="G67:G98" si="5">F67/C67</f>
        <v>0.69499142843904926</v>
      </c>
    </row>
    <row r="68" spans="2:7">
      <c r="B68" s="2">
        <v>411</v>
      </c>
      <c r="C68" s="2">
        <v>169110</v>
      </c>
      <c r="D68" s="2">
        <v>0.8</v>
      </c>
      <c r="E68" s="2">
        <v>150000</v>
      </c>
      <c r="F68" s="2">
        <f t="shared" si="4"/>
        <v>120000</v>
      </c>
      <c r="G68" s="2">
        <f t="shared" si="5"/>
        <v>0.70959730353024664</v>
      </c>
    </row>
    <row r="69" spans="2:7">
      <c r="B69" s="2">
        <v>412</v>
      </c>
      <c r="C69" s="2">
        <v>169573</v>
      </c>
      <c r="D69" s="2">
        <v>0.8</v>
      </c>
      <c r="E69" s="2">
        <v>150000</v>
      </c>
      <c r="F69" s="2">
        <f t="shared" si="4"/>
        <v>120000</v>
      </c>
      <c r="G69" s="2">
        <f t="shared" si="5"/>
        <v>0.70765982792071846</v>
      </c>
    </row>
    <row r="70" spans="2:7">
      <c r="B70" s="2">
        <v>415</v>
      </c>
      <c r="C70" s="2">
        <v>166690</v>
      </c>
      <c r="D70" s="2">
        <v>0.8</v>
      </c>
      <c r="E70" s="2">
        <v>150000</v>
      </c>
      <c r="F70" s="2">
        <f t="shared" si="4"/>
        <v>120000</v>
      </c>
      <c r="G70" s="2">
        <f t="shared" si="5"/>
        <v>0.71989921411002455</v>
      </c>
    </row>
    <row r="71" spans="2:7">
      <c r="B71" s="2">
        <v>416</v>
      </c>
      <c r="C71" s="2">
        <v>169753</v>
      </c>
      <c r="D71" s="2">
        <v>0.8</v>
      </c>
      <c r="E71" s="2">
        <v>150000</v>
      </c>
      <c r="F71" s="2">
        <f t="shared" si="4"/>
        <v>120000</v>
      </c>
      <c r="G71" s="2">
        <f t="shared" si="5"/>
        <v>0.7069094507902659</v>
      </c>
    </row>
    <row r="72" spans="2:7">
      <c r="B72" s="2">
        <v>417</v>
      </c>
      <c r="C72" s="2">
        <v>171744</v>
      </c>
      <c r="D72" s="2">
        <v>0.8</v>
      </c>
      <c r="E72" s="2">
        <v>150000</v>
      </c>
      <c r="F72" s="2">
        <f t="shared" si="4"/>
        <v>120000</v>
      </c>
      <c r="G72" s="2">
        <f t="shared" si="5"/>
        <v>0.69871436556735611</v>
      </c>
    </row>
    <row r="73" spans="2:7">
      <c r="B73" s="2">
        <v>418</v>
      </c>
      <c r="C73" s="2">
        <v>170455</v>
      </c>
      <c r="D73" s="2">
        <v>0.8</v>
      </c>
      <c r="E73" s="2">
        <v>150000</v>
      </c>
      <c r="F73" s="2">
        <f t="shared" si="4"/>
        <v>120000</v>
      </c>
      <c r="G73" s="2">
        <f t="shared" si="5"/>
        <v>0.70399812267167283</v>
      </c>
    </row>
    <row r="74" spans="2:7">
      <c r="B74" s="2">
        <v>419</v>
      </c>
      <c r="C74" s="2">
        <v>171580</v>
      </c>
      <c r="D74" s="2">
        <v>0.8</v>
      </c>
      <c r="E74" s="2">
        <v>150000</v>
      </c>
      <c r="F74" s="2">
        <f t="shared" si="4"/>
        <v>120000</v>
      </c>
      <c r="G74" s="2">
        <f t="shared" si="5"/>
        <v>0.69938221237906517</v>
      </c>
    </row>
    <row r="75" spans="2:7">
      <c r="B75" s="2">
        <v>422</v>
      </c>
      <c r="C75" s="2">
        <v>169751</v>
      </c>
      <c r="D75" s="2">
        <v>0.8</v>
      </c>
      <c r="E75" s="2">
        <v>150000</v>
      </c>
      <c r="F75" s="2">
        <f t="shared" si="4"/>
        <v>120000</v>
      </c>
      <c r="G75" s="2">
        <f t="shared" si="5"/>
        <v>0.70691777957125435</v>
      </c>
    </row>
    <row r="76" spans="2:7">
      <c r="B76" s="2">
        <v>423</v>
      </c>
      <c r="C76" s="2">
        <v>168380</v>
      </c>
      <c r="D76" s="2">
        <v>0.8</v>
      </c>
      <c r="E76" s="2">
        <v>150000</v>
      </c>
      <c r="F76" s="2">
        <f t="shared" si="4"/>
        <v>120000</v>
      </c>
      <c r="G76" s="2">
        <f t="shared" si="5"/>
        <v>0.71267371421784065</v>
      </c>
    </row>
    <row r="77" spans="2:7">
      <c r="B77" s="2">
        <v>424</v>
      </c>
      <c r="C77" s="2">
        <v>171885</v>
      </c>
      <c r="D77" s="2">
        <v>0.8</v>
      </c>
      <c r="E77" s="2">
        <v>150000</v>
      </c>
      <c r="F77" s="2">
        <f t="shared" si="4"/>
        <v>120000</v>
      </c>
      <c r="G77" s="2">
        <f t="shared" si="5"/>
        <v>0.69814119905750938</v>
      </c>
    </row>
    <row r="78" spans="2:7">
      <c r="B78" s="2">
        <v>425</v>
      </c>
      <c r="C78" s="2">
        <v>166998</v>
      </c>
      <c r="D78" s="2">
        <v>0.8</v>
      </c>
      <c r="E78" s="2">
        <v>150000</v>
      </c>
      <c r="F78" s="2">
        <f t="shared" si="4"/>
        <v>120000</v>
      </c>
      <c r="G78" s="2">
        <f t="shared" si="5"/>
        <v>0.71857147989796288</v>
      </c>
    </row>
    <row r="79" spans="2:7">
      <c r="B79" s="2">
        <v>426</v>
      </c>
      <c r="C79" s="2">
        <v>165782</v>
      </c>
      <c r="D79" s="2">
        <v>0.8</v>
      </c>
      <c r="E79" s="2">
        <v>150000</v>
      </c>
      <c r="F79" s="2">
        <f t="shared" si="4"/>
        <v>120000</v>
      </c>
      <c r="G79" s="2">
        <f t="shared" si="5"/>
        <v>0.72384215415425079</v>
      </c>
    </row>
    <row r="80" spans="2:7">
      <c r="B80" s="2">
        <v>429</v>
      </c>
      <c r="C80" s="2">
        <v>161562</v>
      </c>
      <c r="D80" s="2">
        <v>0.8</v>
      </c>
      <c r="E80" s="2">
        <v>150000</v>
      </c>
      <c r="F80" s="2">
        <f t="shared" si="4"/>
        <v>120000</v>
      </c>
      <c r="G80" s="2">
        <f t="shared" si="5"/>
        <v>0.74274891372971363</v>
      </c>
    </row>
    <row r="81" spans="2:7">
      <c r="B81" s="2">
        <v>430</v>
      </c>
      <c r="C81" s="2">
        <v>162378</v>
      </c>
      <c r="D81" s="2">
        <v>0.9</v>
      </c>
      <c r="E81" s="2">
        <v>150000</v>
      </c>
      <c r="F81" s="2">
        <f t="shared" si="4"/>
        <v>135000</v>
      </c>
      <c r="G81" s="2">
        <f t="shared" si="5"/>
        <v>0.83139341536415035</v>
      </c>
    </row>
    <row r="82" spans="2:7">
      <c r="B82" s="2">
        <v>506</v>
      </c>
      <c r="C82" s="2">
        <v>149489</v>
      </c>
      <c r="D82" s="2">
        <v>0.9</v>
      </c>
      <c r="E82" s="2">
        <v>150000</v>
      </c>
      <c r="F82" s="2">
        <f t="shared" si="4"/>
        <v>135000</v>
      </c>
      <c r="G82" s="2">
        <f t="shared" si="5"/>
        <v>0.90307648054371892</v>
      </c>
    </row>
    <row r="83" spans="2:7">
      <c r="B83" s="2">
        <v>507</v>
      </c>
      <c r="C83" s="2">
        <v>150416</v>
      </c>
      <c r="D83" s="2">
        <v>0.9</v>
      </c>
      <c r="E83" s="2">
        <v>150000</v>
      </c>
      <c r="F83" s="2">
        <f t="shared" si="4"/>
        <v>135000</v>
      </c>
      <c r="G83" s="2">
        <f t="shared" si="5"/>
        <v>0.89751090309541537</v>
      </c>
    </row>
    <row r="84" spans="2:7">
      <c r="B84" s="2">
        <v>508</v>
      </c>
      <c r="C84" s="2">
        <v>148187</v>
      </c>
      <c r="D84" s="2">
        <v>0.9</v>
      </c>
      <c r="E84" s="2">
        <v>150000</v>
      </c>
      <c r="F84" s="2">
        <f t="shared" si="4"/>
        <v>135000</v>
      </c>
      <c r="G84" s="2">
        <f t="shared" si="5"/>
        <v>0.91101108734234448</v>
      </c>
    </row>
    <row r="85" spans="2:7">
      <c r="B85" s="2">
        <v>509</v>
      </c>
      <c r="C85" s="2">
        <v>146948</v>
      </c>
      <c r="D85" s="2">
        <v>0.9</v>
      </c>
      <c r="E85" s="2">
        <v>150000</v>
      </c>
      <c r="F85" s="2">
        <f t="shared" si="4"/>
        <v>135000</v>
      </c>
      <c r="G85" s="2">
        <f t="shared" si="5"/>
        <v>0.9186923265372785</v>
      </c>
    </row>
    <row r="86" spans="2:7">
      <c r="B86" s="2">
        <v>510</v>
      </c>
      <c r="C86" s="2">
        <v>153387</v>
      </c>
      <c r="D86" s="2">
        <v>0.9</v>
      </c>
      <c r="E86" s="2">
        <v>150000</v>
      </c>
      <c r="F86" s="2">
        <f t="shared" si="4"/>
        <v>135000</v>
      </c>
      <c r="G86" s="2">
        <f t="shared" si="5"/>
        <v>0.88012673825030807</v>
      </c>
    </row>
    <row r="87" spans="2:7">
      <c r="B87" s="2">
        <v>513</v>
      </c>
      <c r="C87" s="2">
        <v>150306</v>
      </c>
      <c r="D87" s="2">
        <v>0.9</v>
      </c>
      <c r="E87" s="2">
        <v>150000</v>
      </c>
      <c r="F87" s="2">
        <f t="shared" si="4"/>
        <v>135000</v>
      </c>
      <c r="G87" s="2">
        <f t="shared" si="5"/>
        <v>0.8981677378148577</v>
      </c>
    </row>
    <row r="88" spans="2:7">
      <c r="B88" s="2">
        <v>514</v>
      </c>
      <c r="C88" s="2">
        <v>149460</v>
      </c>
      <c r="D88" s="2">
        <v>0.9</v>
      </c>
      <c r="E88" s="2">
        <v>150000</v>
      </c>
      <c r="F88" s="2">
        <f t="shared" si="4"/>
        <v>135000</v>
      </c>
      <c r="G88" s="2">
        <f t="shared" si="5"/>
        <v>0.90325170614211159</v>
      </c>
    </row>
    <row r="89" spans="2:7">
      <c r="B89" s="2">
        <v>515</v>
      </c>
      <c r="C89" s="2">
        <v>152869</v>
      </c>
      <c r="D89" s="2">
        <v>0.9</v>
      </c>
      <c r="E89" s="2">
        <v>150000</v>
      </c>
      <c r="F89" s="2">
        <f t="shared" si="4"/>
        <v>135000</v>
      </c>
      <c r="G89" s="2">
        <f t="shared" si="5"/>
        <v>0.88310906724057858</v>
      </c>
    </row>
    <row r="90" spans="2:7">
      <c r="B90" s="2">
        <v>516</v>
      </c>
      <c r="C90" s="2">
        <v>153367</v>
      </c>
      <c r="D90" s="2">
        <v>0.9</v>
      </c>
      <c r="E90" s="2">
        <v>150000</v>
      </c>
      <c r="F90" s="2">
        <f t="shared" si="4"/>
        <v>135000</v>
      </c>
      <c r="G90" s="2">
        <f t="shared" si="5"/>
        <v>0.88024151218971491</v>
      </c>
    </row>
    <row r="91" spans="2:7">
      <c r="B91" s="2">
        <v>517</v>
      </c>
      <c r="C91" s="2">
        <v>147875</v>
      </c>
      <c r="D91" s="2">
        <v>0.9</v>
      </c>
      <c r="E91" s="2">
        <v>150000</v>
      </c>
      <c r="F91" s="2">
        <f t="shared" si="4"/>
        <v>135000</v>
      </c>
      <c r="G91" s="2">
        <f t="shared" si="5"/>
        <v>0.91293322062552829</v>
      </c>
    </row>
    <row r="92" spans="2:7">
      <c r="B92" s="2">
        <v>520</v>
      </c>
      <c r="C92" s="2">
        <v>146931</v>
      </c>
      <c r="D92" s="2">
        <v>0.9</v>
      </c>
      <c r="E92" s="2">
        <v>150000</v>
      </c>
      <c r="F92" s="2">
        <f t="shared" si="4"/>
        <v>135000</v>
      </c>
      <c r="G92" s="2">
        <f t="shared" si="5"/>
        <v>0.91879861976029564</v>
      </c>
    </row>
    <row r="93" spans="2:7">
      <c r="B93" s="2">
        <v>521</v>
      </c>
      <c r="C93" s="2">
        <v>149372</v>
      </c>
      <c r="D93" s="2">
        <v>0.9</v>
      </c>
      <c r="E93" s="2">
        <v>150000</v>
      </c>
      <c r="F93" s="2">
        <f t="shared" si="4"/>
        <v>135000</v>
      </c>
      <c r="G93" s="2">
        <f t="shared" si="5"/>
        <v>0.90378384168384973</v>
      </c>
    </row>
    <row r="94" spans="2:7">
      <c r="B94" s="2">
        <v>522</v>
      </c>
      <c r="C94" s="2">
        <v>148863</v>
      </c>
      <c r="D94" s="2">
        <v>0.9</v>
      </c>
      <c r="E94" s="2">
        <v>150000</v>
      </c>
      <c r="F94" s="2">
        <f t="shared" si="4"/>
        <v>135000</v>
      </c>
      <c r="G94" s="2">
        <f t="shared" si="5"/>
        <v>0.90687410572136795</v>
      </c>
    </row>
    <row r="95" spans="2:7">
      <c r="B95" s="2">
        <v>523</v>
      </c>
      <c r="C95" s="2">
        <v>145124</v>
      </c>
      <c r="D95" s="2">
        <v>0.9</v>
      </c>
      <c r="E95" s="2">
        <v>150000</v>
      </c>
      <c r="F95" s="2">
        <f t="shared" si="4"/>
        <v>135000</v>
      </c>
      <c r="G95" s="2">
        <f t="shared" si="5"/>
        <v>0.9302389680549048</v>
      </c>
    </row>
    <row r="96" spans="2:7">
      <c r="B96" s="2">
        <v>524</v>
      </c>
      <c r="C96" s="2">
        <v>144375</v>
      </c>
      <c r="D96" s="2">
        <v>0.9</v>
      </c>
      <c r="E96" s="2">
        <v>150000</v>
      </c>
      <c r="F96" s="2">
        <f t="shared" si="4"/>
        <v>135000</v>
      </c>
      <c r="G96" s="2">
        <f t="shared" si="5"/>
        <v>0.93506493506493504</v>
      </c>
    </row>
    <row r="97" spans="2:7">
      <c r="B97" s="2">
        <v>527</v>
      </c>
      <c r="C97" s="2">
        <v>149195</v>
      </c>
      <c r="D97" s="2">
        <v>0.9</v>
      </c>
      <c r="E97" s="2">
        <v>150000</v>
      </c>
      <c r="F97" s="2">
        <f t="shared" si="4"/>
        <v>135000</v>
      </c>
      <c r="G97" s="2">
        <f t="shared" si="5"/>
        <v>0.90485606085994841</v>
      </c>
    </row>
    <row r="98" spans="2:7">
      <c r="B98" s="2">
        <v>528</v>
      </c>
      <c r="C98" s="2">
        <v>150516</v>
      </c>
      <c r="D98" s="2">
        <v>0.9</v>
      </c>
      <c r="E98" s="2">
        <v>150000</v>
      </c>
      <c r="F98" s="2">
        <f t="shared" si="4"/>
        <v>135000</v>
      </c>
      <c r="G98" s="2">
        <f t="shared" si="5"/>
        <v>0.89691461372877301</v>
      </c>
    </row>
    <row r="99" spans="2:7">
      <c r="B99" s="2">
        <v>529</v>
      </c>
      <c r="C99" s="2">
        <v>149789</v>
      </c>
      <c r="D99" s="2">
        <v>0.9</v>
      </c>
      <c r="E99" s="2">
        <v>150000</v>
      </c>
      <c r="F99" s="2">
        <f t="shared" ref="F99:F130" si="6">E99*D99</f>
        <v>135000</v>
      </c>
      <c r="G99" s="2">
        <f t="shared" ref="G99:G130" si="7">F99/C99</f>
        <v>0.90126778334857705</v>
      </c>
    </row>
    <row r="100" spans="2:7">
      <c r="B100" s="2">
        <v>530</v>
      </c>
      <c r="C100" s="2">
        <v>148524</v>
      </c>
      <c r="D100" s="2">
        <v>0.9</v>
      </c>
      <c r="E100" s="2">
        <v>150000</v>
      </c>
      <c r="F100" s="2">
        <f t="shared" si="6"/>
        <v>135000</v>
      </c>
      <c r="G100" s="2">
        <f t="shared" si="7"/>
        <v>0.9089440090490426</v>
      </c>
    </row>
    <row r="101" spans="2:7">
      <c r="B101" s="2">
        <v>531</v>
      </c>
      <c r="C101" s="2">
        <v>148366</v>
      </c>
      <c r="D101" s="2">
        <v>0.9</v>
      </c>
      <c r="E101" s="2">
        <v>150000</v>
      </c>
      <c r="F101" s="2">
        <f t="shared" si="6"/>
        <v>135000</v>
      </c>
      <c r="G101" s="2">
        <f t="shared" si="7"/>
        <v>0.90991197444158367</v>
      </c>
    </row>
    <row r="102" spans="2:7">
      <c r="B102" s="2">
        <v>603</v>
      </c>
      <c r="C102" s="2">
        <v>146898</v>
      </c>
      <c r="D102" s="2">
        <v>0.9</v>
      </c>
      <c r="E102" s="2">
        <v>150000</v>
      </c>
      <c r="F102" s="2">
        <f t="shared" si="6"/>
        <v>135000</v>
      </c>
      <c r="G102" s="2">
        <f t="shared" si="7"/>
        <v>0.91900502389413063</v>
      </c>
    </row>
    <row r="103" spans="2:7">
      <c r="B103" s="2">
        <v>604</v>
      </c>
      <c r="C103" s="2">
        <v>145627</v>
      </c>
      <c r="D103" s="2">
        <v>0.9</v>
      </c>
      <c r="E103" s="2">
        <v>150000</v>
      </c>
      <c r="F103" s="2">
        <f t="shared" si="6"/>
        <v>135000</v>
      </c>
      <c r="G103" s="2">
        <f t="shared" si="7"/>
        <v>0.92702589492333154</v>
      </c>
    </row>
    <row r="104" spans="2:7">
      <c r="B104" s="2">
        <v>605</v>
      </c>
      <c r="C104" s="2">
        <v>145118</v>
      </c>
      <c r="D104" s="2">
        <v>0.9</v>
      </c>
      <c r="E104" s="2">
        <v>150000</v>
      </c>
      <c r="F104" s="2">
        <f t="shared" si="6"/>
        <v>135000</v>
      </c>
      <c r="G104" s="2">
        <f t="shared" si="7"/>
        <v>0.93027742940227953</v>
      </c>
    </row>
    <row r="105" spans="2:7">
      <c r="B105" s="2">
        <v>606</v>
      </c>
      <c r="C105" s="2">
        <v>141606</v>
      </c>
      <c r="D105" s="2">
        <v>0.9</v>
      </c>
      <c r="E105" s="2">
        <v>150000</v>
      </c>
      <c r="F105" s="2">
        <f t="shared" si="6"/>
        <v>135000</v>
      </c>
      <c r="G105" s="2">
        <f t="shared" si="7"/>
        <v>0.95334943434600228</v>
      </c>
    </row>
    <row r="106" spans="2:7">
      <c r="B106" s="2">
        <v>610</v>
      </c>
      <c r="C106" s="2">
        <v>143134</v>
      </c>
      <c r="D106" s="2">
        <v>0.9</v>
      </c>
      <c r="E106" s="2">
        <v>150000</v>
      </c>
      <c r="F106" s="2">
        <f t="shared" si="6"/>
        <v>135000</v>
      </c>
      <c r="G106" s="2">
        <f t="shared" si="7"/>
        <v>0.9431721324073945</v>
      </c>
    </row>
    <row r="107" spans="2:7">
      <c r="B107" s="2">
        <v>611</v>
      </c>
      <c r="C107" s="2">
        <v>148735</v>
      </c>
      <c r="D107" s="2">
        <v>0.9</v>
      </c>
      <c r="E107" s="2">
        <v>150000</v>
      </c>
      <c r="F107" s="2">
        <f t="shared" si="6"/>
        <v>135000</v>
      </c>
      <c r="G107" s="2">
        <f t="shared" si="7"/>
        <v>0.90765455340034285</v>
      </c>
    </row>
    <row r="108" spans="2:7">
      <c r="B108" s="2">
        <v>612</v>
      </c>
      <c r="C108" s="2">
        <v>147390</v>
      </c>
      <c r="D108" s="2">
        <v>0.9</v>
      </c>
      <c r="E108" s="2">
        <v>150000</v>
      </c>
      <c r="F108" s="2">
        <f t="shared" si="6"/>
        <v>135000</v>
      </c>
      <c r="G108" s="2">
        <f t="shared" si="7"/>
        <v>0.91593730917972727</v>
      </c>
    </row>
    <row r="109" spans="2:7">
      <c r="B109" s="2">
        <v>613</v>
      </c>
      <c r="C109" s="2">
        <v>147983</v>
      </c>
      <c r="D109" s="2">
        <v>0.9</v>
      </c>
      <c r="E109" s="2">
        <v>150000</v>
      </c>
      <c r="F109" s="2">
        <f t="shared" si="6"/>
        <v>135000</v>
      </c>
      <c r="G109" s="2">
        <f t="shared" si="7"/>
        <v>0.91226694958204657</v>
      </c>
    </row>
    <row r="110" spans="2:7">
      <c r="B110" s="2">
        <v>614</v>
      </c>
      <c r="C110" s="2">
        <v>145396</v>
      </c>
      <c r="D110" s="2">
        <v>0.9</v>
      </c>
      <c r="E110" s="2">
        <v>150000</v>
      </c>
      <c r="F110" s="2">
        <f t="shared" si="6"/>
        <v>135000</v>
      </c>
      <c r="G110" s="2">
        <f t="shared" si="7"/>
        <v>0.92849872073509587</v>
      </c>
    </row>
    <row r="111" spans="2:7">
      <c r="B111" s="2">
        <v>617</v>
      </c>
      <c r="C111" s="2">
        <v>144235</v>
      </c>
      <c r="D111" s="2">
        <v>0.9</v>
      </c>
      <c r="E111" s="2">
        <v>150000</v>
      </c>
      <c r="F111" s="2">
        <f t="shared" si="6"/>
        <v>135000</v>
      </c>
      <c r="G111" s="2">
        <f t="shared" si="7"/>
        <v>0.93597254480535241</v>
      </c>
    </row>
    <row r="112" spans="2:7">
      <c r="B112" s="2">
        <v>618</v>
      </c>
      <c r="C112" s="2">
        <v>145575</v>
      </c>
      <c r="D112" s="2">
        <v>0.9</v>
      </c>
      <c r="E112" s="2">
        <v>150000</v>
      </c>
      <c r="F112" s="2">
        <f t="shared" si="6"/>
        <v>135000</v>
      </c>
      <c r="G112" s="2">
        <f t="shared" si="7"/>
        <v>0.92735703245749612</v>
      </c>
    </row>
    <row r="113" spans="2:7">
      <c r="B113" s="2">
        <v>619</v>
      </c>
      <c r="C113" s="2">
        <v>146999</v>
      </c>
      <c r="D113" s="2">
        <v>0.9</v>
      </c>
      <c r="E113" s="2">
        <v>150000</v>
      </c>
      <c r="F113" s="2">
        <f t="shared" si="6"/>
        <v>135000</v>
      </c>
      <c r="G113" s="2">
        <f t="shared" si="7"/>
        <v>0.9183735943781931</v>
      </c>
    </row>
    <row r="114" spans="2:7">
      <c r="B114" s="2">
        <v>620</v>
      </c>
      <c r="C114" s="2">
        <v>149801</v>
      </c>
      <c r="D114" s="2">
        <v>0.9</v>
      </c>
      <c r="E114" s="2">
        <v>150000</v>
      </c>
      <c r="F114" s="2">
        <f t="shared" si="6"/>
        <v>135000</v>
      </c>
      <c r="G114" s="2">
        <f t="shared" si="7"/>
        <v>0.90119558614428474</v>
      </c>
    </row>
    <row r="115" spans="2:7">
      <c r="B115" s="2">
        <v>621</v>
      </c>
      <c r="C115" s="2">
        <v>152381</v>
      </c>
      <c r="D115" s="2">
        <v>0.9</v>
      </c>
      <c r="E115" s="2">
        <v>150000</v>
      </c>
      <c r="F115" s="2">
        <f t="shared" si="6"/>
        <v>135000</v>
      </c>
      <c r="G115" s="2">
        <f t="shared" si="7"/>
        <v>0.88593722314461776</v>
      </c>
    </row>
    <row r="116" spans="2:7">
      <c r="B116" s="2">
        <v>624</v>
      </c>
      <c r="C116" s="2">
        <v>151446</v>
      </c>
      <c r="D116" s="2">
        <v>0.9</v>
      </c>
      <c r="E116" s="2">
        <v>150000</v>
      </c>
      <c r="F116" s="2">
        <f t="shared" si="6"/>
        <v>135000</v>
      </c>
      <c r="G116" s="2">
        <f t="shared" si="7"/>
        <v>0.89140683808090015</v>
      </c>
    </row>
    <row r="117" spans="2:7">
      <c r="B117" s="2">
        <v>625</v>
      </c>
      <c r="C117" s="2">
        <v>149847</v>
      </c>
      <c r="D117" s="2">
        <v>0.9</v>
      </c>
      <c r="E117" s="2">
        <v>150000</v>
      </c>
      <c r="F117" s="2">
        <f t="shared" si="6"/>
        <v>135000</v>
      </c>
      <c r="G117" s="2">
        <f t="shared" si="7"/>
        <v>0.90091893731606243</v>
      </c>
    </row>
    <row r="118" spans="2:7">
      <c r="B118" s="2">
        <v>626</v>
      </c>
      <c r="C118" s="2">
        <v>150455</v>
      </c>
      <c r="D118" s="2">
        <v>0.9</v>
      </c>
      <c r="E118" s="2">
        <v>150000</v>
      </c>
      <c r="F118" s="2">
        <f t="shared" si="6"/>
        <v>135000</v>
      </c>
      <c r="G118" s="2">
        <f t="shared" si="7"/>
        <v>0.89727825595693067</v>
      </c>
    </row>
    <row r="119" spans="2:7">
      <c r="B119" s="2">
        <v>627</v>
      </c>
      <c r="C119" s="2">
        <v>152524</v>
      </c>
      <c r="D119" s="2">
        <v>0.9</v>
      </c>
      <c r="E119" s="2">
        <v>150000</v>
      </c>
      <c r="F119" s="2">
        <f t="shared" si="6"/>
        <v>135000</v>
      </c>
      <c r="G119" s="2">
        <f t="shared" si="7"/>
        <v>0.88510660617345471</v>
      </c>
    </row>
    <row r="120" spans="2:7">
      <c r="B120" s="2">
        <v>628</v>
      </c>
      <c r="C120" s="2">
        <v>151151</v>
      </c>
      <c r="D120" s="2">
        <v>0.9</v>
      </c>
      <c r="E120" s="2">
        <v>150000</v>
      </c>
      <c r="F120" s="2">
        <f t="shared" si="6"/>
        <v>135000</v>
      </c>
      <c r="G120" s="2">
        <f t="shared" si="7"/>
        <v>0.89314658851082696</v>
      </c>
    </row>
    <row r="121" spans="2:7">
      <c r="B121" s="2">
        <v>701</v>
      </c>
      <c r="C121" s="2">
        <v>156816</v>
      </c>
      <c r="D121" s="2">
        <v>0.9</v>
      </c>
      <c r="E121" s="2">
        <v>150000</v>
      </c>
      <c r="F121" s="2">
        <f t="shared" si="6"/>
        <v>135000</v>
      </c>
      <c r="G121" s="2">
        <f t="shared" si="7"/>
        <v>0.8608815426997245</v>
      </c>
    </row>
    <row r="122" spans="2:7">
      <c r="B122" s="2">
        <v>702</v>
      </c>
      <c r="C122" s="2">
        <v>157051</v>
      </c>
      <c r="D122" s="2">
        <v>0.9</v>
      </c>
      <c r="E122" s="2">
        <v>150000</v>
      </c>
      <c r="F122" s="2">
        <f t="shared" si="6"/>
        <v>135000</v>
      </c>
      <c r="G122" s="2">
        <f t="shared" si="7"/>
        <v>0.85959338049423439</v>
      </c>
    </row>
    <row r="123" spans="2:7">
      <c r="B123" s="2">
        <v>703</v>
      </c>
      <c r="C123" s="2">
        <v>154436</v>
      </c>
      <c r="D123" s="2">
        <v>0.9</v>
      </c>
      <c r="E123" s="2">
        <v>150000</v>
      </c>
      <c r="F123" s="2">
        <f t="shared" si="6"/>
        <v>135000</v>
      </c>
      <c r="G123" s="2">
        <f t="shared" si="7"/>
        <v>0.87414851459504261</v>
      </c>
    </row>
    <row r="124" spans="2:7">
      <c r="B124" s="2">
        <v>704</v>
      </c>
      <c r="C124" s="2">
        <v>153274</v>
      </c>
      <c r="D124" s="2">
        <v>0.9</v>
      </c>
      <c r="E124" s="2">
        <v>150000</v>
      </c>
      <c r="F124" s="2">
        <f t="shared" si="6"/>
        <v>135000</v>
      </c>
      <c r="G124" s="2">
        <f t="shared" si="7"/>
        <v>0.88077560447303527</v>
      </c>
    </row>
    <row r="125" spans="2:7">
      <c r="B125" s="2">
        <v>705</v>
      </c>
      <c r="C125" s="2">
        <v>154774</v>
      </c>
      <c r="D125" s="2">
        <v>0.9</v>
      </c>
      <c r="E125" s="2">
        <v>150000</v>
      </c>
      <c r="F125" s="2">
        <f t="shared" si="6"/>
        <v>135000</v>
      </c>
      <c r="G125" s="2">
        <f t="shared" si="7"/>
        <v>0.87223952343416855</v>
      </c>
    </row>
    <row r="126" spans="2:7">
      <c r="B126" s="2">
        <v>708</v>
      </c>
      <c r="C126" s="2">
        <v>150666</v>
      </c>
      <c r="D126" s="2">
        <v>0.9</v>
      </c>
      <c r="E126" s="2">
        <v>150000</v>
      </c>
      <c r="F126" s="2">
        <f t="shared" si="6"/>
        <v>135000</v>
      </c>
      <c r="G126" s="2">
        <f t="shared" si="7"/>
        <v>0.89602166381267179</v>
      </c>
    </row>
    <row r="127" spans="2:7">
      <c r="B127" s="2">
        <v>709</v>
      </c>
      <c r="C127" s="2">
        <v>151779</v>
      </c>
      <c r="D127" s="2">
        <v>0.9</v>
      </c>
      <c r="E127" s="2">
        <v>150000</v>
      </c>
      <c r="F127" s="2">
        <f t="shared" si="6"/>
        <v>135000</v>
      </c>
      <c r="G127" s="2">
        <f t="shared" si="7"/>
        <v>0.88945110983732922</v>
      </c>
    </row>
    <row r="128" spans="2:7">
      <c r="B128" s="2">
        <v>710</v>
      </c>
      <c r="C128" s="2">
        <v>151043</v>
      </c>
      <c r="D128" s="2">
        <v>0.9</v>
      </c>
      <c r="E128" s="2">
        <v>150000</v>
      </c>
      <c r="F128" s="2">
        <f t="shared" si="6"/>
        <v>135000</v>
      </c>
      <c r="G128" s="2">
        <f t="shared" si="7"/>
        <v>0.89378521348225337</v>
      </c>
    </row>
    <row r="129" spans="2:7">
      <c r="B129" s="2">
        <v>711</v>
      </c>
      <c r="C129" s="2">
        <v>151420</v>
      </c>
      <c r="D129" s="2">
        <v>0.9</v>
      </c>
      <c r="E129" s="2">
        <v>150000</v>
      </c>
      <c r="F129" s="2">
        <f t="shared" si="6"/>
        <v>135000</v>
      </c>
      <c r="G129" s="2">
        <f t="shared" si="7"/>
        <v>0.89155989961695947</v>
      </c>
    </row>
    <row r="130" spans="2:7">
      <c r="B130" s="2">
        <v>712</v>
      </c>
      <c r="C130" s="2">
        <v>151807</v>
      </c>
      <c r="D130" s="2">
        <v>0.9</v>
      </c>
      <c r="E130" s="2">
        <v>150000</v>
      </c>
      <c r="F130" s="2">
        <f t="shared" si="6"/>
        <v>135000</v>
      </c>
      <c r="G130" s="2">
        <f t="shared" si="7"/>
        <v>0.88928705527413099</v>
      </c>
    </row>
    <row r="131" spans="2:7">
      <c r="B131" s="2">
        <v>715</v>
      </c>
      <c r="C131" s="2">
        <v>154747</v>
      </c>
      <c r="D131" s="2">
        <v>0.9</v>
      </c>
      <c r="E131" s="2">
        <v>150000</v>
      </c>
      <c r="F131" s="2">
        <f t="shared" ref="F131:F146" si="8">E131*D131</f>
        <v>135000</v>
      </c>
      <c r="G131" s="2">
        <f t="shared" ref="G131:G146" si="9">F131/C131</f>
        <v>0.87239171034010354</v>
      </c>
    </row>
    <row r="132" spans="2:7">
      <c r="B132" s="2">
        <v>716</v>
      </c>
      <c r="C132" s="2">
        <v>154527</v>
      </c>
      <c r="D132" s="2">
        <v>0.9</v>
      </c>
      <c r="E132" s="2">
        <v>150000</v>
      </c>
      <c r="F132" s="2">
        <f t="shared" si="8"/>
        <v>135000</v>
      </c>
      <c r="G132" s="2">
        <f t="shared" si="9"/>
        <v>0.87363373391057875</v>
      </c>
    </row>
    <row r="133" spans="2:7">
      <c r="B133" s="2">
        <v>717</v>
      </c>
      <c r="C133" s="2">
        <v>155022</v>
      </c>
      <c r="D133" s="2">
        <v>0.9</v>
      </c>
      <c r="E133" s="2">
        <v>150000</v>
      </c>
      <c r="F133" s="2">
        <f t="shared" si="8"/>
        <v>135000</v>
      </c>
      <c r="G133" s="2">
        <f t="shared" si="9"/>
        <v>0.87084413825134499</v>
      </c>
    </row>
    <row r="134" spans="2:7">
      <c r="B134" s="2">
        <v>718</v>
      </c>
      <c r="C134" s="2">
        <v>152448</v>
      </c>
      <c r="D134" s="2">
        <v>0.9</v>
      </c>
      <c r="E134" s="2">
        <v>150000</v>
      </c>
      <c r="F134" s="2">
        <f t="shared" si="8"/>
        <v>135000</v>
      </c>
      <c r="G134" s="2">
        <f t="shared" si="9"/>
        <v>0.88554785894206545</v>
      </c>
    </row>
    <row r="135" spans="2:7">
      <c r="B135" s="2">
        <v>719</v>
      </c>
      <c r="C135" s="2">
        <v>154198</v>
      </c>
      <c r="D135" s="2">
        <v>0.9</v>
      </c>
      <c r="E135" s="2">
        <v>150000</v>
      </c>
      <c r="F135" s="2">
        <f t="shared" si="8"/>
        <v>135000</v>
      </c>
      <c r="G135" s="2">
        <f t="shared" si="9"/>
        <v>0.87549773667622144</v>
      </c>
    </row>
    <row r="136" spans="2:7">
      <c r="B136" s="2">
        <v>722</v>
      </c>
      <c r="C136" s="2">
        <v>151597</v>
      </c>
      <c r="D136" s="2">
        <v>0.9</v>
      </c>
      <c r="E136" s="2">
        <v>150000</v>
      </c>
      <c r="F136" s="2">
        <f t="shared" si="8"/>
        <v>135000</v>
      </c>
      <c r="G136" s="2">
        <f t="shared" si="9"/>
        <v>0.89051894166771106</v>
      </c>
    </row>
    <row r="137" spans="2:7">
      <c r="B137" s="2">
        <v>723</v>
      </c>
      <c r="C137" s="2">
        <v>153493</v>
      </c>
      <c r="D137" s="2">
        <v>0.9</v>
      </c>
      <c r="E137" s="2">
        <v>150000</v>
      </c>
      <c r="F137" s="2">
        <f t="shared" si="8"/>
        <v>135000</v>
      </c>
      <c r="G137" s="2">
        <f t="shared" si="9"/>
        <v>0.87951893571693818</v>
      </c>
    </row>
    <row r="138" spans="2:7">
      <c r="B138" s="2">
        <v>724</v>
      </c>
      <c r="C138" s="2">
        <v>155372</v>
      </c>
      <c r="D138" s="2">
        <v>0.9</v>
      </c>
      <c r="E138" s="2">
        <v>150000</v>
      </c>
      <c r="F138" s="2">
        <f t="shared" si="8"/>
        <v>135000</v>
      </c>
      <c r="G138" s="2">
        <f t="shared" si="9"/>
        <v>0.86888242411760164</v>
      </c>
    </row>
    <row r="139" spans="2:7">
      <c r="B139" s="2">
        <v>725</v>
      </c>
      <c r="C139" s="2">
        <v>156608</v>
      </c>
      <c r="D139" s="2">
        <v>0.9</v>
      </c>
      <c r="E139" s="2">
        <v>150000</v>
      </c>
      <c r="F139" s="2">
        <f t="shared" si="8"/>
        <v>135000</v>
      </c>
      <c r="G139" s="2">
        <f t="shared" si="9"/>
        <v>0.86202492848385781</v>
      </c>
    </row>
    <row r="140" spans="2:7">
      <c r="B140" s="2">
        <v>726</v>
      </c>
      <c r="C140" s="2">
        <v>156186</v>
      </c>
      <c r="D140" s="2">
        <v>0.9</v>
      </c>
      <c r="E140" s="2">
        <v>150000</v>
      </c>
      <c r="F140" s="2">
        <f t="shared" si="8"/>
        <v>135000</v>
      </c>
      <c r="G140" s="2">
        <f t="shared" si="9"/>
        <v>0.86435403941454425</v>
      </c>
    </row>
    <row r="141" spans="2:7">
      <c r="B141" s="2">
        <v>729</v>
      </c>
      <c r="C141" s="2">
        <v>156652</v>
      </c>
      <c r="D141" s="2">
        <v>0.9</v>
      </c>
      <c r="E141" s="2">
        <v>150000</v>
      </c>
      <c r="F141" s="2">
        <f t="shared" si="8"/>
        <v>135000</v>
      </c>
      <c r="G141" s="2">
        <f t="shared" si="9"/>
        <v>0.86178280519878458</v>
      </c>
    </row>
    <row r="142" spans="2:7">
      <c r="B142" s="2">
        <v>730</v>
      </c>
      <c r="C142" s="2">
        <v>158013</v>
      </c>
      <c r="D142" s="2">
        <v>0.9</v>
      </c>
      <c r="E142" s="2">
        <v>150000</v>
      </c>
      <c r="F142" s="2">
        <f t="shared" si="8"/>
        <v>135000</v>
      </c>
      <c r="G142" s="2">
        <f t="shared" si="9"/>
        <v>0.85436008429686161</v>
      </c>
    </row>
    <row r="143" spans="2:7">
      <c r="B143" s="2">
        <v>731</v>
      </c>
      <c r="C143" s="2">
        <v>157039</v>
      </c>
      <c r="D143" s="2">
        <v>0.9</v>
      </c>
      <c r="E143" s="2">
        <v>150000</v>
      </c>
      <c r="F143" s="2">
        <f t="shared" si="8"/>
        <v>135000</v>
      </c>
      <c r="G143" s="2">
        <f t="shared" si="9"/>
        <v>0.85965906558243499</v>
      </c>
    </row>
    <row r="144" spans="2:7">
      <c r="B144" s="2">
        <v>801</v>
      </c>
      <c r="C144" s="2">
        <v>157387</v>
      </c>
      <c r="D144" s="2">
        <v>0.9</v>
      </c>
      <c r="E144" s="2">
        <v>150000</v>
      </c>
      <c r="F144" s="2">
        <f t="shared" si="8"/>
        <v>135000</v>
      </c>
      <c r="G144" s="2">
        <f t="shared" si="9"/>
        <v>0.85775826465972416</v>
      </c>
    </row>
    <row r="145" spans="2:7">
      <c r="B145" s="2">
        <v>802</v>
      </c>
      <c r="C145" s="2">
        <v>155674</v>
      </c>
      <c r="D145" s="2">
        <v>0.9</v>
      </c>
      <c r="E145" s="2">
        <v>150000</v>
      </c>
      <c r="F145" s="2">
        <f t="shared" si="8"/>
        <v>135000</v>
      </c>
      <c r="G145" s="2">
        <f t="shared" si="9"/>
        <v>0.86719683441037043</v>
      </c>
    </row>
    <row r="146" spans="2:7">
      <c r="B146" s="2">
        <v>805</v>
      </c>
      <c r="C146" s="2">
        <v>153137</v>
      </c>
      <c r="D146" s="2">
        <v>0.9</v>
      </c>
      <c r="E146" s="2">
        <v>150000</v>
      </c>
      <c r="F146" s="2">
        <f t="shared" si="8"/>
        <v>135000</v>
      </c>
      <c r="G146" s="2">
        <f t="shared" si="9"/>
        <v>0.88156356726330021</v>
      </c>
    </row>
  </sheetData>
  <phoneticPr fontId="34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K46"/>
  <sheetViews>
    <sheetView zoomScaleNormal="100" workbookViewId="0">
      <pane xSplit="3" ySplit="3" topLeftCell="D24" activePane="bottomRight" state="frozen"/>
      <selection pane="topRight" activeCell="D1" sqref="D1"/>
      <selection pane="bottomLeft" activeCell="A22" sqref="A22"/>
      <selection pane="bottomRight" activeCell="L30" sqref="L30"/>
    </sheetView>
  </sheetViews>
  <sheetFormatPr baseColWidth="10" defaultColWidth="8.7109375" defaultRowHeight="19"/>
  <cols>
    <col min="1" max="1" width="7.42578125" style="2" customWidth="1"/>
    <col min="2" max="2" width="9.28515625" style="82" customWidth="1"/>
    <col min="3" max="3" width="11.140625" style="2" customWidth="1"/>
    <col min="4" max="4" width="9.28515625" style="2" customWidth="1"/>
    <col min="5" max="5" width="11.140625" style="83" customWidth="1"/>
    <col min="6" max="6" width="9.28515625" style="72" customWidth="1"/>
    <col min="7" max="7" width="7.7109375" style="2" customWidth="1"/>
    <col min="8" max="10" width="9.28515625" style="2" customWidth="1"/>
    <col min="11" max="11" width="11.140625" style="2" customWidth="1"/>
    <col min="12" max="12" width="9.28515625" style="72" customWidth="1"/>
    <col min="13" max="13" width="7.7109375" style="2" customWidth="1"/>
    <col min="14" max="15" width="9.28515625" style="2" customWidth="1"/>
    <col min="16" max="1025" width="9.5703125" style="2" customWidth="1"/>
  </cols>
  <sheetData>
    <row r="1" spans="1:15" ht="37" customHeight="1">
      <c r="A1" s="9"/>
      <c r="D1" s="84" t="s">
        <v>906</v>
      </c>
      <c r="E1" s="152">
        <f>G3</f>
        <v>3782.07</v>
      </c>
      <c r="F1" s="152"/>
      <c r="G1" s="85" t="s">
        <v>907</v>
      </c>
      <c r="H1" s="153">
        <f>G3/I3*365</f>
        <v>2.3279182967959526</v>
      </c>
      <c r="I1" s="153"/>
      <c r="J1" s="84" t="s">
        <v>908</v>
      </c>
      <c r="K1" s="152">
        <f>M3</f>
        <v>3476.8399999999997</v>
      </c>
      <c r="L1" s="152"/>
      <c r="M1" s="85" t="s">
        <v>907</v>
      </c>
      <c r="N1" s="153">
        <f>M3/O3*365</f>
        <v>2.2032059027777775</v>
      </c>
      <c r="O1" s="153"/>
    </row>
    <row r="2" spans="1:15" s="86" customFormat="1" ht="17">
      <c r="A2" s="86" t="s">
        <v>909</v>
      </c>
      <c r="B2" s="86" t="s">
        <v>910</v>
      </c>
      <c r="C2" s="86" t="s">
        <v>911</v>
      </c>
      <c r="D2" s="87" t="s">
        <v>912</v>
      </c>
      <c r="E2" s="88" t="s">
        <v>913</v>
      </c>
      <c r="F2" s="89" t="s">
        <v>914</v>
      </c>
      <c r="G2" s="90" t="s">
        <v>915</v>
      </c>
      <c r="H2" s="91" t="s">
        <v>916</v>
      </c>
      <c r="I2" s="92" t="s">
        <v>917</v>
      </c>
      <c r="J2" s="87" t="s">
        <v>912</v>
      </c>
      <c r="K2" s="88" t="s">
        <v>913</v>
      </c>
      <c r="L2" s="89" t="s">
        <v>914</v>
      </c>
      <c r="M2" s="93" t="s">
        <v>915</v>
      </c>
      <c r="N2" s="91" t="s">
        <v>916</v>
      </c>
      <c r="O2" s="92" t="s">
        <v>917</v>
      </c>
    </row>
    <row r="3" spans="1:15" s="86" customFormat="1" ht="16">
      <c r="A3" s="86" t="s">
        <v>918</v>
      </c>
      <c r="B3" s="142" t="s">
        <v>919</v>
      </c>
      <c r="C3" s="143" t="str">
        <f ca="1">TODAY()-C4&amp;" 天"</f>
        <v>286 天</v>
      </c>
      <c r="D3" s="94">
        <f>SUM(D4:D10094)</f>
        <v>28000</v>
      </c>
      <c r="E3" s="91"/>
      <c r="F3" s="95">
        <f>SUM(F4:F10094)</f>
        <v>30782.07</v>
      </c>
      <c r="G3" s="96">
        <f>SUM(G4:G10094)</f>
        <v>3782.07</v>
      </c>
      <c r="H3" s="141" t="str">
        <f>"当前 "&amp;COUNTIF(E4:E10008,"----")&amp;" 支"</f>
        <v>当前 1 支</v>
      </c>
      <c r="I3" s="97">
        <f>SUM(I4:I3008)</f>
        <v>593000</v>
      </c>
      <c r="J3" s="94">
        <f>SUM(J4:J10094)</f>
        <v>29000</v>
      </c>
      <c r="K3" s="91"/>
      <c r="L3" s="95">
        <f>SUM(L4:L10094)</f>
        <v>29476.84</v>
      </c>
      <c r="M3" s="96">
        <f>SUM(M4:M10094)</f>
        <v>3476.8399999999997</v>
      </c>
      <c r="N3" s="141" t="str">
        <f>"当前 "&amp;COUNTIF(K4:K10008,"----")&amp;" 支"</f>
        <v>当前 3 支</v>
      </c>
      <c r="O3" s="97">
        <f>SUM(O4:O3008)</f>
        <v>576000</v>
      </c>
    </row>
    <row r="4" spans="1:15">
      <c r="A4" s="2">
        <v>113027</v>
      </c>
      <c r="B4" s="82" t="s">
        <v>920</v>
      </c>
      <c r="C4" s="98">
        <v>43634</v>
      </c>
      <c r="D4" s="99">
        <v>1000</v>
      </c>
      <c r="E4" s="100">
        <v>43656</v>
      </c>
      <c r="F4" s="101">
        <v>1019.3</v>
      </c>
      <c r="G4" s="102">
        <f>F4-D4</f>
        <v>19.299999999999955</v>
      </c>
      <c r="H4" s="103">
        <f>E4-C4</f>
        <v>22</v>
      </c>
      <c r="I4" s="104">
        <f>H4*D4</f>
        <v>22000</v>
      </c>
      <c r="J4" s="105" t="s">
        <v>921</v>
      </c>
      <c r="K4" s="106" t="s">
        <v>921</v>
      </c>
      <c r="L4" s="107" t="s">
        <v>921</v>
      </c>
      <c r="M4" s="107" t="s">
        <v>921</v>
      </c>
      <c r="N4" s="106" t="s">
        <v>921</v>
      </c>
      <c r="O4" s="108" t="s">
        <v>921</v>
      </c>
    </row>
    <row r="5" spans="1:15">
      <c r="A5" s="2">
        <v>113028</v>
      </c>
      <c r="B5" s="82" t="s">
        <v>922</v>
      </c>
      <c r="C5" s="98">
        <v>43636</v>
      </c>
      <c r="D5" s="99">
        <v>1000</v>
      </c>
      <c r="E5" s="100">
        <v>43654</v>
      </c>
      <c r="F5" s="109">
        <v>1201.76</v>
      </c>
      <c r="G5" s="102">
        <f>F5-D5</f>
        <v>201.76</v>
      </c>
      <c r="H5" s="103">
        <f>E5-C5</f>
        <v>18</v>
      </c>
      <c r="I5" s="104">
        <f>H5*D5</f>
        <v>18000</v>
      </c>
      <c r="J5" s="94">
        <v>1000</v>
      </c>
      <c r="K5" s="110">
        <v>43654</v>
      </c>
      <c r="L5" s="95">
        <v>1201.76</v>
      </c>
      <c r="M5" s="96">
        <f>L5-J5</f>
        <v>201.76</v>
      </c>
      <c r="N5" s="111">
        <f>K5-C5</f>
        <v>18</v>
      </c>
      <c r="O5" s="97">
        <f>N5*J5</f>
        <v>18000</v>
      </c>
    </row>
    <row r="6" spans="1:15">
      <c r="A6" s="2">
        <v>128070</v>
      </c>
      <c r="B6" s="82" t="s">
        <v>923</v>
      </c>
      <c r="C6" s="98">
        <v>43650</v>
      </c>
      <c r="D6" s="99">
        <v>2000</v>
      </c>
      <c r="E6" s="100">
        <v>43669</v>
      </c>
      <c r="F6" s="109">
        <v>1989.94</v>
      </c>
      <c r="G6" s="112">
        <v>-10.06</v>
      </c>
      <c r="H6" s="103">
        <f>E6-C6</f>
        <v>19</v>
      </c>
      <c r="I6" s="104">
        <f>H6*D6</f>
        <v>38000</v>
      </c>
      <c r="J6" s="94">
        <v>1000</v>
      </c>
      <c r="K6" s="110">
        <v>43675</v>
      </c>
      <c r="L6" s="95">
        <v>1000</v>
      </c>
      <c r="M6" s="95">
        <f>L6-J6</f>
        <v>0</v>
      </c>
      <c r="N6" s="111">
        <f>K6-C6</f>
        <v>25</v>
      </c>
      <c r="O6" s="97">
        <f>N6*J6</f>
        <v>25000</v>
      </c>
    </row>
    <row r="7" spans="1:15">
      <c r="A7" s="2">
        <v>113540</v>
      </c>
      <c r="B7" s="82" t="s">
        <v>924</v>
      </c>
      <c r="C7" s="98">
        <v>43663</v>
      </c>
      <c r="D7" s="113" t="s">
        <v>921</v>
      </c>
      <c r="E7" s="114" t="s">
        <v>921</v>
      </c>
      <c r="F7" s="115" t="s">
        <v>921</v>
      </c>
      <c r="G7" s="115" t="s">
        <v>921</v>
      </c>
      <c r="H7" s="114" t="s">
        <v>921</v>
      </c>
      <c r="I7" s="114" t="s">
        <v>921</v>
      </c>
      <c r="J7" s="94">
        <v>1000</v>
      </c>
      <c r="K7" s="110">
        <v>43682</v>
      </c>
      <c r="L7" s="95">
        <v>1004.6</v>
      </c>
      <c r="M7" s="96">
        <f>L7-J7</f>
        <v>4.6000000000000227</v>
      </c>
      <c r="N7" s="111">
        <f>K7-C7</f>
        <v>19</v>
      </c>
      <c r="O7" s="97">
        <f>N7*J7</f>
        <v>19000</v>
      </c>
    </row>
    <row r="8" spans="1:15">
      <c r="A8" s="2">
        <v>113541</v>
      </c>
      <c r="B8" s="82" t="s">
        <v>925</v>
      </c>
      <c r="C8" s="98">
        <v>43671</v>
      </c>
      <c r="D8" s="113" t="s">
        <v>921</v>
      </c>
      <c r="E8" s="114" t="s">
        <v>921</v>
      </c>
      <c r="F8" s="115" t="s">
        <v>921</v>
      </c>
      <c r="G8" s="115" t="s">
        <v>921</v>
      </c>
      <c r="H8" s="114" t="s">
        <v>921</v>
      </c>
      <c r="I8" s="114" t="s">
        <v>921</v>
      </c>
      <c r="J8" s="94">
        <v>1000</v>
      </c>
      <c r="K8" s="110">
        <v>43696</v>
      </c>
      <c r="L8" s="95">
        <v>1002.2</v>
      </c>
      <c r="M8" s="96">
        <f>L8-J8</f>
        <v>2.2000000000000455</v>
      </c>
      <c r="N8" s="111">
        <f>K8-C8</f>
        <v>25</v>
      </c>
      <c r="O8" s="97">
        <f>N8*J8</f>
        <v>25000</v>
      </c>
    </row>
    <row r="9" spans="1:15">
      <c r="A9" s="2">
        <v>113542</v>
      </c>
      <c r="B9" s="82" t="s">
        <v>926</v>
      </c>
      <c r="C9" s="98">
        <v>43682</v>
      </c>
      <c r="D9" s="113" t="s">
        <v>921</v>
      </c>
      <c r="E9" s="114" t="s">
        <v>921</v>
      </c>
      <c r="F9" s="115" t="s">
        <v>921</v>
      </c>
      <c r="G9" s="115" t="s">
        <v>921</v>
      </c>
      <c r="H9" s="114" t="s">
        <v>921</v>
      </c>
      <c r="I9" s="114" t="s">
        <v>921</v>
      </c>
      <c r="J9" s="94">
        <v>1000</v>
      </c>
      <c r="K9" s="110">
        <v>43700</v>
      </c>
      <c r="L9" s="95">
        <v>1039.79</v>
      </c>
      <c r="M9" s="96">
        <f>L9-J9</f>
        <v>39.789999999999964</v>
      </c>
      <c r="N9" s="111">
        <f>K9-C9</f>
        <v>18</v>
      </c>
      <c r="O9" s="97">
        <f>N9*J9</f>
        <v>18000</v>
      </c>
    </row>
    <row r="10" spans="1:15">
      <c r="A10" s="2">
        <v>123029</v>
      </c>
      <c r="B10" s="82" t="s">
        <v>927</v>
      </c>
      <c r="C10" s="98">
        <v>43697</v>
      </c>
      <c r="D10" s="116">
        <v>1000</v>
      </c>
      <c r="E10" s="117">
        <v>43718</v>
      </c>
      <c r="F10" s="101">
        <v>1188.76</v>
      </c>
      <c r="G10" s="118">
        <v>188.76</v>
      </c>
      <c r="H10" s="119">
        <f>E10-C10</f>
        <v>21</v>
      </c>
      <c r="I10" s="120">
        <f>H10*D10</f>
        <v>21000</v>
      </c>
      <c r="J10" s="105" t="s">
        <v>921</v>
      </c>
      <c r="K10" s="106" t="s">
        <v>921</v>
      </c>
      <c r="L10" s="107" t="s">
        <v>921</v>
      </c>
      <c r="M10" s="107" t="s">
        <v>921</v>
      </c>
      <c r="N10" s="106" t="s">
        <v>921</v>
      </c>
      <c r="O10" s="108" t="s">
        <v>921</v>
      </c>
    </row>
    <row r="11" spans="1:15">
      <c r="A11" s="2">
        <v>128073</v>
      </c>
      <c r="B11" s="82" t="s">
        <v>928</v>
      </c>
      <c r="C11" s="98">
        <v>43703</v>
      </c>
      <c r="D11" s="113" t="s">
        <v>921</v>
      </c>
      <c r="E11" s="114" t="s">
        <v>921</v>
      </c>
      <c r="F11" s="115" t="s">
        <v>921</v>
      </c>
      <c r="G11" s="115" t="s">
        <v>921</v>
      </c>
      <c r="H11" s="114" t="s">
        <v>921</v>
      </c>
      <c r="I11" s="114" t="s">
        <v>921</v>
      </c>
      <c r="J11" s="94">
        <v>1000</v>
      </c>
      <c r="K11" s="110">
        <v>43719</v>
      </c>
      <c r="L11" s="95">
        <v>1116.03</v>
      </c>
      <c r="M11" s="96">
        <f>L11-J11</f>
        <v>116.02999999999997</v>
      </c>
      <c r="N11" s="111">
        <f>K11-C11</f>
        <v>16</v>
      </c>
      <c r="O11" s="97">
        <f>N11*J11</f>
        <v>16000</v>
      </c>
    </row>
    <row r="12" spans="1:15">
      <c r="A12" s="2">
        <v>113544</v>
      </c>
      <c r="B12" s="82" t="s">
        <v>929</v>
      </c>
      <c r="C12" s="98">
        <v>43732</v>
      </c>
      <c r="D12" s="116">
        <v>1000</v>
      </c>
      <c r="E12" s="117">
        <v>43752</v>
      </c>
      <c r="F12" s="101">
        <v>1139.8699999999999</v>
      </c>
      <c r="G12" s="118">
        <v>139.87</v>
      </c>
      <c r="H12" s="119">
        <f>E12-C12</f>
        <v>20</v>
      </c>
      <c r="I12" s="120">
        <f>H12*D12</f>
        <v>20000</v>
      </c>
      <c r="J12" s="94">
        <v>1000</v>
      </c>
      <c r="K12" s="110">
        <v>43752</v>
      </c>
      <c r="L12" s="95">
        <v>1146.3699999999999</v>
      </c>
      <c r="M12" s="96">
        <v>146.37</v>
      </c>
      <c r="N12" s="111">
        <f>K12-C12</f>
        <v>20</v>
      </c>
      <c r="O12" s="97">
        <f>N12*J12</f>
        <v>20000</v>
      </c>
    </row>
    <row r="13" spans="1:15">
      <c r="A13" s="2">
        <v>128077</v>
      </c>
      <c r="B13" s="82" t="s">
        <v>930</v>
      </c>
      <c r="C13" s="98">
        <v>43756</v>
      </c>
      <c r="D13" s="116">
        <v>1000</v>
      </c>
      <c r="E13" s="117">
        <v>43776</v>
      </c>
      <c r="F13" s="101">
        <v>1148.79</v>
      </c>
      <c r="G13" s="118">
        <f>F13-D13</f>
        <v>148.78999999999996</v>
      </c>
      <c r="H13" s="119">
        <f>E13-C13</f>
        <v>20</v>
      </c>
      <c r="I13" s="120">
        <f>H13*D13</f>
        <v>20000</v>
      </c>
      <c r="J13" s="105" t="s">
        <v>921</v>
      </c>
      <c r="K13" s="106" t="s">
        <v>921</v>
      </c>
      <c r="L13" s="107" t="s">
        <v>921</v>
      </c>
      <c r="M13" s="107" t="s">
        <v>921</v>
      </c>
      <c r="N13" s="106" t="s">
        <v>921</v>
      </c>
      <c r="O13" s="108" t="s">
        <v>921</v>
      </c>
    </row>
    <row r="14" spans="1:15">
      <c r="A14" s="2">
        <v>128079</v>
      </c>
      <c r="B14" s="82" t="s">
        <v>931</v>
      </c>
      <c r="C14" s="98">
        <v>43761</v>
      </c>
      <c r="D14" s="116">
        <v>1000</v>
      </c>
      <c r="E14" s="117">
        <v>43790</v>
      </c>
      <c r="F14" s="101">
        <v>1058.79</v>
      </c>
      <c r="G14" s="118">
        <f>F14-D14</f>
        <v>58.789999999999964</v>
      </c>
      <c r="H14" s="119">
        <f>E14-C14</f>
        <v>29</v>
      </c>
      <c r="I14" s="120">
        <f>H14*D14</f>
        <v>29000</v>
      </c>
      <c r="J14" s="105" t="s">
        <v>921</v>
      </c>
      <c r="K14" s="106" t="s">
        <v>921</v>
      </c>
      <c r="L14" s="107" t="s">
        <v>921</v>
      </c>
      <c r="M14" s="107" t="s">
        <v>921</v>
      </c>
      <c r="N14" s="106" t="s">
        <v>921</v>
      </c>
      <c r="O14" s="108" t="s">
        <v>921</v>
      </c>
    </row>
    <row r="15" spans="1:15">
      <c r="A15" s="2">
        <v>127014</v>
      </c>
      <c r="B15" s="82" t="s">
        <v>932</v>
      </c>
      <c r="C15" s="98">
        <v>43766</v>
      </c>
      <c r="D15" s="116">
        <v>1000</v>
      </c>
      <c r="E15" s="117">
        <v>43790</v>
      </c>
      <c r="F15" s="101">
        <v>1068.8800000000001</v>
      </c>
      <c r="G15" s="118">
        <f>F15-D15</f>
        <v>68.880000000000109</v>
      </c>
      <c r="H15" s="119">
        <f>E15-C15</f>
        <v>24</v>
      </c>
      <c r="I15" s="120">
        <f>H15*D15</f>
        <v>24000</v>
      </c>
      <c r="J15" s="105" t="s">
        <v>921</v>
      </c>
      <c r="K15" s="106" t="s">
        <v>921</v>
      </c>
      <c r="L15" s="107" t="s">
        <v>921</v>
      </c>
      <c r="M15" s="107" t="s">
        <v>921</v>
      </c>
      <c r="N15" s="106" t="s">
        <v>921</v>
      </c>
      <c r="O15" s="108" t="s">
        <v>921</v>
      </c>
    </row>
    <row r="16" spans="1:15">
      <c r="A16" s="2">
        <v>110059</v>
      </c>
      <c r="B16" s="82" t="s">
        <v>933</v>
      </c>
      <c r="C16" s="98">
        <v>43768</v>
      </c>
      <c r="D16" s="116">
        <v>3000</v>
      </c>
      <c r="E16" s="117">
        <v>43784</v>
      </c>
      <c r="F16" s="101">
        <v>3104.38</v>
      </c>
      <c r="G16" s="118">
        <f>F16-D16</f>
        <v>104.38000000000011</v>
      </c>
      <c r="H16" s="119">
        <f>E16-C16</f>
        <v>16</v>
      </c>
      <c r="I16" s="120">
        <f>H16*D16</f>
        <v>48000</v>
      </c>
      <c r="J16" s="94">
        <v>3000</v>
      </c>
      <c r="K16" s="110">
        <v>43784</v>
      </c>
      <c r="L16" s="95">
        <v>3125.37</v>
      </c>
      <c r="M16" s="96">
        <f>L16-J16</f>
        <v>125.36999999999989</v>
      </c>
      <c r="N16" s="111">
        <f>K16-C16</f>
        <v>16</v>
      </c>
      <c r="O16" s="97">
        <f>N16*J16</f>
        <v>48000</v>
      </c>
    </row>
    <row r="17" spans="1:15">
      <c r="A17" s="2">
        <v>113548</v>
      </c>
      <c r="B17" s="82" t="s">
        <v>934</v>
      </c>
      <c r="C17" s="98">
        <v>43768</v>
      </c>
      <c r="D17" s="113" t="s">
        <v>921</v>
      </c>
      <c r="E17" s="114" t="s">
        <v>921</v>
      </c>
      <c r="F17" s="115" t="s">
        <v>921</v>
      </c>
      <c r="G17" s="115" t="s">
        <v>921</v>
      </c>
      <c r="H17" s="114" t="s">
        <v>921</v>
      </c>
      <c r="I17" s="121" t="s">
        <v>921</v>
      </c>
      <c r="J17" s="94">
        <v>1000</v>
      </c>
      <c r="K17" s="110">
        <v>43791</v>
      </c>
      <c r="L17" s="95">
        <v>1109.78</v>
      </c>
      <c r="M17" s="96">
        <f>L17-J17</f>
        <v>109.77999999999997</v>
      </c>
      <c r="N17" s="111">
        <f>K17-C17</f>
        <v>23</v>
      </c>
      <c r="O17" s="97">
        <f>N17*J17</f>
        <v>23000</v>
      </c>
    </row>
    <row r="18" spans="1:15">
      <c r="A18" s="2">
        <v>123034</v>
      </c>
      <c r="B18" s="82" t="s">
        <v>935</v>
      </c>
      <c r="C18" s="98">
        <v>43775</v>
      </c>
      <c r="D18" s="99">
        <v>1000</v>
      </c>
      <c r="E18" s="117">
        <v>43797</v>
      </c>
      <c r="F18" s="101">
        <v>1029.92</v>
      </c>
      <c r="G18" s="118">
        <f>F18-D18</f>
        <v>29.920000000000073</v>
      </c>
      <c r="H18" s="119">
        <f>E18-C18</f>
        <v>22</v>
      </c>
      <c r="I18" s="120">
        <f>H18*D18</f>
        <v>22000</v>
      </c>
      <c r="J18" s="105" t="s">
        <v>921</v>
      </c>
      <c r="K18" s="106" t="s">
        <v>921</v>
      </c>
      <c r="L18" s="107" t="s">
        <v>921</v>
      </c>
      <c r="M18" s="107" t="s">
        <v>921</v>
      </c>
      <c r="N18" s="106" t="s">
        <v>921</v>
      </c>
      <c r="O18" s="108" t="s">
        <v>921</v>
      </c>
    </row>
    <row r="19" spans="1:15">
      <c r="A19" s="2">
        <v>123035</v>
      </c>
      <c r="B19" s="82" t="s">
        <v>936</v>
      </c>
      <c r="C19" s="98">
        <v>43787</v>
      </c>
      <c r="D19" s="99">
        <v>1000</v>
      </c>
      <c r="E19" s="117">
        <v>43808</v>
      </c>
      <c r="F19" s="101">
        <v>1088.8599999999999</v>
      </c>
      <c r="G19" s="118">
        <f>F19-D19</f>
        <v>88.8599999999999</v>
      </c>
      <c r="H19" s="119">
        <f>E19-C19</f>
        <v>21</v>
      </c>
      <c r="I19" s="120">
        <f>H19*D19</f>
        <v>21000</v>
      </c>
      <c r="J19" s="94">
        <v>1000</v>
      </c>
      <c r="K19" s="110">
        <v>43808</v>
      </c>
      <c r="L19" s="95">
        <v>1098.8499999999999</v>
      </c>
      <c r="M19" s="96">
        <f>L19-J19</f>
        <v>98.849999999999909</v>
      </c>
      <c r="N19" s="111">
        <f>K19-C19</f>
        <v>21</v>
      </c>
      <c r="O19" s="97">
        <f>N19*J19</f>
        <v>21000</v>
      </c>
    </row>
    <row r="20" spans="1:15">
      <c r="A20" s="2">
        <v>113550</v>
      </c>
      <c r="B20" s="82" t="s">
        <v>937</v>
      </c>
      <c r="C20" s="98">
        <v>43789</v>
      </c>
      <c r="D20" s="99">
        <v>1000</v>
      </c>
      <c r="E20" s="117">
        <v>43811</v>
      </c>
      <c r="F20" s="101">
        <v>1079.78</v>
      </c>
      <c r="G20" s="118">
        <f>F20-D20</f>
        <v>79.779999999999973</v>
      </c>
      <c r="H20" s="119">
        <f>E20-C20</f>
        <v>22</v>
      </c>
      <c r="I20" s="120">
        <f>H20*D20</f>
        <v>22000</v>
      </c>
      <c r="J20" s="105" t="s">
        <v>921</v>
      </c>
      <c r="K20" s="106" t="s">
        <v>921</v>
      </c>
      <c r="L20" s="107" t="s">
        <v>921</v>
      </c>
      <c r="M20" s="107" t="s">
        <v>921</v>
      </c>
      <c r="N20" s="106" t="s">
        <v>921</v>
      </c>
      <c r="O20" s="108" t="s">
        <v>921</v>
      </c>
    </row>
    <row r="21" spans="1:15">
      <c r="A21" s="2">
        <v>128081</v>
      </c>
      <c r="B21" s="82" t="s">
        <v>938</v>
      </c>
      <c r="C21" s="98">
        <v>43794</v>
      </c>
      <c r="D21" s="113" t="s">
        <v>921</v>
      </c>
      <c r="E21" s="114" t="s">
        <v>921</v>
      </c>
      <c r="F21" s="115" t="s">
        <v>921</v>
      </c>
      <c r="G21" s="115" t="s">
        <v>921</v>
      </c>
      <c r="H21" s="114" t="s">
        <v>921</v>
      </c>
      <c r="I21" s="121" t="s">
        <v>921</v>
      </c>
      <c r="J21" s="94">
        <v>1000</v>
      </c>
      <c r="K21" s="110">
        <v>43815</v>
      </c>
      <c r="L21" s="95">
        <v>1076.8699999999999</v>
      </c>
      <c r="M21" s="96">
        <f>L21-J21</f>
        <v>76.869999999999891</v>
      </c>
      <c r="N21" s="111">
        <f>K21-C21</f>
        <v>21</v>
      </c>
      <c r="O21" s="97">
        <f>N21*J21</f>
        <v>21000</v>
      </c>
    </row>
    <row r="22" spans="1:15">
      <c r="A22" s="2">
        <v>110062</v>
      </c>
      <c r="B22" s="82" t="s">
        <v>939</v>
      </c>
      <c r="C22" s="98">
        <v>43803</v>
      </c>
      <c r="D22" s="99">
        <v>1000</v>
      </c>
      <c r="E22" s="117">
        <v>43824</v>
      </c>
      <c r="F22" s="101">
        <v>1203.26</v>
      </c>
      <c r="G22" s="118">
        <f>F22-D22</f>
        <v>203.26</v>
      </c>
      <c r="H22" s="119">
        <f>E22-C22</f>
        <v>21</v>
      </c>
      <c r="I22" s="120">
        <f>H22*D22</f>
        <v>21000</v>
      </c>
      <c r="J22" s="99">
        <v>1000</v>
      </c>
      <c r="K22" s="117">
        <v>43824</v>
      </c>
      <c r="L22" s="101">
        <v>1245.55</v>
      </c>
      <c r="M22" s="118">
        <f>L22-J22</f>
        <v>245.54999999999995</v>
      </c>
      <c r="N22" s="111">
        <f>K22-C22</f>
        <v>21</v>
      </c>
      <c r="O22" s="120">
        <f>N22*J22</f>
        <v>21000</v>
      </c>
    </row>
    <row r="23" spans="1:15">
      <c r="A23" s="2">
        <v>123036</v>
      </c>
      <c r="B23" s="82" t="s">
        <v>940</v>
      </c>
      <c r="C23" s="98">
        <v>43812</v>
      </c>
      <c r="D23" s="99">
        <v>1000</v>
      </c>
      <c r="E23" s="117">
        <v>43840</v>
      </c>
      <c r="F23" s="101">
        <v>1343.51</v>
      </c>
      <c r="G23" s="118">
        <f>F23-D23</f>
        <v>343.51</v>
      </c>
      <c r="H23" s="119">
        <f>E23-C23</f>
        <v>28</v>
      </c>
      <c r="I23" s="120">
        <f>H23*D23</f>
        <v>28000</v>
      </c>
      <c r="J23" s="105" t="s">
        <v>921</v>
      </c>
      <c r="K23" s="106" t="s">
        <v>921</v>
      </c>
      <c r="L23" s="107" t="s">
        <v>921</v>
      </c>
      <c r="M23" s="107" t="s">
        <v>921</v>
      </c>
      <c r="N23" s="106" t="s">
        <v>921</v>
      </c>
      <c r="O23" s="108" t="s">
        <v>921</v>
      </c>
    </row>
    <row r="24" spans="1:15">
      <c r="A24" s="2">
        <v>110063</v>
      </c>
      <c r="B24" s="122" t="s">
        <v>941</v>
      </c>
      <c r="C24" s="98">
        <v>43816</v>
      </c>
      <c r="D24" s="113" t="s">
        <v>921</v>
      </c>
      <c r="E24" s="114" t="s">
        <v>921</v>
      </c>
      <c r="F24" s="115" t="s">
        <v>921</v>
      </c>
      <c r="G24" s="115" t="s">
        <v>921</v>
      </c>
      <c r="H24" s="114" t="s">
        <v>921</v>
      </c>
      <c r="I24" s="121" t="s">
        <v>921</v>
      </c>
      <c r="J24" s="99">
        <v>1000</v>
      </c>
      <c r="K24" s="117">
        <v>43833</v>
      </c>
      <c r="L24" s="101">
        <v>1224.56</v>
      </c>
      <c r="M24" s="118">
        <f>L24-J24</f>
        <v>224.55999999999995</v>
      </c>
      <c r="N24" s="111">
        <f>K24-C24</f>
        <v>17</v>
      </c>
      <c r="O24" s="120">
        <f>N24*J24</f>
        <v>17000</v>
      </c>
    </row>
    <row r="25" spans="1:15">
      <c r="A25" s="2">
        <v>113029</v>
      </c>
      <c r="B25" s="82" t="s">
        <v>942</v>
      </c>
      <c r="C25" s="98">
        <v>43817</v>
      </c>
      <c r="D25" s="99">
        <v>1000</v>
      </c>
      <c r="E25" s="117">
        <v>43837</v>
      </c>
      <c r="F25" s="101">
        <v>1204.56</v>
      </c>
      <c r="G25" s="118">
        <f>F25-D25</f>
        <v>204.55999999999995</v>
      </c>
      <c r="H25" s="119">
        <f>E25-C25</f>
        <v>20</v>
      </c>
      <c r="I25" s="120">
        <f>H25*D25</f>
        <v>20000</v>
      </c>
      <c r="J25" s="99">
        <v>1000</v>
      </c>
      <c r="K25" s="117">
        <v>43837</v>
      </c>
      <c r="L25" s="101">
        <v>1202.76</v>
      </c>
      <c r="M25" s="118">
        <f>L25-J25</f>
        <v>202.76</v>
      </c>
      <c r="N25" s="111">
        <f>K25-C25</f>
        <v>20</v>
      </c>
      <c r="O25" s="120">
        <f>N25*J25</f>
        <v>20000</v>
      </c>
    </row>
    <row r="26" spans="1:15">
      <c r="A26" s="2">
        <v>128084</v>
      </c>
      <c r="B26" s="82" t="s">
        <v>943</v>
      </c>
      <c r="C26" s="98">
        <v>43817</v>
      </c>
      <c r="D26" s="113" t="s">
        <v>921</v>
      </c>
      <c r="E26" s="114" t="s">
        <v>921</v>
      </c>
      <c r="F26" s="115" t="s">
        <v>921</v>
      </c>
      <c r="G26" s="115" t="s">
        <v>921</v>
      </c>
      <c r="H26" s="114" t="s">
        <v>921</v>
      </c>
      <c r="I26" s="121" t="s">
        <v>921</v>
      </c>
      <c r="J26" s="94">
        <v>1000</v>
      </c>
      <c r="K26" s="117">
        <v>43840</v>
      </c>
      <c r="L26" s="101">
        <v>1199.05</v>
      </c>
      <c r="M26" s="118">
        <f>L26-J26</f>
        <v>199.04999999999995</v>
      </c>
      <c r="N26" s="111">
        <f>K26-C26</f>
        <v>23</v>
      </c>
      <c r="O26" s="120">
        <f>N26*J26</f>
        <v>23000</v>
      </c>
    </row>
    <row r="27" spans="1:15">
      <c r="A27" s="2">
        <v>113555</v>
      </c>
      <c r="B27" s="82" t="s">
        <v>944</v>
      </c>
      <c r="C27" s="98">
        <v>43822</v>
      </c>
      <c r="D27" s="113" t="s">
        <v>921</v>
      </c>
      <c r="E27" s="114" t="s">
        <v>921</v>
      </c>
      <c r="F27" s="115" t="s">
        <v>921</v>
      </c>
      <c r="G27" s="115" t="s">
        <v>921</v>
      </c>
      <c r="H27" s="114" t="s">
        <v>921</v>
      </c>
      <c r="I27" s="121" t="s">
        <v>921</v>
      </c>
      <c r="J27" s="94">
        <v>1000</v>
      </c>
      <c r="K27" s="117">
        <v>43865</v>
      </c>
      <c r="L27" s="101">
        <v>1203.3599999999999</v>
      </c>
      <c r="M27" s="118">
        <f>L27-J27</f>
        <v>203.3599999999999</v>
      </c>
      <c r="N27" s="111">
        <f>K27-C27</f>
        <v>43</v>
      </c>
      <c r="O27" s="120">
        <f>N27*J27</f>
        <v>43000</v>
      </c>
    </row>
    <row r="28" spans="1:15">
      <c r="A28" s="2">
        <v>110064</v>
      </c>
      <c r="B28" s="82" t="s">
        <v>945</v>
      </c>
      <c r="C28" s="98">
        <v>43823</v>
      </c>
      <c r="D28" s="99">
        <v>1000</v>
      </c>
      <c r="E28" s="117">
        <v>43846</v>
      </c>
      <c r="F28" s="101">
        <v>1138.77</v>
      </c>
      <c r="G28" s="118">
        <f>F28-D28</f>
        <v>138.76999999999998</v>
      </c>
      <c r="H28" s="119">
        <f>E28-C28</f>
        <v>23</v>
      </c>
      <c r="I28" s="120">
        <f>H28*D28</f>
        <v>23000</v>
      </c>
      <c r="J28" s="99">
        <v>1000</v>
      </c>
      <c r="K28" s="117">
        <v>43844</v>
      </c>
      <c r="L28" s="101">
        <v>1074.78</v>
      </c>
      <c r="M28" s="118">
        <f>L28-J28</f>
        <v>74.779999999999973</v>
      </c>
      <c r="N28" s="111">
        <f>K28-C28</f>
        <v>21</v>
      </c>
      <c r="O28" s="120">
        <f>N28*J28</f>
        <v>21000</v>
      </c>
    </row>
    <row r="29" spans="1:15">
      <c r="A29" s="2">
        <v>113558</v>
      </c>
      <c r="B29" s="82" t="s">
        <v>946</v>
      </c>
      <c r="C29" s="98">
        <v>43824</v>
      </c>
      <c r="D29" s="99">
        <v>1000</v>
      </c>
      <c r="E29" s="117">
        <v>43844</v>
      </c>
      <c r="F29" s="101">
        <v>1244.75</v>
      </c>
      <c r="G29" s="118">
        <f>F29-D29</f>
        <v>244.75</v>
      </c>
      <c r="H29" s="119">
        <f>E29-C29</f>
        <v>20</v>
      </c>
      <c r="I29" s="120">
        <f>H29*D29</f>
        <v>20000</v>
      </c>
      <c r="J29" s="105" t="s">
        <v>921</v>
      </c>
      <c r="K29" s="106" t="s">
        <v>921</v>
      </c>
      <c r="L29" s="107" t="s">
        <v>921</v>
      </c>
      <c r="M29" s="107" t="s">
        <v>921</v>
      </c>
      <c r="N29" s="106" t="s">
        <v>921</v>
      </c>
      <c r="O29" s="108" t="s">
        <v>921</v>
      </c>
    </row>
    <row r="30" spans="1:15">
      <c r="A30" s="2">
        <v>128088</v>
      </c>
      <c r="B30" s="82" t="s">
        <v>947</v>
      </c>
      <c r="C30" s="98">
        <v>43825</v>
      </c>
      <c r="D30" s="113" t="s">
        <v>921</v>
      </c>
      <c r="E30" s="114" t="s">
        <v>921</v>
      </c>
      <c r="F30" s="115" t="s">
        <v>921</v>
      </c>
      <c r="G30" s="115" t="s">
        <v>921</v>
      </c>
      <c r="H30" s="114" t="s">
        <v>921</v>
      </c>
      <c r="I30" s="121" t="s">
        <v>921</v>
      </c>
      <c r="J30" s="94">
        <v>1000</v>
      </c>
      <c r="K30" s="117">
        <v>43850</v>
      </c>
      <c r="L30" s="101">
        <v>1277.47</v>
      </c>
      <c r="M30" s="118">
        <f>L30-J30</f>
        <v>277.47000000000003</v>
      </c>
      <c r="N30" s="111">
        <f>K30-C30</f>
        <v>25</v>
      </c>
      <c r="O30" s="120">
        <f>N30*J30</f>
        <v>25000</v>
      </c>
    </row>
    <row r="31" spans="1:15">
      <c r="A31" s="2">
        <v>128089</v>
      </c>
      <c r="B31" s="82" t="s">
        <v>948</v>
      </c>
      <c r="C31" s="98">
        <v>43829</v>
      </c>
      <c r="D31" s="99">
        <v>1000</v>
      </c>
      <c r="E31" s="117">
        <v>43851</v>
      </c>
      <c r="F31" s="101">
        <v>1258.7</v>
      </c>
      <c r="G31" s="118">
        <f>F31-D31</f>
        <v>258.70000000000005</v>
      </c>
      <c r="H31" s="119">
        <f>E31-C31</f>
        <v>22</v>
      </c>
      <c r="I31" s="120">
        <f>H31*D31</f>
        <v>22000</v>
      </c>
      <c r="J31" s="105" t="s">
        <v>921</v>
      </c>
      <c r="K31" s="106" t="s">
        <v>921</v>
      </c>
      <c r="L31" s="107" t="s">
        <v>921</v>
      </c>
      <c r="M31" s="107" t="s">
        <v>921</v>
      </c>
      <c r="N31" s="106" t="s">
        <v>921</v>
      </c>
      <c r="O31" s="108" t="s">
        <v>921</v>
      </c>
    </row>
    <row r="32" spans="1:15">
      <c r="A32" s="2">
        <v>128090</v>
      </c>
      <c r="B32" s="122" t="s">
        <v>949</v>
      </c>
      <c r="C32" s="98">
        <v>43830</v>
      </c>
      <c r="D32" s="99">
        <v>1000</v>
      </c>
      <c r="E32" s="117">
        <v>43853</v>
      </c>
      <c r="F32" s="101">
        <v>1324.18</v>
      </c>
      <c r="G32" s="118">
        <f>F32-D32</f>
        <v>324.18000000000006</v>
      </c>
      <c r="H32" s="119">
        <f>E32-C32</f>
        <v>23</v>
      </c>
      <c r="I32" s="120">
        <f>H32*D32</f>
        <v>23000</v>
      </c>
      <c r="J32" s="105" t="s">
        <v>921</v>
      </c>
      <c r="K32" s="106" t="s">
        <v>921</v>
      </c>
      <c r="L32" s="107" t="s">
        <v>921</v>
      </c>
      <c r="M32" s="107" t="s">
        <v>921</v>
      </c>
      <c r="N32" s="106" t="s">
        <v>921</v>
      </c>
      <c r="O32" s="108" t="s">
        <v>921</v>
      </c>
    </row>
    <row r="33" spans="1:15">
      <c r="A33" s="2">
        <v>128092</v>
      </c>
      <c r="B33" s="82" t="s">
        <v>950</v>
      </c>
      <c r="C33" s="98">
        <v>43832</v>
      </c>
      <c r="D33" s="113" t="s">
        <v>921</v>
      </c>
      <c r="E33" s="114" t="s">
        <v>921</v>
      </c>
      <c r="F33" s="115" t="s">
        <v>921</v>
      </c>
      <c r="G33" s="115" t="s">
        <v>921</v>
      </c>
      <c r="H33" s="114" t="s">
        <v>921</v>
      </c>
      <c r="I33" s="121" t="s">
        <v>921</v>
      </c>
      <c r="J33" s="94">
        <v>1000</v>
      </c>
      <c r="K33" s="117">
        <v>43852</v>
      </c>
      <c r="L33" s="101">
        <v>1077.67</v>
      </c>
      <c r="M33" s="118">
        <f>L33-J33</f>
        <v>77.670000000000073</v>
      </c>
      <c r="N33" s="111">
        <f>K33-C33</f>
        <v>20</v>
      </c>
      <c r="O33" s="120">
        <f>N33*J33</f>
        <v>20000</v>
      </c>
    </row>
    <row r="34" spans="1:15">
      <c r="A34" s="2">
        <v>113562</v>
      </c>
      <c r="B34" s="82" t="s">
        <v>951</v>
      </c>
      <c r="C34" s="98">
        <v>43836</v>
      </c>
      <c r="D34" s="99">
        <v>1000</v>
      </c>
      <c r="E34" s="117">
        <v>43865</v>
      </c>
      <c r="F34" s="101">
        <v>1209.76</v>
      </c>
      <c r="G34" s="118">
        <f>F34-D34</f>
        <v>209.76</v>
      </c>
      <c r="H34" s="119">
        <f>E34-C34</f>
        <v>29</v>
      </c>
      <c r="I34" s="120">
        <f>H34*D34</f>
        <v>29000</v>
      </c>
      <c r="J34" s="105" t="s">
        <v>921</v>
      </c>
      <c r="K34" s="106" t="s">
        <v>921</v>
      </c>
      <c r="L34" s="107" t="s">
        <v>921</v>
      </c>
      <c r="M34" s="107" t="s">
        <v>921</v>
      </c>
      <c r="N34" s="106" t="s">
        <v>921</v>
      </c>
      <c r="O34" s="108" t="s">
        <v>921</v>
      </c>
    </row>
    <row r="35" spans="1:15">
      <c r="A35" s="2">
        <v>127015</v>
      </c>
      <c r="B35" s="82" t="s">
        <v>952</v>
      </c>
      <c r="C35" s="98">
        <v>43837</v>
      </c>
      <c r="D35" s="99">
        <v>1000</v>
      </c>
      <c r="E35" s="117">
        <v>43865</v>
      </c>
      <c r="F35" s="101">
        <v>1073.8699999999999</v>
      </c>
      <c r="G35" s="118">
        <f>F35-D35</f>
        <v>73.869999999999891</v>
      </c>
      <c r="H35" s="119">
        <f>E35-C35</f>
        <v>28</v>
      </c>
      <c r="I35" s="120">
        <f>H35*D35</f>
        <v>28000</v>
      </c>
      <c r="J35" s="94">
        <v>1000</v>
      </c>
      <c r="K35" s="117">
        <v>43865</v>
      </c>
      <c r="L35" s="101">
        <v>1074.67</v>
      </c>
      <c r="M35" s="118">
        <f>L35-J35</f>
        <v>74.670000000000073</v>
      </c>
      <c r="N35" s="111">
        <f>K35-C35</f>
        <v>28</v>
      </c>
      <c r="O35" s="120">
        <f>N35*J35</f>
        <v>28000</v>
      </c>
    </row>
    <row r="36" spans="1:15">
      <c r="A36" s="2">
        <v>128093</v>
      </c>
      <c r="B36" s="82" t="s">
        <v>953</v>
      </c>
      <c r="C36" s="98">
        <v>43837</v>
      </c>
      <c r="D36" s="99">
        <v>1000</v>
      </c>
      <c r="E36" s="117">
        <v>43851</v>
      </c>
      <c r="F36" s="101">
        <v>1097.8499999999999</v>
      </c>
      <c r="G36" s="118">
        <f>F36-D36</f>
        <v>97.849999999999909</v>
      </c>
      <c r="H36" s="119">
        <f>E36-C36</f>
        <v>14</v>
      </c>
      <c r="I36" s="120">
        <f>H36*D36</f>
        <v>14000</v>
      </c>
      <c r="J36" s="94">
        <v>1000</v>
      </c>
      <c r="K36" s="117">
        <v>43851</v>
      </c>
      <c r="L36" s="101">
        <v>1079.1500000000001</v>
      </c>
      <c r="M36" s="118">
        <f>L36-J36</f>
        <v>79.150000000000091</v>
      </c>
      <c r="N36" s="111">
        <f>K36-C36</f>
        <v>14</v>
      </c>
      <c r="O36" s="120">
        <f>N36*J36</f>
        <v>14000</v>
      </c>
    </row>
    <row r="37" spans="1:15">
      <c r="A37" s="2">
        <v>123041</v>
      </c>
      <c r="B37" s="82" t="s">
        <v>954</v>
      </c>
      <c r="C37" s="123">
        <v>43845</v>
      </c>
      <c r="D37" s="99">
        <v>2000</v>
      </c>
      <c r="E37" s="117">
        <v>43875</v>
      </c>
      <c r="F37" s="101">
        <v>2563.83</v>
      </c>
      <c r="G37" s="118">
        <f>F37-D37</f>
        <v>563.82999999999993</v>
      </c>
      <c r="H37" s="119">
        <f>E37-C37</f>
        <v>30</v>
      </c>
      <c r="I37" s="120">
        <f>H37*D37</f>
        <v>60000</v>
      </c>
      <c r="J37" s="94">
        <v>3000</v>
      </c>
      <c r="K37" s="117">
        <v>43875</v>
      </c>
      <c r="L37" s="101">
        <v>3896.2</v>
      </c>
      <c r="M37" s="118">
        <f>L37-J37</f>
        <v>896.19999999999982</v>
      </c>
      <c r="N37" s="111">
        <f>K37-C37</f>
        <v>30</v>
      </c>
      <c r="O37" s="120">
        <f>N37*J37</f>
        <v>90000</v>
      </c>
    </row>
    <row r="38" spans="1:15">
      <c r="A38" s="2">
        <v>113568</v>
      </c>
      <c r="B38" s="82" t="s">
        <v>955</v>
      </c>
      <c r="C38" s="98">
        <v>43900</v>
      </c>
      <c r="D38" s="113" t="s">
        <v>921</v>
      </c>
      <c r="E38" s="114" t="s">
        <v>921</v>
      </c>
      <c r="F38" s="115" t="s">
        <v>921</v>
      </c>
      <c r="G38" s="115" t="s">
        <v>921</v>
      </c>
      <c r="H38" s="114" t="s">
        <v>921</v>
      </c>
      <c r="I38" s="121" t="s">
        <v>921</v>
      </c>
      <c r="J38" s="94">
        <v>1000</v>
      </c>
      <c r="K38" s="138" t="s">
        <v>956</v>
      </c>
      <c r="L38" s="139" t="s">
        <v>956</v>
      </c>
      <c r="M38" s="139" t="s">
        <v>956</v>
      </c>
      <c r="N38" s="139" t="s">
        <v>956</v>
      </c>
      <c r="O38" s="140" t="s">
        <v>956</v>
      </c>
    </row>
    <row r="39" spans="1:15">
      <c r="A39" s="2">
        <v>110067</v>
      </c>
      <c r="B39" s="82" t="s">
        <v>1067</v>
      </c>
      <c r="C39" s="98">
        <v>43905</v>
      </c>
      <c r="D39" s="113" t="s">
        <v>921</v>
      </c>
      <c r="E39" s="114" t="s">
        <v>921</v>
      </c>
      <c r="F39" s="115" t="s">
        <v>921</v>
      </c>
      <c r="G39" s="115" t="s">
        <v>921</v>
      </c>
      <c r="H39" s="114" t="s">
        <v>921</v>
      </c>
      <c r="I39" s="121" t="s">
        <v>921</v>
      </c>
      <c r="J39" s="94">
        <v>1000</v>
      </c>
      <c r="K39" s="138" t="s">
        <v>956</v>
      </c>
      <c r="L39" s="139" t="s">
        <v>956</v>
      </c>
      <c r="M39" s="139" t="s">
        <v>956</v>
      </c>
      <c r="N39" s="139" t="s">
        <v>956</v>
      </c>
      <c r="O39" s="140" t="s">
        <v>956</v>
      </c>
    </row>
    <row r="40" spans="1:15">
      <c r="A40" s="2">
        <v>128102</v>
      </c>
      <c r="B40" s="82" t="s">
        <v>1087</v>
      </c>
      <c r="C40" s="98">
        <v>43913</v>
      </c>
      <c r="D40" s="94">
        <v>1000</v>
      </c>
      <c r="E40" s="138" t="s">
        <v>956</v>
      </c>
      <c r="F40" s="139" t="s">
        <v>956</v>
      </c>
      <c r="G40" s="139" t="s">
        <v>956</v>
      </c>
      <c r="H40" s="139" t="s">
        <v>956</v>
      </c>
      <c r="I40" s="140" t="s">
        <v>956</v>
      </c>
      <c r="J40" s="113" t="s">
        <v>921</v>
      </c>
      <c r="K40" s="114" t="s">
        <v>921</v>
      </c>
      <c r="L40" s="115" t="s">
        <v>921</v>
      </c>
      <c r="M40" s="115" t="s">
        <v>921</v>
      </c>
      <c r="N40" s="114" t="s">
        <v>921</v>
      </c>
      <c r="O40" s="121" t="s">
        <v>921</v>
      </c>
    </row>
    <row r="41" spans="1:15">
      <c r="A41" s="2">
        <v>110068</v>
      </c>
      <c r="B41" s="82" t="s">
        <v>1103</v>
      </c>
      <c r="C41" s="98">
        <v>43916</v>
      </c>
      <c r="D41" s="113" t="s">
        <v>921</v>
      </c>
      <c r="E41" s="114" t="s">
        <v>921</v>
      </c>
      <c r="F41" s="115" t="s">
        <v>921</v>
      </c>
      <c r="G41" s="115" t="s">
        <v>921</v>
      </c>
      <c r="H41" s="114" t="s">
        <v>921</v>
      </c>
      <c r="I41" s="121" t="s">
        <v>921</v>
      </c>
      <c r="J41" s="94">
        <v>1000</v>
      </c>
      <c r="K41" s="138" t="s">
        <v>956</v>
      </c>
      <c r="L41" s="139" t="s">
        <v>956</v>
      </c>
      <c r="M41" s="139" t="s">
        <v>956</v>
      </c>
      <c r="N41" s="139" t="s">
        <v>956</v>
      </c>
      <c r="O41" s="140" t="s">
        <v>956</v>
      </c>
    </row>
    <row r="42" spans="1:15">
      <c r="C42" s="98"/>
      <c r="D42" s="99"/>
      <c r="E42" s="124"/>
      <c r="F42" s="109"/>
      <c r="G42" s="109"/>
      <c r="H42" s="103"/>
      <c r="I42" s="104"/>
      <c r="J42" s="99"/>
      <c r="K42" s="103"/>
      <c r="L42" s="109"/>
      <c r="M42" s="103"/>
      <c r="N42" s="103"/>
      <c r="O42" s="104"/>
    </row>
    <row r="43" spans="1:15">
      <c r="C43" s="98"/>
      <c r="D43" s="99"/>
      <c r="E43" s="124"/>
      <c r="F43" s="109"/>
      <c r="G43" s="109"/>
      <c r="H43" s="103"/>
      <c r="I43" s="104"/>
      <c r="J43" s="99"/>
      <c r="K43" s="103"/>
      <c r="L43" s="109"/>
      <c r="M43" s="103"/>
      <c r="N43" s="103"/>
      <c r="O43" s="104"/>
    </row>
    <row r="44" spans="1:15">
      <c r="C44" s="98"/>
      <c r="D44" s="99"/>
      <c r="E44" s="124"/>
      <c r="F44" s="109"/>
      <c r="G44" s="109"/>
      <c r="H44" s="103"/>
      <c r="I44" s="104"/>
      <c r="J44" s="99"/>
      <c r="K44" s="103"/>
      <c r="L44" s="109"/>
      <c r="M44" s="103"/>
      <c r="N44" s="103"/>
      <c r="O44" s="104"/>
    </row>
    <row r="45" spans="1:15">
      <c r="C45" s="98"/>
      <c r="D45" s="99"/>
      <c r="E45" s="124"/>
      <c r="F45" s="109"/>
      <c r="G45" s="109"/>
      <c r="H45" s="103"/>
      <c r="I45" s="104"/>
      <c r="J45" s="99"/>
      <c r="K45" s="103"/>
      <c r="L45" s="109"/>
      <c r="M45" s="103"/>
      <c r="N45" s="103"/>
      <c r="O45" s="104"/>
    </row>
    <row r="46" spans="1:15">
      <c r="C46" s="98"/>
      <c r="D46" s="99"/>
      <c r="E46" s="124"/>
      <c r="F46" s="109"/>
      <c r="G46" s="109"/>
      <c r="H46" s="103"/>
      <c r="I46" s="104"/>
      <c r="J46" s="99"/>
      <c r="K46" s="103"/>
      <c r="L46" s="109"/>
      <c r="M46" s="103"/>
      <c r="N46" s="103"/>
      <c r="O46" s="104"/>
    </row>
  </sheetData>
  <mergeCells count="4">
    <mergeCell ref="E1:F1"/>
    <mergeCell ref="H1:I1"/>
    <mergeCell ref="K1:L1"/>
    <mergeCell ref="N1:O1"/>
  </mergeCells>
  <phoneticPr fontId="34" type="noConversion"/>
  <pageMargins left="0.7" right="0.7" top="0.75" bottom="0.75" header="0.51180555555555496" footer="0.51180555555555496"/>
  <pageSetup paperSize="9" firstPageNumber="0" orientation="portrait" horizontalDpi="300" verticalDpi="300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AMK10"/>
  <sheetViews>
    <sheetView zoomScale="98" zoomScaleNormal="98" workbookViewId="0">
      <selection activeCell="D11" sqref="D11"/>
    </sheetView>
  </sheetViews>
  <sheetFormatPr baseColWidth="10" defaultColWidth="8.7109375" defaultRowHeight="19"/>
  <cols>
    <col min="1" max="1025" width="9.5703125" style="2" customWidth="1"/>
  </cols>
  <sheetData>
    <row r="2" spans="2:14">
      <c r="B2" s="2" t="s">
        <v>957</v>
      </c>
      <c r="D2" s="2" t="s">
        <v>958</v>
      </c>
      <c r="F2" s="2" t="s">
        <v>959</v>
      </c>
      <c r="H2" s="2" t="s">
        <v>960</v>
      </c>
      <c r="J2" s="2" t="s">
        <v>961</v>
      </c>
      <c r="L2" s="2" t="s">
        <v>962</v>
      </c>
    </row>
    <row r="3" spans="2:14">
      <c r="B3" s="2" t="s">
        <v>963</v>
      </c>
      <c r="C3" s="2">
        <v>1.5</v>
      </c>
      <c r="D3" s="125" t="s">
        <v>964</v>
      </c>
      <c r="E3" s="9">
        <v>1.5</v>
      </c>
      <c r="F3" s="2" t="s">
        <v>965</v>
      </c>
      <c r="G3" s="2">
        <v>1.5</v>
      </c>
      <c r="H3" s="2" t="s">
        <v>966</v>
      </c>
      <c r="I3" s="2">
        <v>1.5</v>
      </c>
      <c r="J3" s="2" t="s">
        <v>967</v>
      </c>
      <c r="K3" s="2">
        <v>1.5</v>
      </c>
      <c r="L3" s="2" t="s">
        <v>968</v>
      </c>
      <c r="M3">
        <v>1.5</v>
      </c>
      <c r="N3"/>
    </row>
    <row r="4" spans="2:14">
      <c r="B4" s="2" t="s">
        <v>969</v>
      </c>
      <c r="C4" s="2">
        <v>1.3</v>
      </c>
      <c r="D4" s="2" t="s">
        <v>970</v>
      </c>
      <c r="E4" s="2">
        <v>1.2</v>
      </c>
      <c r="F4" s="2" t="s">
        <v>971</v>
      </c>
      <c r="G4" s="2">
        <v>1.2</v>
      </c>
      <c r="H4" s="2" t="s">
        <v>972</v>
      </c>
      <c r="I4" s="2">
        <v>1</v>
      </c>
      <c r="J4" s="2" t="s">
        <v>973</v>
      </c>
      <c r="K4" s="2">
        <v>1.3</v>
      </c>
      <c r="L4" s="2" t="s">
        <v>974</v>
      </c>
      <c r="M4">
        <v>1.2</v>
      </c>
      <c r="N4"/>
    </row>
    <row r="5" spans="2:14">
      <c r="B5" s="2" t="s">
        <v>975</v>
      </c>
      <c r="C5" s="2">
        <v>1.1000000000000001</v>
      </c>
      <c r="D5" s="2" t="s">
        <v>976</v>
      </c>
      <c r="E5" s="2">
        <v>1</v>
      </c>
      <c r="F5" s="2" t="s">
        <v>977</v>
      </c>
      <c r="G5" s="2">
        <v>1.1000000000000001</v>
      </c>
      <c r="H5" s="125" t="s">
        <v>978</v>
      </c>
      <c r="I5" s="2">
        <v>0</v>
      </c>
      <c r="J5" s="2" t="s">
        <v>979</v>
      </c>
      <c r="K5" s="2">
        <v>1.1000000000000001</v>
      </c>
      <c r="L5" s="2" t="s">
        <v>980</v>
      </c>
      <c r="M5">
        <v>1</v>
      </c>
      <c r="N5"/>
    </row>
    <row r="6" spans="2:14">
      <c r="B6" s="2" t="s">
        <v>981</v>
      </c>
      <c r="C6" s="2">
        <v>1</v>
      </c>
      <c r="D6" s="126" t="s">
        <v>982</v>
      </c>
      <c r="E6" s="2">
        <v>0.8</v>
      </c>
      <c r="F6" s="2" t="s">
        <v>983</v>
      </c>
      <c r="G6" s="2">
        <v>1</v>
      </c>
      <c r="J6" s="2" t="s">
        <v>984</v>
      </c>
      <c r="K6" s="2">
        <v>0.9</v>
      </c>
      <c r="M6"/>
      <c r="N6"/>
    </row>
    <row r="7" spans="2:14">
      <c r="B7" s="2" t="s">
        <v>985</v>
      </c>
      <c r="C7" s="2">
        <v>0.9</v>
      </c>
      <c r="D7" s="125" t="s">
        <v>986</v>
      </c>
      <c r="E7" s="2">
        <v>0.5</v>
      </c>
      <c r="F7" s="2" t="s">
        <v>987</v>
      </c>
      <c r="G7" s="2">
        <v>0.9</v>
      </c>
      <c r="J7" s="2" t="s">
        <v>988</v>
      </c>
      <c r="K7" s="2">
        <v>0.8</v>
      </c>
      <c r="M7"/>
      <c r="N7"/>
    </row>
    <row r="8" spans="2:14">
      <c r="B8" s="2" t="s">
        <v>989</v>
      </c>
      <c r="C8" s="2">
        <v>0.8</v>
      </c>
      <c r="F8" s="2" t="s">
        <v>990</v>
      </c>
      <c r="G8" s="2">
        <v>0.8</v>
      </c>
      <c r="J8" s="2" t="s">
        <v>991</v>
      </c>
      <c r="K8" s="2">
        <v>0.5</v>
      </c>
      <c r="M8"/>
      <c r="N8"/>
    </row>
    <row r="9" spans="2:14">
      <c r="B9" s="2" t="s">
        <v>992</v>
      </c>
      <c r="C9" s="2">
        <v>0.5</v>
      </c>
      <c r="F9" s="2" t="s">
        <v>993</v>
      </c>
      <c r="G9" s="2">
        <v>0.5</v>
      </c>
      <c r="M9"/>
      <c r="N9"/>
    </row>
    <row r="10" spans="2:14">
      <c r="B10" s="2" t="s">
        <v>994</v>
      </c>
      <c r="C10" s="2">
        <v>0</v>
      </c>
      <c r="M10"/>
      <c r="N10"/>
    </row>
  </sheetData>
  <phoneticPr fontId="34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AML9"/>
  <sheetViews>
    <sheetView showGridLines="0" zoomScaleNormal="100" workbookViewId="0">
      <selection activeCell="E12" sqref="E12"/>
    </sheetView>
  </sheetViews>
  <sheetFormatPr baseColWidth="10" defaultColWidth="8.7109375" defaultRowHeight="19"/>
  <cols>
    <col min="2" max="2" width="14.28515625" style="2" bestFit="1" customWidth="1"/>
    <col min="3" max="3" width="10.85546875" style="2" customWidth="1"/>
    <col min="4" max="10" width="9.5703125" style="2" customWidth="1"/>
    <col min="11" max="11" width="9" style="2" customWidth="1"/>
    <col min="12" max="1026" width="9.5703125" style="2" customWidth="1"/>
  </cols>
  <sheetData>
    <row r="2" spans="2:11" ht="34" customHeight="1">
      <c r="B2" s="144" t="s">
        <v>995</v>
      </c>
      <c r="C2" s="147" t="s">
        <v>1083</v>
      </c>
      <c r="D2" s="144" t="s">
        <v>996</v>
      </c>
      <c r="E2" s="144" t="s">
        <v>997</v>
      </c>
      <c r="F2" s="144" t="s">
        <v>998</v>
      </c>
      <c r="G2" s="144" t="s">
        <v>999</v>
      </c>
      <c r="H2" s="144" t="s">
        <v>1000</v>
      </c>
      <c r="I2" s="144" t="s">
        <v>1001</v>
      </c>
      <c r="J2" s="144" t="s">
        <v>1002</v>
      </c>
      <c r="K2" s="144" t="s">
        <v>1003</v>
      </c>
    </row>
    <row r="3" spans="2:11">
      <c r="B3" s="148">
        <v>43615</v>
      </c>
      <c r="C3" s="145">
        <v>1</v>
      </c>
      <c r="D3" s="145">
        <v>5.95</v>
      </c>
      <c r="E3" s="145">
        <v>6300</v>
      </c>
      <c r="F3" s="145">
        <v>10.119999999999999</v>
      </c>
      <c r="G3" s="145">
        <f>(D3*E3)*C3+F3</f>
        <v>37495.120000000003</v>
      </c>
      <c r="H3" s="145">
        <f>E3*C3</f>
        <v>6300</v>
      </c>
      <c r="I3" s="145">
        <f>G3</f>
        <v>37495.120000000003</v>
      </c>
      <c r="J3" s="145">
        <f>H3</f>
        <v>6300</v>
      </c>
      <c r="K3" s="146">
        <f t="shared" ref="K3:K8" si="0">I3/J3</f>
        <v>5.95160634920635</v>
      </c>
    </row>
    <row r="4" spans="2:11">
      <c r="B4" s="148">
        <v>43654</v>
      </c>
      <c r="C4" s="145">
        <v>0</v>
      </c>
      <c r="D4" s="145">
        <v>0</v>
      </c>
      <c r="E4" s="145">
        <v>0</v>
      </c>
      <c r="F4" s="145">
        <v>0</v>
      </c>
      <c r="G4" s="145">
        <v>-1890</v>
      </c>
      <c r="H4" s="145">
        <v>0</v>
      </c>
      <c r="I4" s="145">
        <f t="shared" ref="I4:I9" si="1">I3+G4</f>
        <v>35605.120000000003</v>
      </c>
      <c r="J4" s="145">
        <f t="shared" ref="J4:J9" si="2">H4+J3</f>
        <v>6300</v>
      </c>
      <c r="K4" s="146">
        <f t="shared" si="0"/>
        <v>5.6516063492063493</v>
      </c>
    </row>
    <row r="5" spans="2:11">
      <c r="B5" s="148">
        <v>43656</v>
      </c>
      <c r="C5" s="145">
        <v>1</v>
      </c>
      <c r="D5" s="145">
        <v>5.76</v>
      </c>
      <c r="E5" s="145">
        <v>6000</v>
      </c>
      <c r="F5" s="145">
        <v>9.33</v>
      </c>
      <c r="G5" s="145">
        <f>(D5*E5)*C5+F5</f>
        <v>34569.33</v>
      </c>
      <c r="H5" s="145">
        <f>E5*C5</f>
        <v>6000</v>
      </c>
      <c r="I5" s="145">
        <f t="shared" si="1"/>
        <v>70174.450000000012</v>
      </c>
      <c r="J5" s="145">
        <f t="shared" si="2"/>
        <v>12300</v>
      </c>
      <c r="K5" s="146">
        <f t="shared" si="0"/>
        <v>5.7052398373983753</v>
      </c>
    </row>
    <row r="6" spans="2:11">
      <c r="B6" s="148">
        <v>43682</v>
      </c>
      <c r="C6" s="145">
        <v>1</v>
      </c>
      <c r="D6" s="145">
        <v>5.62</v>
      </c>
      <c r="E6" s="145">
        <v>1800</v>
      </c>
      <c r="F6" s="145">
        <v>5.2</v>
      </c>
      <c r="G6" s="145">
        <f>(D6*E6)*C6+F6</f>
        <v>10121.200000000001</v>
      </c>
      <c r="H6" s="145">
        <f>E6*C6</f>
        <v>1800</v>
      </c>
      <c r="I6" s="145">
        <f t="shared" si="1"/>
        <v>80295.650000000009</v>
      </c>
      <c r="J6" s="145">
        <f t="shared" si="2"/>
        <v>14100</v>
      </c>
      <c r="K6" s="146">
        <f t="shared" si="0"/>
        <v>5.6947269503546103</v>
      </c>
    </row>
    <row r="7" spans="2:11">
      <c r="B7" s="148">
        <v>43703</v>
      </c>
      <c r="C7" s="145">
        <v>1</v>
      </c>
      <c r="D7" s="145">
        <v>5.42</v>
      </c>
      <c r="E7" s="145">
        <v>2000</v>
      </c>
      <c r="F7" s="145">
        <v>5.27</v>
      </c>
      <c r="G7" s="145">
        <f>(D7*E7)*C7+F7</f>
        <v>10845.27</v>
      </c>
      <c r="H7" s="145">
        <f>E7*C7</f>
        <v>2000</v>
      </c>
      <c r="I7" s="145">
        <f t="shared" si="1"/>
        <v>91140.920000000013</v>
      </c>
      <c r="J7" s="145">
        <f t="shared" si="2"/>
        <v>16100</v>
      </c>
      <c r="K7" s="146">
        <f t="shared" si="0"/>
        <v>5.6609267080745349</v>
      </c>
    </row>
    <row r="8" spans="2:11">
      <c r="B8" s="148">
        <v>43801</v>
      </c>
      <c r="C8" s="145">
        <v>1</v>
      </c>
      <c r="D8" s="145">
        <v>5.5</v>
      </c>
      <c r="E8" s="145">
        <v>12900</v>
      </c>
      <c r="F8" s="145">
        <v>19.21</v>
      </c>
      <c r="G8" s="145">
        <f>(D8*E8)*C8+F8</f>
        <v>70969.210000000006</v>
      </c>
      <c r="H8" s="145">
        <f>E8*C8</f>
        <v>12900</v>
      </c>
      <c r="I8" s="145">
        <f t="shared" si="1"/>
        <v>162110.13</v>
      </c>
      <c r="J8" s="145">
        <f t="shared" si="2"/>
        <v>29000</v>
      </c>
      <c r="K8" s="146">
        <f t="shared" si="0"/>
        <v>5.5900044827586211</v>
      </c>
    </row>
    <row r="9" spans="2:11">
      <c r="B9" s="148">
        <v>43908</v>
      </c>
      <c r="C9" s="145">
        <v>1</v>
      </c>
      <c r="D9" s="145">
        <v>5.18</v>
      </c>
      <c r="E9" s="145">
        <v>5000</v>
      </c>
      <c r="F9" s="145">
        <v>7.04</v>
      </c>
      <c r="G9" s="145">
        <f>(D9*E9)*C9+F9</f>
        <v>25907.040000000001</v>
      </c>
      <c r="H9" s="145">
        <f>E9*C9</f>
        <v>5000</v>
      </c>
      <c r="I9" s="145">
        <f t="shared" si="1"/>
        <v>188017.17</v>
      </c>
      <c r="J9" s="145">
        <f t="shared" si="2"/>
        <v>34000</v>
      </c>
      <c r="K9" s="146">
        <f t="shared" ref="K9" si="3">I9/J9</f>
        <v>5.5299167647058827</v>
      </c>
    </row>
  </sheetData>
  <phoneticPr fontId="34" type="noConversion"/>
  <pageMargins left="0.7" right="0.7" top="0.75" bottom="0.75" header="0.51180555555555496" footer="0.51180555555555496"/>
  <pageSetup paperSize="9" firstPageNumber="0" orientation="portrait" horizontalDpi="300" verticalDpi="300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3570</TotalTime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2</vt:i4>
      </vt:variant>
    </vt:vector>
  </HeadingPairs>
  <TitlesOfParts>
    <vt:vector size="9" baseType="lpstr">
      <vt:lpstr>hs300</vt:lpstr>
      <vt:lpstr>zz500</vt:lpstr>
      <vt:lpstr>bp500</vt:lpstr>
      <vt:lpstr>创业板回测</vt:lpstr>
      <vt:lpstr>可转债收益</vt:lpstr>
      <vt:lpstr>可转债申购参数</vt:lpstr>
      <vt:lpstr>交通银行</vt:lpstr>
      <vt:lpstr>'zz500'!_FilterDatabase</vt:lpstr>
      <vt:lpstr>'zz500'!F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用户</dc:creator>
  <dc:description/>
  <cp:lastModifiedBy>husky husky</cp:lastModifiedBy>
  <cp:revision>79</cp:revision>
  <dcterms:created xsi:type="dcterms:W3CDTF">2019-01-02T02:39:34Z</dcterms:created>
  <dcterms:modified xsi:type="dcterms:W3CDTF">2020-03-30T05:34:52Z</dcterms:modified>
  <dc:language>zh-CN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