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zz500!$G$36:$G$51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<sst xmlns="http://schemas.openxmlformats.org/spreadsheetml/2006/main" count="2902" uniqueCount="1207">
  <si>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</si>
  <si>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</si>
  <si>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</si>
  <si>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</si>
  <si>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</si>
  <si>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</si>
  <si>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</si>
  <si>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</si>
  <si>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</si>
  <si>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</si>
  <si>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</si>
  <si>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</si>
  <si>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</si>
  <si>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</si>
  <si>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</si>
  <si>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</si>
  <si>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</si>
  <si>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</si>
  <si>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</si>
  <si>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</si>
  <si>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</si>
  <si>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</si>
  <si>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</si>
  <si>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</si>
  <si>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</si>
  <si>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</si>
  <si>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</si>
  <si>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</si>
  <si>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</si>
  <si>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</si>
  <si>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</si>
  <si>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</si>
  <si>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</si>
  <si>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</si>
  <si>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</si>
  <si>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</si>
  <si>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</si>
  <si>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</si>
  <si>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</si>
  <si>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</si>
  <si>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</si>
  <si>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</si>
  <si>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</si>
  <si>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</si>
  <si>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</si>
  <si>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</si>
  <si>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</si>
  <si>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</si>
  <si>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</si>
  <si>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</si>
  <si>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</si>
  <si>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</si>
  <si>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</si>
  <si>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</si>
  <si>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</si>
  <si>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</si>
  <si>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</si>
  <si>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</si>
  <si>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</si>
  <si>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</si>
  <si>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</si>
  <si>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</si>
  <si>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</si>
  <si>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</si>
  <si>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</si>
  <si>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</si>
  <si>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</si>
  <si>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</si>
  <si>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</si>
  <si>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</si>
  <si>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</si>
  <si>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</si>
  <si>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</si>
  <si>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</si>
  <si>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</si>
  <si>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</si>
  <si>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</si>
  <si>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</si>
  <si>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</si>
  <si>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</si>
  <si>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</si>
  <si>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</si>
  <si>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</si>
  <si>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</si>
  <si>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</si>
  <si>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</si>
  <si>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</si>
  <si>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</si>
  <si>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</si>
  <si>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</si>
  <si>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</si>
  <si>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</si>
  <si>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</si>
  <si>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</si>
  <si>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</si>
  <si>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</si>
  <si>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</si>
  <si>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</si>
  <si>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</si>
  <si>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</si>
  <si>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</si>
  <si>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</si>
  <si>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</si>
  <si>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</si>
  <si>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</si>
  <si>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</si>
  <si>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</si>
  <si>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</si>
  <si>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</si>
  <si>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</si>
  <si>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</si>
  <si>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</si>
  <si>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</si>
  <si>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</si>
  <si>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</si>
  <si>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</si>
  <si>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</si>
  <si>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</si>
  <si>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</si>
  <si>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</si>
  <si>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</si>
  <si>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</si>
  <si>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</si>
  <si>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</si>
  <si>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</si>
  <si>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</si>
  <si>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</si>
  <si>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</si>
  <si>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</si>
  <si>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</si>
  <si>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</si>
  <si>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</si>
  <si>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</si>
  <si>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</si>
  <si>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</si>
  <si>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</si>
  <si>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</si>
  <si>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</si>
  <si>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</si>
  <si>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</si>
  <si>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</si>
  <si>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</si>
  <si>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</si>
  <si>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</si>
  <si>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</si>
  <si>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</si>
  <si>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</si>
  <si>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</si>
  <si>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</si>
  <si>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</si>
  <si>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</si>
  <si>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</si>
  <si>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</si>
  <si>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</si>
  <si>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</si>
  <si>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</si>
  <si>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</si>
  <si>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</si>
  <si>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</si>
  <si>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</si>
  <si>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</si>
  <si>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</si>
  <si>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</si>
  <si>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</si>
  <si>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</si>
  <si>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</si>
  <si>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</si>
  <si>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</si>
  <si>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</si>
  <si>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</si>
  <si>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</si>
  <si>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</si>
  <si>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</si>
  <si>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</si>
  <si>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</si>
  <si>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</si>
  <si>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</si>
  <si>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</si>
  <si>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</si>
  <si>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</si>
  <si>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</si>
  <si>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</si>
  <si>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</si>
  <si>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</si>
  <si>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</si>
  <si>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</si>
  <si>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</si>
  <si>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</si>
  <si>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</si>
  <si>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</si>
  <si>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</si>
  <si>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</si>
  <si>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</si>
  <si>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</si>
  <si>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</si>
  <si>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</si>
  <si>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</si>
  <si>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</si>
  <si>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</si>
  <si>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</si>
  <si>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</si>
  <si>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</si>
  <si>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</si>
  <si>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</si>
  <si>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</si>
  <si>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</si>
  <si>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</si>
  <si>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</si>
  <si>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</si>
  <si>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</si>
  <si>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</si>
  <si>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</si>
  <si>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</si>
  <si>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</si>
  <si>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</si>
  <si>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</si>
  <si>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</si>
  <si>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</si>
  <si>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</si>
  <si>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</si>
  <si>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</si>
  <si>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</si>
  <si>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</si>
  <si>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</si>
  <si>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</si>
  <si>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</si>
  <si>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</si>
  <si>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</si>
  <si>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</si>
  <si>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</si>
  <si>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</si>
  <si>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</si>
  <si>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</si>
  <si>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</si>
  <si>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</si>
  <si>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</si>
  <si>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</si>
  <si>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</si>
  <si>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</si>
  <si>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</si>
  <si>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</si>
  <si>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</si>
  <si>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</si>
  <si>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</si>
  <si>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</si>
  <si>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</si>
  <si>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</si>
  <si>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</si>
  <si>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</si>
  <si>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</si>
  <si>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</si>
  <si>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</si>
  <si>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</si>
  <si>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</si>
  <si>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</si>
  <si>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</si>
  <si>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</si>
  <si>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</si>
  <si>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</si>
  <si>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</si>
  <si>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</si>
  <si>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</si>
  <si>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</si>
  <si>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</si>
  <si>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</si>
  <si>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</si>
  <si>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</si>
  <si>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</si>
  <si>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</si>
  <si>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</si>
  <si>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</si>
  <si>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</si>
  <si>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</si>
  <si>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</si>
  <si>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</si>
  <si>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</si>
  <si>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</si>
  <si>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</si>
  <si>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</si>
  <si>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</si>
  <si>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</si>
  <si>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</si>
  <si>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</si>
  <si>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</si>
  <si>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</si>
  <si>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</si>
  <si>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</si>
  <si>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</si>
  <si>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</si>
  <si>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</si>
  <si>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</si>
  <si>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</si>
  <si>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</si>
  <si>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</si>
  <si>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</si>
  <si>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</si>
  <si>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</si>
  <si>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</si>
  <si>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</si>
  <si>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</si>
  <si>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</si>
  <si>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</si>
  <si>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</si>
  <si>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</si>
  <si>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</si>
  <si>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</si>
  <si>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</si>
  <si>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</si>
  <si>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</si>
  <si>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</si>
  <si>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</si>
  <si>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</si>
  <si>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</si>
  <si>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</si>
  <si>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</si>
  <si>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</si>
  <si>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</si>
  <si>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</si>
  <si>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</si>
  <si>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</si>
  <si>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</si>
  <si>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</si>
  <si>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</si>
  <si>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</si>
  <si>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</si>
  <si>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</si>
  <si>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</si>
  <si>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</si>
  <si>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</si>
  <si>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</si>
  <si>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</si>
  <si>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</si>
  <si>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</si>
  <si>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</si>
  <si>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</si>
  <si>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</si>
  <si>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</si>
  <si>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</si>
  <si>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</si>
  <si>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</si>
  <si>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</si>
  <si>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</si>
  <si>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</si>
  <si>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</si>
  <si>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</si>
  <si>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</si>
  <si>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</si>
  <si>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</si>
  <si>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</si>
  <si>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</si>
  <si>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</si>
  <si>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</si>
  <si>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</si>
  <si>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</si>
  <si>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</si>
  <si>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</si>
  <si>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</si>
  <si>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</si>
  <si>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</si>
  <si>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</si>
  <si>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</si>
  <si>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</si>
  <si>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</si>
  <si>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</si>
  <si>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</si>
  <si>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</si>
  <si>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</si>
  <si>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</si>
  <si>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</si>
  <si>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</si>
  <si>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</si>
  <si>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</si>
  <si>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</si>
  <si>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</si>
  <si>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</si>
  <si>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</si>
  <si>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</si>
  <si>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</si>
  <si>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</si>
  <si>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</si>
  <si>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</si>
  <si>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</si>
  <si>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</si>
  <si>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</si>
  <si>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</si>
  <si>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</si>
  <si>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</si>
  <si>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</si>
  <si>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</si>
  <si>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</si>
  <si>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</si>
  <si>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</si>
  <si>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</si>
  <si>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</si>
  <si>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</si>
  <si>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</si>
  <si>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</si>
  <si>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</si>
  <si>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</si>
  <si>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</si>
  <si>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</si>
  <si>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</si>
  <si>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</si>
  <si>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</si>
  <si>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</si>
  <si>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</si>
  <si>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</si>
  <si>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</si>
  <si>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</si>
  <si>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</si>
  <si>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</si>
  <si>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</si>
  <si>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</si>
  <si>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</si>
  <si>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</si>
  <si>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</si>
  <si>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</si>
  <si>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</si>
  <si>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</si>
  <si>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</si>
  <si>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</si>
  <si>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</si>
  <si>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</si>
  <si>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</si>
  <si>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</si>
  <si>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</si>
  <si>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</si>
  <si>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</si>
  <si>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</si>
  <si>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</si>
  <si>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</si>
  <si>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</si>
  <si>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</si>
  <si>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</si>
  <si>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</si>
  <si>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</si>
  <si>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</si>
  <si>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</si>
  <si>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</si>
  <si>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</si>
  <si>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</si>
  <si>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</si>
  <si>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</si>
  <si>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</si>
  <si>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</si>
  <si>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</si>
  <si>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</si>
  <si>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</si>
  <si>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</si>
  <si>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</si>
  <si>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</si>
  <si>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</si>
  <si>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</si>
  <si>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</si>
  <si>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</si>
  <si>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</si>
  <si>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</si>
  <si>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</si>
  <si>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</si>
  <si>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</si>
  <si>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</si>
  <si>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</si>
  <si>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</si>
  <si>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</si>
  <si>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</si>
  <si>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</si>
  <si>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</si>
  <si>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</si>
  <si>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</si>
  <si>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</si>
  <si>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</si>
  <si>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</si>
  <si>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</si>
  <si>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</si>
  <si>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</si>
  <si>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</si>
  <si>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</si>
  <si>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</si>
  <si>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</si>
  <si>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</si>
  <si>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</si>
  <si>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</si>
  <si>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</si>
  <si>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</si>
  <si>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</si>
  <si>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</si>
  <si>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</si>
  <si>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</si>
  <si>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</si>
  <si>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</si>
  <si>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</si>
  <si>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</si>
  <si>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</si>
  <si>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</si>
  <si>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</si>
  <si>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</si>
  <si>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</si>
  <si>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</si>
  <si>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</si>
  <si>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</si>
  <si>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</si>
  <si>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</si>
  <si>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</si>
  <si>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</si>
  <si>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</si>
  <si>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</si>
  <si>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</si>
  <si>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</si>
  <si>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</si>
  <si>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</si>
  <si>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</si>
  <si>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</si>
  <si>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</si>
  <si>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</si>
  <si>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</si>
  <si>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</si>
  <si>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</si>
  <si>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</si>
  <si>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</si>
  <si>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</si>
  <si>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</si>
  <si>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</si>
  <si>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</si>
  <si>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</si>
  <si>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</si>
  <si>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</si>
  <si>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</si>
  <si>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</si>
  <si>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</si>
  <si>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</si>
  <si>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</si>
  <si>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</si>
  <si>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</si>
  <si>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</si>
  <si>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</si>
  <si>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</si>
  <si>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</si>
  <si>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</si>
  <si>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</si>
  <si>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</si>
  <si>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</si>
  <si>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</si>
  <si>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DT_HS300_20200120</t>
  </si>
  <si>
    <r>
      <rPr>
        <sz val="8"/>
        <color rgb="FF000000"/>
        <rFont val="DengXian"/>
        <family val="4"/>
        <charset val="134"/>
      </rPr>
      <t xml:space="preserve">20200120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</si>
  <si>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DT_HS300_20200121</t>
  </si>
  <si>
    <r>
      <rPr>
        <sz val="8"/>
        <color rgb="FF000000"/>
        <rFont val="DengXian"/>
        <family val="4"/>
        <charset val="134"/>
      </rPr>
      <t xml:space="preserve">20200121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</si>
  <si>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DT_HS300_20200122</t>
  </si>
  <si>
    <r>
      <rPr>
        <sz val="8"/>
        <color rgb="FF000000"/>
        <rFont val="DengXian"/>
        <family val="4"/>
        <charset val="134"/>
      </rPr>
      <t xml:space="preserve">20200122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</si>
  <si>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DT_HS300_20200123</t>
  </si>
  <si>
    <r>
      <rPr>
        <sz val="8"/>
        <color rgb="FF000000"/>
        <rFont val="DengXian"/>
        <family val="4"/>
        <charset val="134"/>
      </rPr>
      <t xml:space="preserve">20200123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</si>
  <si>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DT_HS300_20200203</t>
  </si>
  <si>
    <r>
      <rPr>
        <sz val="8"/>
        <color rgb="FF000000"/>
        <rFont val="DengXian"/>
        <family val="4"/>
        <charset val="134"/>
      </rPr>
      <t xml:space="preserve">20200203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</si>
  <si>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DT_HS300_20200204</t>
  </si>
  <si>
    <r>
      <rPr>
        <sz val="8"/>
        <color rgb="FF000000"/>
        <rFont val="DengXian"/>
        <family val="4"/>
        <charset val="134"/>
      </rPr>
      <t xml:space="preserve">20200204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</si>
  <si>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DT_HS300_20200205</t>
  </si>
  <si>
    <r>
      <rPr>
        <sz val="8"/>
        <color rgb="FF000000"/>
        <rFont val="DengXian"/>
        <family val="4"/>
        <charset val="134"/>
      </rPr>
      <t xml:space="preserve">20200205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</si>
  <si>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DT_HS300_20200206</t>
  </si>
  <si>
    <r>
      <rPr>
        <sz val="8"/>
        <color rgb="FF000000"/>
        <rFont val="DengXian"/>
        <family val="4"/>
        <charset val="134"/>
      </rPr>
      <t xml:space="preserve">20200206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</si>
  <si>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DT_HS300_20200207</t>
  </si>
  <si>
    <r>
      <rPr>
        <sz val="8"/>
        <color rgb="FF000000"/>
        <rFont val="DengXian"/>
        <family val="4"/>
        <charset val="134"/>
      </rPr>
      <t xml:space="preserve">20200207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</si>
  <si>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DT_HS300_20200210</t>
  </si>
  <si>
    <r>
      <rPr>
        <sz val="8"/>
        <color rgb="FF000000"/>
        <rFont val="DengXian"/>
        <family val="4"/>
        <charset val="134"/>
      </rPr>
      <t xml:space="preserve">20200210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</si>
  <si>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DT_HS300_20200211</t>
  </si>
  <si>
    <r>
      <rPr>
        <sz val="8"/>
        <color rgb="FF000000"/>
        <rFont val="DengXian"/>
        <family val="4"/>
        <charset val="134"/>
      </rPr>
      <t xml:space="preserve">20200211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</si>
  <si>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DT_HS300_20200212</t>
  </si>
  <si>
    <r>
      <rPr>
        <sz val="8"/>
        <color rgb="FF000000"/>
        <rFont val="DengXian"/>
        <family val="4"/>
        <charset val="134"/>
      </rPr>
      <t xml:space="preserve">20200212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</si>
  <si>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DT_HS300_20200213</t>
  </si>
  <si>
    <r>
      <rPr>
        <sz val="8"/>
        <color rgb="FF000000"/>
        <rFont val="DengXian"/>
        <family val="4"/>
        <charset val="134"/>
      </rPr>
      <t xml:space="preserve">20200213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</si>
  <si>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DT_HS300_20200214</t>
  </si>
  <si>
    <r>
      <rPr>
        <sz val="8"/>
        <color rgb="FF000000"/>
        <rFont val="DengXian"/>
        <family val="4"/>
        <charset val="134"/>
      </rPr>
      <t xml:space="preserve">20200214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</si>
  <si>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DT_HS300_20200217</t>
  </si>
  <si>
    <r>
      <rPr>
        <sz val="8"/>
        <color rgb="FF000000"/>
        <rFont val="DengXian"/>
        <family val="4"/>
        <charset val="134"/>
      </rPr>
      <t xml:space="preserve">20200217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</si>
  <si>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DT_HS300_20200218</t>
  </si>
  <si>
    <r>
      <rPr>
        <sz val="8"/>
        <color rgb="FF000000"/>
        <rFont val="DengXian"/>
        <family val="4"/>
        <charset val="134"/>
      </rPr>
      <t xml:space="preserve">20200218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</si>
  <si>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DT_HS300_20200219</t>
  </si>
  <si>
    <r>
      <rPr>
        <sz val="8"/>
        <color rgb="FF000000"/>
        <rFont val="DengXian"/>
        <family val="4"/>
        <charset val="134"/>
      </rPr>
      <t xml:space="preserve">20200219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</si>
  <si>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DT_HS300_20200220</t>
  </si>
  <si>
    <r>
      <rPr>
        <sz val="8"/>
        <color rgb="FF000000"/>
        <rFont val="DengXian"/>
        <family val="4"/>
        <charset val="134"/>
      </rPr>
      <t xml:space="preserve">20200220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</si>
  <si>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DT_HS300_20200221</t>
  </si>
  <si>
    <r>
      <rPr>
        <sz val="8"/>
        <color rgb="FF000000"/>
        <rFont val="DengXian"/>
        <family val="4"/>
        <charset val="134"/>
      </rPr>
      <t xml:space="preserve">20200221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</si>
  <si>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</si>
  <si>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</si>
  <si>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</si>
  <si>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</si>
  <si>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</si>
  <si>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</si>
  <si>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</si>
  <si>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</si>
  <si>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</si>
  <si>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</si>
  <si>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</si>
  <si>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</si>
  <si>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</si>
  <si>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</si>
  <si>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</si>
  <si>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</si>
  <si>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</si>
  <si>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</si>
  <si>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</si>
  <si>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</si>
  <si>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</si>
  <si>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</si>
  <si>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</si>
  <si>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</si>
  <si>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</si>
  <si>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</si>
  <si>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</si>
  <si>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</si>
  <si>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</si>
  <si>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</si>
  <si>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</si>
  <si>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</si>
  <si>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</si>
  <si>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</si>
  <si>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</si>
  <si>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</si>
  <si>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</si>
  <si>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</si>
  <si>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</si>
  <si>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</si>
  <si>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</si>
  <si>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</si>
  <si>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</si>
  <si>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</si>
  <si>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</si>
  <si>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</si>
  <si>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</si>
  <si>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</si>
  <si>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</si>
  <si>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</si>
  <si>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</si>
  <si>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</si>
  <si>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</si>
  <si>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</si>
  <si>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</si>
  <si>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</si>
  <si>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</si>
  <si>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</si>
  <si>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</si>
  <si>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</si>
  <si>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</si>
  <si>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</si>
  <si>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</si>
  <si>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</si>
  <si>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</si>
  <si>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</si>
  <si>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</si>
  <si>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</si>
  <si>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</si>
  <si>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出售</t>
  </si>
  <si>
    <r>
      <rPr>
        <sz val="8"/>
        <color rgb="FF800080"/>
        <rFont val="DengXian"/>
        <family val="4"/>
        <charset val="134"/>
      </rPr>
      <t xml:space="preserve">20190225</t>
    </r>
    <r>
      <rPr>
        <sz val="8"/>
        <color rgb="FF800080"/>
        <rFont val="PingFang SC"/>
        <family val="2"/>
        <charset val="1"/>
      </rPr>
      <t xml:space="preserve">购入,20200225售出</t>
    </r>
  </si>
  <si>
    <t xml:space="preserve">DT_ZZ500_20190226</t>
  </si>
  <si>
    <r>
      <rPr>
        <sz val="8"/>
        <color rgb="FFFF0000"/>
        <rFont val="DengXian"/>
        <family val="4"/>
        <charset val="134"/>
      </rPr>
      <t xml:space="preserve">20190226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</si>
  <si>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DT_ZZ500_20190227</t>
  </si>
  <si>
    <r>
      <rPr>
        <sz val="8"/>
        <color rgb="FFFF0000"/>
        <rFont val="DengXian"/>
        <family val="4"/>
        <charset val="134"/>
      </rPr>
      <t xml:space="preserve">20190227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</si>
  <si>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DT_ZZ500_20190228</t>
  </si>
  <si>
    <r>
      <rPr>
        <sz val="8"/>
        <color rgb="FFFF0000"/>
        <rFont val="DengXian"/>
        <family val="4"/>
        <charset val="134"/>
      </rPr>
      <t xml:space="preserve">20190228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</si>
  <si>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DT_ZZ500_20190301</t>
  </si>
  <si>
    <r>
      <rPr>
        <sz val="8"/>
        <color rgb="FFFF0000"/>
        <rFont val="DengXian"/>
        <family val="4"/>
        <charset val="134"/>
      </rPr>
      <t xml:space="preserve">20190301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</si>
  <si>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</si>
  <si>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</si>
  <si>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</si>
  <si>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</si>
  <si>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</si>
  <si>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</si>
  <si>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</si>
  <si>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</si>
  <si>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</si>
  <si>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</si>
  <si>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</si>
  <si>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</si>
  <si>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</si>
  <si>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</si>
  <si>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</si>
  <si>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</si>
  <si>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</si>
  <si>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</si>
  <si>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</si>
  <si>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</si>
  <si>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</si>
  <si>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</si>
  <si>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</si>
  <si>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</si>
  <si>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</si>
  <si>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</si>
  <si>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</si>
  <si>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</si>
  <si>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</si>
  <si>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</si>
  <si>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</si>
  <si>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</si>
  <si>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</si>
  <si>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</si>
  <si>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</si>
  <si>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</si>
  <si>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</si>
  <si>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</si>
  <si>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</si>
  <si>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</si>
  <si>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</si>
  <si>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</si>
  <si>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r>
      <rPr>
        <sz val="8"/>
        <color rgb="FFFF0000"/>
        <rFont val="DengXian"/>
        <family val="4"/>
        <charset val="134"/>
      </rPr>
      <t xml:space="preserve">20190506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</si>
  <si>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DT_ZZ500_20190507</t>
  </si>
  <si>
    <r>
      <rPr>
        <sz val="8"/>
        <color rgb="FFC9211E"/>
        <rFont val="DengXian"/>
        <family val="4"/>
        <charset val="134"/>
      </rPr>
      <t xml:space="preserve">20190507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</si>
  <si>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DT_ZZ500_20190508</t>
  </si>
  <si>
    <r>
      <rPr>
        <sz val="8"/>
        <color rgb="FFC9211E"/>
        <rFont val="DengXian"/>
        <family val="4"/>
        <charset val="134"/>
      </rPr>
      <t xml:space="preserve">20190508</t>
    </r>
    <r>
      <rPr>
        <sz val="8"/>
        <color rgb="FFC9211E"/>
        <rFont val="PingFang SC"/>
        <family val="2"/>
        <charset val="1"/>
      </rPr>
      <t xml:space="preserve">购入,20200221售出</t>
    </r>
  </si>
  <si>
    <t xml:space="preserve">DT_ZZ500_20190509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</si>
  <si>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</si>
  <si>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DT_ZZ500_20190510</t>
  </si>
  <si>
    <r>
      <rPr>
        <sz val="8"/>
        <color rgb="FFFF0000"/>
        <rFont val="DengXian"/>
        <family val="4"/>
        <charset val="134"/>
      </rPr>
      <t xml:space="preserve">20190510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</si>
  <si>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</si>
  <si>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</si>
  <si>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</si>
  <si>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</si>
  <si>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</si>
  <si>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r>
      <rPr>
        <sz val="8"/>
        <color rgb="FF800080"/>
        <rFont val="DengXian"/>
        <family val="4"/>
        <charset val="134"/>
      </rPr>
      <t xml:space="preserve">20190517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</si>
  <si>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</si>
  <si>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</si>
  <si>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</si>
  <si>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</si>
  <si>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FF0000"/>
        <rFont val="DengXian"/>
        <family val="4"/>
        <charset val="134"/>
      </rPr>
      <t xml:space="preserve">20190523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</si>
  <si>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</si>
  <si>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</si>
  <si>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</si>
  <si>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r>
      <rPr>
        <sz val="8"/>
        <color rgb="FFC9211E"/>
        <rFont val="DengXian"/>
        <family val="4"/>
        <charset val="134"/>
      </rPr>
      <t xml:space="preserve">20190527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</si>
  <si>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DT_ZZ500_20190528</t>
  </si>
  <si>
    <t xml:space="preserve">DT_ZZ500_20190529</t>
  </si>
  <si>
    <t xml:space="preserve">DT_ZZ500_20190530</t>
  </si>
  <si>
    <r>
      <rPr>
        <sz val="8"/>
        <color rgb="FF800080"/>
        <rFont val="DengXian"/>
        <family val="4"/>
        <charset val="134"/>
      </rPr>
      <t xml:space="preserve">20190530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</si>
  <si>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DT_ZZ500_20190531</t>
  </si>
  <si>
    <r>
      <rPr>
        <sz val="8"/>
        <color rgb="FFFF0000"/>
        <rFont val="DengXian"/>
        <family val="4"/>
        <charset val="134"/>
      </rPr>
      <t xml:space="preserve">20190531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</si>
  <si>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DT_ZZ500_20190603</t>
  </si>
  <si>
    <r>
      <rPr>
        <sz val="8"/>
        <color rgb="FFFF0000"/>
        <rFont val="DengXian"/>
        <family val="4"/>
        <charset val="134"/>
      </rPr>
      <t xml:space="preserve">20190603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</si>
  <si>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</si>
  <si>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</si>
  <si>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</si>
  <si>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</si>
  <si>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</si>
  <si>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</si>
  <si>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r>
      <rPr>
        <sz val="8"/>
        <color rgb="FFC9211E"/>
        <rFont val="DengXian"/>
        <family val="4"/>
        <charset val="134"/>
      </rPr>
      <t xml:space="preserve">20190611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,20200221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</si>
  <si>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DT_ZZ500_20190612</t>
  </si>
  <si>
    <r>
      <rPr>
        <sz val="8"/>
        <color rgb="FFFF0000"/>
        <rFont val="DengXian"/>
        <family val="4"/>
        <charset val="134"/>
      </rPr>
      <t xml:space="preserve">20190612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"/>
      </rPr>
      <t xml:space="preserve">,20200224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</si>
  <si>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DT_ZZ500_20190613</t>
  </si>
  <si>
    <r>
      <rPr>
        <sz val="8"/>
        <color rgb="FFC9211E"/>
        <rFont val="DengXian"/>
        <family val="4"/>
        <charset val="134"/>
      </rPr>
      <t xml:space="preserve">20190613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</si>
  <si>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</si>
  <si>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</si>
  <si>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</si>
  <si>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</si>
  <si>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</si>
  <si>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</si>
  <si>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</si>
  <si>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</si>
  <si>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</si>
  <si>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</si>
  <si>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</si>
  <si>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</si>
  <si>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</si>
  <si>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</si>
  <si>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</si>
  <si>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</si>
  <si>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</si>
  <si>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r>
      <rPr>
        <sz val="8"/>
        <color rgb="FFC9211E"/>
        <rFont val="DengXian"/>
        <family val="4"/>
        <charset val="134"/>
      </rPr>
      <t xml:space="preserve">20190708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</si>
  <si>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DT_ZZ500_20190709</t>
  </si>
  <si>
    <r>
      <rPr>
        <sz val="8"/>
        <color rgb="FFC9211E"/>
        <rFont val="DengXian"/>
        <family val="4"/>
        <charset val="134"/>
      </rPr>
      <t xml:space="preserve">20190709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</si>
  <si>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DT_ZZ500_20190710</t>
  </si>
  <si>
    <r>
      <rPr>
        <sz val="8"/>
        <color rgb="FFC9211E"/>
        <rFont val="DengXian"/>
        <family val="4"/>
        <charset val="134"/>
      </rPr>
      <t xml:space="preserve">20190710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</si>
  <si>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DT_ZZ500_20190711</t>
  </si>
  <si>
    <r>
      <rPr>
        <sz val="8"/>
        <color rgb="FFC9211E"/>
        <rFont val="DengXian"/>
        <family val="4"/>
        <charset val="134"/>
      </rPr>
      <t xml:space="preserve">20190711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</si>
  <si>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DT_ZZ500_20190712</t>
  </si>
  <si>
    <r>
      <rPr>
        <sz val="8"/>
        <color rgb="FFC9211E"/>
        <rFont val="DengXian"/>
        <family val="4"/>
        <charset val="134"/>
      </rPr>
      <t xml:space="preserve">20190712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</si>
  <si>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DT_ZZ500_20190715</t>
  </si>
  <si>
    <r>
      <rPr>
        <sz val="8"/>
        <color rgb="FF800080"/>
        <rFont val="DengXian"/>
        <family val="4"/>
        <charset val="134"/>
      </rPr>
      <t xml:space="preserve">20190715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</si>
  <si>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DT_ZZ500_20190716</t>
  </si>
  <si>
    <r>
      <rPr>
        <sz val="8"/>
        <color rgb="FF800080"/>
        <rFont val="DengXian"/>
        <family val="4"/>
        <charset val="134"/>
      </rPr>
      <t xml:space="preserve">20190716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</si>
  <si>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DT_ZZ500_20190717</t>
  </si>
  <si>
    <r>
      <rPr>
        <sz val="8"/>
        <color rgb="FF800080"/>
        <rFont val="DengXian"/>
        <family val="4"/>
        <charset val="134"/>
      </rPr>
      <t xml:space="preserve">20190717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</si>
  <si>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DT_ZZ500_20190718</t>
  </si>
  <si>
    <r>
      <rPr>
        <sz val="8"/>
        <color rgb="FFC9211E"/>
        <rFont val="DengXian"/>
        <family val="4"/>
        <charset val="134"/>
      </rPr>
      <t xml:space="preserve">20190718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</si>
  <si>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DT_ZZ500_20190719</t>
  </si>
  <si>
    <r>
      <rPr>
        <sz val="8"/>
        <color rgb="FFC9211E"/>
        <rFont val="DengXian"/>
        <family val="4"/>
        <charset val="134"/>
      </rPr>
      <t xml:space="preserve">20190719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,20200224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</si>
  <si>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</si>
  <si>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</si>
  <si>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</si>
  <si>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</si>
  <si>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</si>
  <si>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</si>
  <si>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</si>
  <si>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</si>
  <si>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</si>
  <si>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r>
      <rPr>
        <sz val="8"/>
        <color rgb="FF800080"/>
        <rFont val="DengXian"/>
        <family val="4"/>
        <charset val="134"/>
      </rPr>
      <t xml:space="preserve">20190801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</si>
  <si>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</si>
  <si>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</si>
  <si>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</si>
  <si>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</si>
  <si>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</si>
  <si>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</si>
  <si>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r>
      <rPr>
        <sz val="8"/>
        <color rgb="FF800080"/>
        <rFont val="DengXian"/>
        <family val="4"/>
        <charset val="134"/>
      </rPr>
      <t xml:space="preserve">20190809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</si>
  <si>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DT_ZZ500_20190812</t>
  </si>
  <si>
    <t xml:space="preserve">DT_ZZ500_20190813</t>
  </si>
  <si>
    <t xml:space="preserve">DT_ZZ500_20190814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</si>
  <si>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</si>
  <si>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</si>
  <si>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</si>
  <si>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</si>
  <si>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r>
      <rPr>
        <sz val="8"/>
        <color rgb="FFFF0000"/>
        <rFont val="DengXian"/>
        <family val="4"/>
        <charset val="134"/>
      </rPr>
      <t xml:space="preserve">20190816</t>
    </r>
    <r>
      <rPr>
        <sz val="8"/>
        <color rgb="FFFF0000"/>
        <rFont val="PingFang SC"/>
        <family val="2"/>
        <charset val="1"/>
      </rPr>
      <t xml:space="preserve">购入,20200221售出</t>
    </r>
  </si>
  <si>
    <t xml:space="preserve">DT_ZZ500_20190819</t>
  </si>
  <si>
    <t xml:space="preserve">DT_ZZ500_20190820</t>
  </si>
  <si>
    <r>
      <rPr>
        <sz val="8"/>
        <color rgb="FF800080"/>
        <rFont val="DengXian"/>
        <family val="4"/>
        <charset val="134"/>
      </rPr>
      <t xml:space="preserve">20190820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</si>
  <si>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</si>
  <si>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</si>
  <si>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</si>
  <si>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</si>
  <si>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r>
      <rPr>
        <sz val="8"/>
        <color rgb="FF800080"/>
        <rFont val="DengXian"/>
        <family val="4"/>
        <charset val="134"/>
      </rPr>
      <t xml:space="preserve">20190826</t>
    </r>
    <r>
      <rPr>
        <sz val="8"/>
        <color rgb="FF800080"/>
        <rFont val="PingFang SC"/>
        <family val="2"/>
        <charset val="1"/>
      </rPr>
      <t xml:space="preserve">购入</t>
    </r>
    <r>
      <rPr>
        <sz val="8"/>
        <color rgb="FF800080"/>
        <rFont val="DengXian"/>
        <family val="4"/>
        <charset val="134"/>
      </rPr>
      <t xml:space="preserve">,20200225</t>
    </r>
    <r>
      <rPr>
        <sz val="8"/>
        <color rgb="FF800080"/>
        <rFont val="PingFang SC"/>
        <family val="2"/>
      </rPr>
      <t xml:space="preserve">售出</t>
    </r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</si>
  <si>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</si>
  <si>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</si>
  <si>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</si>
  <si>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</si>
  <si>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</si>
  <si>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</si>
  <si>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</si>
  <si>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</si>
  <si>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</si>
  <si>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</si>
  <si>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</si>
  <si>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</si>
  <si>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</si>
  <si>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</si>
  <si>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</si>
  <si>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</si>
  <si>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</si>
  <si>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</si>
  <si>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</si>
  <si>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</si>
  <si>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</si>
  <si>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</si>
  <si>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</si>
  <si>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</si>
  <si>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</si>
  <si>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</si>
  <si>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</si>
  <si>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</si>
  <si>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</si>
  <si>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</si>
  <si>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</si>
  <si>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</si>
  <si>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</si>
  <si>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</si>
  <si>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</si>
  <si>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</si>
  <si>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</si>
  <si>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</si>
  <si>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</si>
  <si>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</si>
  <si>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</si>
  <si>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</si>
  <si>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</si>
  <si>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</si>
  <si>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</si>
  <si>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</si>
  <si>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</si>
  <si>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</si>
  <si>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</si>
  <si>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</si>
  <si>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</si>
  <si>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</si>
  <si>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</si>
  <si>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</si>
  <si>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</si>
  <si>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</si>
  <si>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</si>
  <si>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</si>
  <si>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</si>
  <si>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</si>
  <si>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</si>
  <si>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</si>
  <si>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</si>
  <si>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</si>
  <si>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</si>
  <si>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</si>
  <si>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</si>
  <si>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</si>
  <si>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</si>
  <si>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</si>
  <si>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</si>
  <si>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</si>
  <si>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</si>
  <si>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</si>
  <si>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</si>
  <si>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</si>
  <si>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</si>
  <si>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</si>
  <si>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</si>
  <si>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</si>
  <si>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</si>
  <si>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</si>
  <si>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</si>
  <si>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</si>
  <si>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</si>
  <si>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</si>
  <si>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</si>
  <si>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</si>
  <si>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</si>
  <si>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</si>
  <si>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</si>
  <si>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</si>
  <si>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</si>
  <si>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</si>
  <si>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</si>
  <si>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</si>
  <si>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</si>
  <si>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DT_ZZ500_20200120</t>
  </si>
  <si>
    <t xml:space="preserve">DT_ZZ500_20200121</t>
  </si>
  <si>
    <t xml:space="preserve">DT_ZZ500_20200122</t>
  </si>
  <si>
    <t xml:space="preserve">DT_ZZ500_20200123</t>
  </si>
  <si>
    <t xml:space="preserve">DT_ZZ500_20200203</t>
  </si>
  <si>
    <t xml:space="preserve">DT_ZZ500_20200204</t>
  </si>
  <si>
    <t xml:space="preserve">DT_ZZ500_20200205</t>
  </si>
  <si>
    <t xml:space="preserve">DT_ZZ500_20200206</t>
  </si>
  <si>
    <t xml:space="preserve">DT_ZZ500_20200207</t>
  </si>
  <si>
    <t xml:space="preserve">DT_ZZ500_20200210</t>
  </si>
  <si>
    <t xml:space="preserve">DT_ZZ500_20200211</t>
  </si>
  <si>
    <t xml:space="preserve">DT_ZZ500_20200212</t>
  </si>
  <si>
    <t xml:space="preserve">DT_ZZ500_20200213</t>
  </si>
  <si>
    <t xml:space="preserve">DT_ZZ500_20200214</t>
  </si>
  <si>
    <t xml:space="preserve">DT_ZZ500_20200217</t>
  </si>
  <si>
    <t xml:space="preserve">DT_ZZ500_20200218</t>
  </si>
  <si>
    <t xml:space="preserve">DT_ZZ500_20200219</t>
  </si>
  <si>
    <t xml:space="preserve">DT_ZZ500_20200220</t>
  </si>
  <si>
    <t xml:space="preserve">DT_ZZ500_20200221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</si>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</sst>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[$-804]YYYY\-M\-D"/>
    <numFmt numFmtId="178" formatCode="0_);[RED]\(0\)"/>
    <numFmt numFmtId="179" formatCode="General"/>
    <numFmt numFmtId="180" formatCode="YYYY\-MM\-DD"/>
    <numFmt numFmtId="181" formatCode="[$-804]M\月D\日"/>
    <numFmt numFmtId="182" formatCode="M\月DD\日"/>
  </numFmts>
  <fonts count="49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12"/>
      <color rgb="FF800080"/>
      <name val="等线"/>
      <family val="0"/>
      <charset val="1"/>
    </font>
    <font>
      <sz val="8"/>
      <color rgb="FF800080"/>
      <name val="DengXian"/>
      <family val="4"/>
      <charset val="134"/>
    </font>
    <font>
      <sz val="8"/>
      <color rgb="FF800080"/>
      <name val="PingFang SC"/>
      <family val="2"/>
      <charset val="1"/>
    </font>
    <font>
      <sz val="8"/>
      <name val="等线"/>
      <family val="0"/>
      <charset val="1"/>
    </font>
    <font>
      <sz val="8"/>
      <color rgb="FF800080"/>
      <name val="PingFang SC"/>
      <family val="2"/>
    </font>
    <font>
      <sz val="8"/>
      <color rgb="FFFF0000"/>
      <name val="DengXian"/>
      <family val="4"/>
      <charset val="1"/>
    </font>
    <font>
      <sz val="8"/>
      <color rgb="FF800080"/>
      <name val="DengXian"/>
      <family val="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41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4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04" activePane="bottomRight" state="frozen"/>
      <selection pane="topLeft" activeCell="A1" activeCellId="0" sqref="A1"/>
      <selection pane="topRight" activeCell="B1" activeCellId="0" sqref="B1"/>
      <selection pane="bottomLeft" activeCell="A104" activeCellId="0" sqref="A104"/>
      <selection pane="bottomRight" activeCell="O133" activeCellId="0" sqref="O133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1.4401</v>
      </c>
      <c r="G1" s="12" t="s">
        <v>5</v>
      </c>
      <c r="H1" s="13" t="str">
        <f aca="false">ROUND(SUM(H2:H19917),2)&amp;"盈利"</f>
        <v>4263.34盈利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TEXT(ROUND(SUM(H2:H19917)/SUM(M2:M19917)*365,4),"0.00%" &amp;  " 
年化")</f>
        <v>22.73%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Z2-AB2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Z3-AB3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Z4-AB4</f>
        <v>0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Z5-AB5</f>
        <v>-2.1163626406917E-016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Z6-AB6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Z7-AB7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Z8-AB8</f>
        <v>4.68375338513738E-017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Z9-AB9</f>
        <v>-2.53269627492614E-016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Z10-AB10</f>
        <v>-2.18575157973078E-016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Z11-AB11</f>
        <v>1.90819582357449E-016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Z12-AB12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Z13-AB13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Z14-AB14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Z15-AB15</f>
        <v>2.42861286636753E-016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Z16-AB16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Z17-AB17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Z18-AB18</f>
        <v>2.53269627492614E-016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Z19-AB19</f>
        <v>1.73472347597681E-016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Z20-AB20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Z21-AB21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Z22-AB22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Z23-AB23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Z24-AB24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Z25-AB25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Z26-AB26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Z27-AB27</f>
        <v>-3.88578058618805E-016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Z28-AB28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Z29-AB29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Z30-AB30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Z31-AB31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Z32-AB32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Z33-AB33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Z34-AB34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0.167441066666667</v>
      </c>
      <c r="H35" s="5" t="n">
        <f aca="false">IF(G35="",$F$1*C35-B35,G35-B35)</f>
        <v>22.604544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2020-02-25</v>
      </c>
      <c r="M35" s="31" t="n">
        <f aca="false">(L35-K35+1)*B35</f>
        <v>49410</v>
      </c>
      <c r="N35" s="32" t="n">
        <f aca="false">H35/M35*365</f>
        <v>0.166983577413479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Z35-AB35</f>
        <v>-0.00741663580952415</v>
      </c>
      <c r="AD35" s="57" t="n">
        <f aca="false">IF(E35-F35&lt;0,"达成",E35-F35)</f>
        <v>0.0524383573333333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0.180775325925926</v>
      </c>
      <c r="H36" s="5" t="n">
        <f aca="false">IF(G36="",$F$1*C36-B36,G36-B36)</f>
        <v>24.404669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2020-02-25</v>
      </c>
      <c r="M36" s="31" t="n">
        <f aca="false">(L36-K36+1)*B36</f>
        <v>49275</v>
      </c>
      <c r="N36" s="32" t="n">
        <f aca="false">H36/M36*365</f>
        <v>0.180775325925926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</v>
      </c>
      <c r="AB36" s="40" t="n">
        <f aca="false">SUM($C$2:C36)*D36/SUM($B$2:B36)-1</f>
        <v>0.206792590529248</v>
      </c>
      <c r="AC36" s="40" t="n">
        <f aca="false">Z36-AB36</f>
        <v>-0.0063710974930358</v>
      </c>
      <c r="AD36" s="57" t="n">
        <f aca="false">IF(E36-F36&lt;0,"达成",E36-F36)</f>
        <v>0.039104954074074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0.182908807407408</v>
      </c>
      <c r="H37" s="5" t="n">
        <f aca="false">IF(G37="",$F$1*C37-B37,G37-B37)</f>
        <v>24.692689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2020-02-25</v>
      </c>
      <c r="M37" s="31" t="n">
        <f aca="false">(L37-K37+1)*B37</f>
        <v>49140</v>
      </c>
      <c r="N37" s="32" t="n">
        <f aca="false">H37/M37*365</f>
        <v>0.183411304131054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Z37-AB37</f>
        <v>-0.0060825572463771</v>
      </c>
      <c r="AD37" s="57" t="n">
        <f aca="false">IF(E37-F37&lt;0,"达成",E37-F37)</f>
        <v>0.0369712339259254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0.185789007407408</v>
      </c>
      <c r="H38" s="5" t="n">
        <f aca="false">IF(G38="",$F$1*C38-B38,G38-B38)</f>
        <v>25.081516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2020-02-25</v>
      </c>
      <c r="M38" s="31" t="n">
        <f aca="false">(L38-K38+1)*B38</f>
        <v>49005</v>
      </c>
      <c r="N38" s="32" t="n">
        <f aca="false">H38/M38*365</f>
        <v>0.186812638302214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Z38-AB38</f>
        <v>-0.00576657082228096</v>
      </c>
      <c r="AD38" s="57" t="n">
        <f aca="false">IF(E38-F38&lt;0,"达成",E38-F38)</f>
        <v>0.0340949685925924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0.161680666666667</v>
      </c>
      <c r="H39" s="5" t="n">
        <f aca="false">IF(G39="",$F$1*C39-B39,G39-B39)</f>
        <v>21.82689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2020-02-25</v>
      </c>
      <c r="M39" s="31" t="n">
        <f aca="false">(L39-K39+1)*B39</f>
        <v>48870</v>
      </c>
      <c r="N39" s="32" t="n">
        <f aca="false">H39/M39*365</f>
        <v>0.163020561694291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Z39-AB39</f>
        <v>-0.00708153056994856</v>
      </c>
      <c r="AD39" s="57" t="n">
        <f aca="false">IF(E39-F39&lt;0,"达成",E39-F39)</f>
        <v>0.0582053933333332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0.148879777777778</v>
      </c>
      <c r="H40" s="5" t="n">
        <f aca="false">IF(G40="",$F$1*C40-B40,G40-B40)</f>
        <v>20.09877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2020-02-25</v>
      </c>
      <c r="M40" s="31" t="n">
        <f aca="false">(L40-K40+1)*B40</f>
        <v>48465</v>
      </c>
      <c r="N40" s="32" t="n">
        <f aca="false">H40/M40*365</f>
        <v>0.151368019189106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0.208958741603375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Z40-AB40</f>
        <v>-0.0109599723206756</v>
      </c>
      <c r="AD40" s="57" t="n">
        <f aca="false">IF(E40-F40&lt;0,"达成",E40-F40)</f>
        <v>0.070999462222222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0.142586007407408</v>
      </c>
      <c r="H41" s="5" t="n">
        <f aca="false">IF(G41="",$F$1*C41-B41,G41-B41)</f>
        <v>19.249111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2020-02-25</v>
      </c>
      <c r="M41" s="31" t="n">
        <f aca="false">(L41-K41+1)*B41</f>
        <v>48330</v>
      </c>
      <c r="N41" s="32" t="n">
        <f aca="false">H41/M41*365</f>
        <v>0.145374001965653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0.203970954455445</v>
      </c>
      <c r="AA41" s="40" t="n">
        <f aca="false">S41/(X41-V41)-1</f>
        <v>0.24074541205067</v>
      </c>
      <c r="AB41" s="40" t="n">
        <f aca="false">SUM($C$2:C41)*D41/SUM($B$2:B41)-1</f>
        <v>0.221661245544554</v>
      </c>
      <c r="AC41" s="40" t="n">
        <f aca="false">Z41-AB41</f>
        <v>-0.0176902910891091</v>
      </c>
      <c r="AD41" s="57" t="n">
        <f aca="false">IF(E41-F41&lt;0,"达成",E41-F41)</f>
        <v>0.0773007045925924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0.133305362962963</v>
      </c>
      <c r="H42" s="5" t="n">
        <f aca="false">IF(G42="",$F$1*C42-B42,G42-B42)</f>
        <v>17.996224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2020-02-25</v>
      </c>
      <c r="M42" s="31" t="n">
        <f aca="false">(L42-K42+1)*B42</f>
        <v>48195</v>
      </c>
      <c r="N42" s="32" t="n">
        <f aca="false">H42/M42*365</f>
        <v>0.136292597987343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Z42-AB42</f>
        <v>-0.0280763430185631</v>
      </c>
      <c r="AD42" s="57" t="n">
        <f aca="false">IF(E42-F42&lt;0,"达成",E42-F42)</f>
        <v>0.086580759703704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0.144292792592593</v>
      </c>
      <c r="H43" s="5" t="n">
        <f aca="false">IF(G43="",$F$1*C43-B43,G43-B43)</f>
        <v>19.479527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2020-02-25</v>
      </c>
      <c r="M43" s="31" t="n">
        <f aca="false">(L43-K43+1)*B43</f>
        <v>48060</v>
      </c>
      <c r="N43" s="32" t="n">
        <f aca="false">H43/M43*365</f>
        <v>0.14794064409072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0.185217821958925</v>
      </c>
      <c r="AA43" s="40" t="n">
        <f aca="false">S43/(X43-V43)-1</f>
        <v>0.241783265107473</v>
      </c>
      <c r="AB43" s="40" t="n">
        <f aca="false">SUM($C$2:C43)*D43/SUM($B$2:B43)-1</f>
        <v>0.210182238230648</v>
      </c>
      <c r="AC43" s="40" t="n">
        <f aca="false">Z43-AB43</f>
        <v>-0.0249644162717227</v>
      </c>
      <c r="AD43" s="57" t="n">
        <f aca="false">IF(E43-F43&lt;0,"达成",E43-F43)</f>
        <v>0.0755923160740743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0.1895226</v>
      </c>
      <c r="H44" s="5" t="n">
        <f aca="false">IF(G44="",$F$1*C44-B44,G44-B44)</f>
        <v>25.585551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2020-02-25</v>
      </c>
      <c r="M44" s="31" t="n">
        <f aca="false">(L44-K44+1)*B44</f>
        <v>47925</v>
      </c>
      <c r="N44" s="32" t="n">
        <f aca="false">H44/M44*365</f>
        <v>0.194861264788732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943.256747999999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Z44-AB44</f>
        <v>-0.0148021569992267</v>
      </c>
      <c r="AD44" s="57" t="n">
        <f aca="false">IF(E44-F44&lt;0,"达成",E44-F44)</f>
        <v>0.0303618939999997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0.167227718518519</v>
      </c>
      <c r="H45" s="5" t="n">
        <f aca="false">IF(G45="",$F$1*C45-B45,G45-B45)</f>
        <v>22.575742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2020-02-25</v>
      </c>
      <c r="M45" s="31" t="n">
        <f aca="false">(L45-K45+1)*B45</f>
        <v>47520</v>
      </c>
      <c r="N45" s="32" t="n">
        <f aca="false">H45/M45*365</f>
        <v>0.173403742213805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Z45-AB45</f>
        <v>-0.0190632106060606</v>
      </c>
      <c r="AD45" s="57" t="n">
        <f aca="false">IF(E45-F45&lt;0,"达成",E45-F45)</f>
        <v>0.0526571641481484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0.159760533333333</v>
      </c>
      <c r="H46" s="5" t="n">
        <f aca="false">IF(G46="",$F$1*C46-B46,G46-B46)</f>
        <v>21.567672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2020-02-25</v>
      </c>
      <c r="M46" s="31" t="n">
        <f aca="false">(L46-K46+1)*B46</f>
        <v>47385</v>
      </c>
      <c r="N46" s="32" t="n">
        <f aca="false">H46/M46*365</f>
        <v>0.166132748338082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Z46-AB46</f>
        <v>-0.0202299613956942</v>
      </c>
      <c r="AD46" s="57" t="n">
        <f aca="false">IF(E46-F46&lt;0,"达成",E46-F46)</f>
        <v>0.0601291626666666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0.169041177777778</v>
      </c>
      <c r="H47" s="5" t="n">
        <f aca="false">IF(G47="",$F$1*C47-B47,G47-B47)</f>
        <v>22.820559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2020-02-25</v>
      </c>
      <c r="M47" s="31" t="n">
        <f aca="false">(L47-K47+1)*B47</f>
        <v>47250</v>
      </c>
      <c r="N47" s="32" t="n">
        <f aca="false">H47/M47*365</f>
        <v>0.17628579968254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</v>
      </c>
      <c r="AB47" s="40" t="n">
        <f aca="false">SUM($C$2:C47)*D47/SUM($B$2:B47)-1</f>
        <v>0.170120958951965</v>
      </c>
      <c r="AC47" s="40" t="n">
        <f aca="false">Z47-AB47</f>
        <v>-0.0179533748180502</v>
      </c>
      <c r="AD47" s="57" t="n">
        <f aca="false">IF(E47-F47&lt;0,"达成",E47-F47)</f>
        <v>0.050844540222222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0.176721711111111</v>
      </c>
      <c r="H48" s="5" t="n">
        <f aca="false">IF(G48="",$F$1*C48-B48,G48-B48)</f>
        <v>23.857431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2020-02-25</v>
      </c>
      <c r="M48" s="31" t="n">
        <f aca="false">(L48-K48+1)*B48</f>
        <v>47115</v>
      </c>
      <c r="N48" s="32" t="n">
        <f aca="false">H48/M48*365</f>
        <v>0.184823566061764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Z48-AB48</f>
        <v>-0.0160995988579593</v>
      </c>
      <c r="AD48" s="57" t="n">
        <f aca="false">IF(E48-F48&lt;0,"达成",E48-F48)</f>
        <v>0.0431588768888888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0.162747407407408</v>
      </c>
      <c r="H49" s="5" t="n">
        <f aca="false">IF(G49="",$F$1*C49-B49,G49-B49)</f>
        <v>21.9709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2020-02-25</v>
      </c>
      <c r="M49" s="31" t="n">
        <f aca="false">(L49-K49+1)*B49</f>
        <v>46980</v>
      </c>
      <c r="N49" s="32" t="n">
        <f aca="false">H49/M49*365</f>
        <v>0.170697711792252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Z49-AB49</f>
        <v>-0.0184980602240901</v>
      </c>
      <c r="AD49" s="57" t="n">
        <f aca="false">IF(E49-F49&lt;0,"达成",E49-F49)</f>
        <v>0.0571412592592594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0.132025274074074</v>
      </c>
      <c r="H50" s="5" t="n">
        <f aca="false">IF(G50="",$F$1*C50-B50,G50-B50)</f>
        <v>17.823412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2020-02-25</v>
      </c>
      <c r="M50" s="31" t="n">
        <f aca="false">(L50-K50+1)*B50</f>
        <v>46575</v>
      </c>
      <c r="N50" s="32" t="n">
        <f aca="false">H50/M50*365</f>
        <v>0.139678913150832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Z50-AB50</f>
        <v>-0.0241771642611683</v>
      </c>
      <c r="AD50" s="57" t="n">
        <f aca="false">IF(E50-F50&lt;0,"达成",E50-F50)</f>
        <v>0.0878654405925928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0.137252303703704</v>
      </c>
      <c r="H51" s="5" t="n">
        <f aca="false">IF(G51="",$F$1*C51-B51,G51-B51)</f>
        <v>18.529061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2020-02-25</v>
      </c>
      <c r="M51" s="31" t="n">
        <f aca="false">(L51-K51+1)*B51</f>
        <v>46440</v>
      </c>
      <c r="N51" s="32" t="n">
        <f aca="false">H51/M51*365</f>
        <v>0.145631078057709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0.207739237387187</v>
      </c>
      <c r="AB51" s="40" t="n">
        <f aca="false">SUM($C$2:C51)*D51/SUM($B$2:B51)-1</f>
        <v>0.1889204048583</v>
      </c>
      <c r="AC51" s="40" t="n">
        <f aca="false">Z51-AB51</f>
        <v>-0.0226984568151145</v>
      </c>
      <c r="AD51" s="57" t="n">
        <f aca="false">IF(E51-F51&lt;0,"达成",E51-F51)</f>
        <v>0.0826341409629632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0.136825607407408</v>
      </c>
      <c r="H52" s="5" t="n">
        <f aca="false">IF(G52="",$F$1*C52-B52,G52-B52)</f>
        <v>18.471457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2020-02-25</v>
      </c>
      <c r="M52" s="31" t="n">
        <f aca="false">(L52-K52+1)*B52</f>
        <v>46305</v>
      </c>
      <c r="N52" s="32" t="n">
        <f aca="false">H52/M52*365</f>
        <v>0.145601593888349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Z52-AB52</f>
        <v>-0.0223787329357187</v>
      </c>
      <c r="AD52" s="57" t="n">
        <f aca="false">IF(E52-F52&lt;0,"达成",E52-F52)</f>
        <v>0.0830626352592595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0.136505585185185</v>
      </c>
      <c r="H53" s="5" t="n">
        <f aca="false">IF(G53="",$F$1*C53-B53,G53-B53)</f>
        <v>18.428254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2020-02-25</v>
      </c>
      <c r="M53" s="31" t="n">
        <f aca="false">(L53-K53+1)*B53</f>
        <v>46170</v>
      </c>
      <c r="N53" s="32" t="n">
        <f aca="false">H53/M53*365</f>
        <v>0.145685785358458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0.199466775930015</v>
      </c>
      <c r="AB53" s="40" t="n">
        <f aca="false">SUM($C$2:C53)*D53/SUM($B$2:B53)-1</f>
        <v>0.183057502083333</v>
      </c>
      <c r="AC53" s="40" t="n">
        <f aca="false">Z53-AB53</f>
        <v>-0.0220532708333334</v>
      </c>
      <c r="AD53" s="57" t="n">
        <f aca="false">IF(E53-F53&lt;0,"达成",E53-F53)</f>
        <v>0.0833857641481476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0.137252303703704</v>
      </c>
      <c r="H54" s="5" t="n">
        <f aca="false">IF(G54="",$F$1*C54-B54,G54-B54)</f>
        <v>18.529061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2020-02-25</v>
      </c>
      <c r="M54" s="31" t="n">
        <f aca="false">(L54-K54+1)*B54</f>
        <v>46035</v>
      </c>
      <c r="N54" s="32" t="n">
        <f aca="false">H54/M54*365</f>
        <v>0.146912289888129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Z54-AB54</f>
        <v>-0.0215221452335249</v>
      </c>
      <c r="AD54" s="57" t="n">
        <f aca="false">IF(E54-F54&lt;0,"达成",E54-F54)</f>
        <v>0.0826341409629632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0.163387451851852</v>
      </c>
      <c r="H55" s="5" t="n">
        <f aca="false">IF(G55="",$F$1*C55-B55,G55-B55)</f>
        <v>22.057306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2020-02-25</v>
      </c>
      <c r="M55" s="31" t="n">
        <f aca="false">(L55-K55+1)*B55</f>
        <v>45630</v>
      </c>
      <c r="N55" s="32" t="n">
        <f aca="false">H55/M55*365</f>
        <v>0.176439112206881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Z55-AB55</f>
        <v>-0.0164821371069186</v>
      </c>
      <c r="AD55" s="57" t="n">
        <f aca="false">IF(E55-F55&lt;0,"达成",E55-F55)</f>
        <v>0.0564925294814811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0.176081666666667</v>
      </c>
      <c r="H56" s="5" t="n">
        <f aca="false">IF(G56="",$F$1*C56-B56,G56-B56)</f>
        <v>23.771025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2020-02-25</v>
      </c>
      <c r="M56" s="31" t="n">
        <f aca="false">(L56-K56+1)*B56</f>
        <v>45495</v>
      </c>
      <c r="N56" s="32" t="n">
        <f aca="false">H56/M56*365</f>
        <v>0.190711597428289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Z56-AB56</f>
        <v>-0.0140618991960422</v>
      </c>
      <c r="AD56" s="57" t="n">
        <f aca="false">IF(E56-F56&lt;0,"达成",E56-F56)</f>
        <v>0.0438014833333333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0.1636008</v>
      </c>
      <c r="H57" s="5" t="n">
        <f aca="false">IF(G57="",$F$1*C57-B57,G57-B57)</f>
        <v>22.086108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2020-02-25</v>
      </c>
      <c r="M57" s="31" t="n">
        <f aca="false">(L57-K57+1)*B57</f>
        <v>45360</v>
      </c>
      <c r="N57" s="32" t="n">
        <f aca="false">H57/M57*365</f>
        <v>0.177721107142857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0.128986345498783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Z57-AB57</f>
        <v>-0.0159090267639907</v>
      </c>
      <c r="AD57" s="57" t="n">
        <f aca="false">IF(E57-F57&lt;0,"达成",E57-F57)</f>
        <v>0.0562811199999998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0.167761088888889</v>
      </c>
      <c r="H58" s="5" t="n">
        <f aca="false">IF(G58="",$F$1*C58-B58,G58-B58)</f>
        <v>22.647747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2020-02-25</v>
      </c>
      <c r="M58" s="31" t="n">
        <f aca="false">(L58-K58+1)*B58</f>
        <v>45225</v>
      </c>
      <c r="N58" s="32" t="n">
        <f aca="false">H58/M58*365</f>
        <v>0.182784469983416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Z58-AB58</f>
        <v>-0.0149652687013768</v>
      </c>
      <c r="AD58" s="57" t="n">
        <f aca="false">IF(E58-F58&lt;0,"达成",E58-F58)</f>
        <v>0.0521210791111111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0.126584896296296</v>
      </c>
      <c r="H59" s="5" t="n">
        <f aca="false">IF(G59="",$F$1*C59-B59,G59-B59)</f>
        <v>17.088961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2020-02-25</v>
      </c>
      <c r="M59" s="31" t="n">
        <f aca="false">(L59-K59+1)*B59</f>
        <v>45090</v>
      </c>
      <c r="N59" s="32" t="n">
        <f aca="false">H59/M59*365</f>
        <v>0.138333793856731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0.190831338747446</v>
      </c>
      <c r="AB59" s="40" t="n">
        <f aca="false">SUM($C$2:C59)*D59/SUM($B$2:B59)-1</f>
        <v>0.177329431448763</v>
      </c>
      <c r="AC59" s="40" t="n">
        <f aca="false">Z59-AB59</f>
        <v>-0.0239419435806832</v>
      </c>
      <c r="AD59" s="57" t="n">
        <f aca="false">IF(E59-F59&lt;0,"达成",E59-F59)</f>
        <v>0.0933032950370366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0.0988496370370372</v>
      </c>
      <c r="H60" s="5" t="n">
        <f aca="false">IF(G60="",$F$1*C60-B60,G60-B60)</f>
        <v>13.344701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2020-02-25</v>
      </c>
      <c r="M60" s="31" t="n">
        <f aca="false">(L60-K60+1)*B60</f>
        <v>44685</v>
      </c>
      <c r="N60" s="32" t="n">
        <f aca="false">H60/M60*365</f>
        <v>0.109003376188878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Z60-AB60</f>
        <v>-0.0494864695652174</v>
      </c>
      <c r="AD60" s="57" t="n">
        <f aca="false">IF(E60-F60&lt;0,"达成",E60-F60)</f>
        <v>0.121043756296296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0.0993830074074077</v>
      </c>
      <c r="H61" s="5" t="n">
        <f aca="false">IF(G61="",$F$1*C61-B61,G61-B61)</f>
        <v>13.416706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2020-02-25</v>
      </c>
      <c r="M61" s="31" t="n">
        <f aca="false">(L61-K61+1)*B61</f>
        <v>44550</v>
      </c>
      <c r="N61" s="32" t="n">
        <f aca="false">H61/M61*365</f>
        <v>0.109923629405163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0.245179277717147</v>
      </c>
      <c r="AB61" s="40" t="n">
        <f aca="false">SUM($C$2:C61)*D61/SUM($B$2:B61)-1</f>
        <v>0.20006057739726</v>
      </c>
      <c r="AC61" s="40" t="n">
        <f aca="false">Z61-AB61</f>
        <v>-0.0484936027397263</v>
      </c>
      <c r="AD61" s="57" t="n">
        <f aca="false">IF(E61-F61&lt;0,"达成",E61-F61)</f>
        <v>0.120505924592592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0.0861554222222224</v>
      </c>
      <c r="H62" s="5" t="n">
        <f aca="false">IF(G62="",$F$1*C62-B62,G62-B62)</f>
        <v>11.630982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2020-02-25</v>
      </c>
      <c r="M62" s="31" t="n">
        <f aca="false">(L62-K62+1)*B62</f>
        <v>44415</v>
      </c>
      <c r="N62" s="32" t="n">
        <f aca="false">H62/M62*365</f>
        <v>0.0955827632556569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Z62-AB62</f>
        <v>-0.0542074241708825</v>
      </c>
      <c r="AD62" s="57" t="n">
        <f aca="false">IF(E62-F62&lt;0,"达成",E62-F62)</f>
        <v>0.133738061777778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0.0758747083333335</v>
      </c>
      <c r="H63" s="5" t="n">
        <f aca="false">IF(G63="",$F$1*C63-B63,G63-B63)</f>
        <v>9.10496500000002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2020-02-25</v>
      </c>
      <c r="M63" s="31" t="n">
        <f aca="false">(L63-K63+1)*B63</f>
        <v>39360</v>
      </c>
      <c r="N63" s="32" t="n">
        <f aca="false">H63/M63*365</f>
        <v>0.084433745553862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Z63-AB63</f>
        <v>-0.0576708175263448</v>
      </c>
      <c r="AD63" s="57" t="n">
        <f aca="false">IF(E63-F63&lt;0,"达成",E63-F63)</f>
        <v>0.134033325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0.0767147666666669</v>
      </c>
      <c r="H64" s="5" t="n">
        <f aca="false">IF(G64="",$F$1*C64-B64,G64-B64)</f>
        <v>9.20577200000002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2020-02-25</v>
      </c>
      <c r="M64" s="31" t="n">
        <f aca="false">(L64-K64+1)*B64</f>
        <v>38880</v>
      </c>
      <c r="N64" s="32" t="n">
        <f aca="false">H64/M64*365</f>
        <v>0.0864224994855969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Z64-AB64</f>
        <v>-0.0580105694581284</v>
      </c>
      <c r="AD64" s="57" t="n">
        <f aca="false">IF(E64-F64&lt;0,"达成",E64-F64)</f>
        <v>0.133189865333333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0.0722744583333333</v>
      </c>
      <c r="H65" s="5" t="n">
        <f aca="false">IF(G65="",$F$1*C65-B65,G65-B65)</f>
        <v>8.672935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2020-02-25</v>
      </c>
      <c r="M65" s="31" t="n">
        <f aca="false">(L65-K65+1)*B65</f>
        <v>38760</v>
      </c>
      <c r="N65" s="32" t="n">
        <f aca="false">H65/M65*365</f>
        <v>0.0816723755159959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Z65-AB65</f>
        <v>-0.0591191917882227</v>
      </c>
      <c r="AD65" s="57" t="n">
        <f aca="false">IF(E65-F65&lt;0,"达成",E65-F65)</f>
        <v>0.137634225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0.0696342749999999</v>
      </c>
      <c r="H66" s="5" t="n">
        <f aca="false">IF(G66="",$F$1*C66-B66,G66-B66)</f>
        <v>8.35611299999999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2020-02-25</v>
      </c>
      <c r="M66" s="31" t="n">
        <f aca="false">(L66-K66+1)*B66</f>
        <v>38640</v>
      </c>
      <c r="N66" s="32" t="n">
        <f aca="false">H66/M66*365</f>
        <v>0.0789332620341614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Z66-AB66</f>
        <v>-0.059444964693333</v>
      </c>
      <c r="AD66" s="57" t="n">
        <f aca="false">IF(E66-F66&lt;0,"达成",E66-F66)</f>
        <v>0.140273741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0.0919558250000001</v>
      </c>
      <c r="H67" s="5" t="n">
        <f aca="false">IF(G67="",$F$1*C67-B67,G67-B67)</f>
        <v>11.034699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2020-02-25</v>
      </c>
      <c r="M67" s="31" t="n">
        <f aca="false">(L67-K67+1)*B67</f>
        <v>38520</v>
      </c>
      <c r="N67" s="32" t="n">
        <f aca="false">H67/M67*365</f>
        <v>0.104560361760125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0.226902690369228</v>
      </c>
      <c r="AB67" s="40" t="n">
        <f aca="false">SUM($C$2:C67)*D67/SUM($B$2:B67)-1</f>
        <v>0.191177716271722</v>
      </c>
      <c r="AC67" s="40" t="n">
        <f aca="false">Z67-AB67</f>
        <v>-0.0497868714060029</v>
      </c>
      <c r="AD67" s="57" t="n">
        <f aca="false">IF(E67-F67&lt;0,"达成",E67-F67)</f>
        <v>0.117951593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0.0943559916666667</v>
      </c>
      <c r="H68" s="5" t="n">
        <f aca="false">IF(G68="",$F$1*C68-B68,G68-B68)</f>
        <v>11.322719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2020-02-25</v>
      </c>
      <c r="M68" s="31" t="n">
        <f aca="false">(L68-K68+1)*B68</f>
        <v>38400</v>
      </c>
      <c r="N68" s="32" t="n">
        <f aca="false">H68/M68*365</f>
        <v>0.107624802994792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0.219721725589978</v>
      </c>
      <c r="AB68" s="40" t="n">
        <f aca="false">SUM($C$2:C68)*D68/SUM($B$2:B68)-1</f>
        <v>0.186187559438378</v>
      </c>
      <c r="AC68" s="40" t="n">
        <f aca="false">Z68-AB68</f>
        <v>-0.0482379648465935</v>
      </c>
      <c r="AD68" s="57" t="n">
        <f aca="false">IF(E68-F68&lt;0,"达成",E68-F68)</f>
        <v>0.115550765666666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0.0977162250000002</v>
      </c>
      <c r="H69" s="5" t="n">
        <f aca="false">IF(G69="",$F$1*C69-B69,G69-B69)</f>
        <v>11.725947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2020-02-25</v>
      </c>
      <c r="M69" s="31" t="n">
        <f aca="false">(L69-K69+1)*B69</f>
        <v>38040</v>
      </c>
      <c r="N69" s="32" t="n">
        <f aca="false">H69/M69*365</f>
        <v>0.112512372634069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Z69-AB69</f>
        <v>-0.0463797546995382</v>
      </c>
      <c r="AD69" s="57" t="n">
        <f aca="false">IF(E69-F69&lt;0,"达成",E69-F69)</f>
        <v>0.112191967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0.0699409629629631</v>
      </c>
      <c r="H70" s="5" t="n">
        <f aca="false">IF(G70="",$F$1*C70-B70,G70-B70)</f>
        <v>9.44203000000002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2020-02-25</v>
      </c>
      <c r="M70" s="31" t="n">
        <f aca="false">(L70-K70+1)*B70</f>
        <v>42660</v>
      </c>
      <c r="N70" s="32" t="n">
        <f aca="false">H70/M70*365</f>
        <v>0.0807862388654479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Z70-AB70</f>
        <v>-0.0563390508611952</v>
      </c>
      <c r="AD70" s="57" t="n">
        <f aca="false">IF(E70-F70&lt;0,"达成",E70-F70)</f>
        <v>0.149954583703704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0.0695142666666669</v>
      </c>
      <c r="H71" s="5" t="n">
        <f aca="false">IF(G71="",$F$1*C71-B71,G71-B71)</f>
        <v>8.34171200000003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2020-02-25</v>
      </c>
      <c r="M71" s="31" t="n">
        <f aca="false">(L71-K71+1)*B71</f>
        <v>37800</v>
      </c>
      <c r="N71" s="32" t="n">
        <f aca="false">H71/M71*365</f>
        <v>0.0805482772486775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0.233950354198444</v>
      </c>
      <c r="AB71" s="40" t="n">
        <f aca="false">SUM($C$2:C71)*D71/SUM($B$2:B71)-1</f>
        <v>0.205967387387387</v>
      </c>
      <c r="AC71" s="40" t="n">
        <f aca="false">Z71-AB71</f>
        <v>-0.0558162234234233</v>
      </c>
      <c r="AD71" s="57" t="n">
        <f aca="false">IF(E71-F71&lt;0,"达成",E71-F71)</f>
        <v>0.140390725333333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0.0732345250000002</v>
      </c>
      <c r="H72" s="5" t="n">
        <f aca="false">IF(G72="",$F$1*C72-B72,G72-B72)</f>
        <v>8.78814300000002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2020-02-25</v>
      </c>
      <c r="M72" s="31" t="n">
        <f aca="false">(L72-K72+1)*B72</f>
        <v>37680</v>
      </c>
      <c r="N72" s="32" t="n">
        <f aca="false">H72/M72*365</f>
        <v>0.0851293045382167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Z72-AB72</f>
        <v>-0.0537544791295744</v>
      </c>
      <c r="AD72" s="57" t="n">
        <f aca="false">IF(E72-F72&lt;0,"达成",E72-F72)</f>
        <v>0.136674161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0.0612336916666668</v>
      </c>
      <c r="H73" s="5" t="n">
        <f aca="false">IF(G73="",$F$1*C73-B73,G73-B73)</f>
        <v>7.34804300000002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2020-02-25</v>
      </c>
      <c r="M73" s="31" t="n">
        <f aca="false">(L73-K73+1)*B73</f>
        <v>37560</v>
      </c>
      <c r="N73" s="32" t="n">
        <f aca="false">H73/M73*365</f>
        <v>0.0714067011448351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Z73-AB73</f>
        <v>-0.0587713214076253</v>
      </c>
      <c r="AD73" s="57" t="n">
        <f aca="false">IF(E73-F73&lt;0,"达成",E73-F73)</f>
        <v>0.148671656333333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0.0849953416666667</v>
      </c>
      <c r="H74" s="5" t="n">
        <f aca="false">IF(G74="",$F$1*C74-B74,G74-B74)</f>
        <v>10.199441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2020-02-25</v>
      </c>
      <c r="M74" s="31" t="n">
        <f aca="false">(L74-K74+1)*B74</f>
        <v>37200</v>
      </c>
      <c r="N74" s="32" t="n">
        <f aca="false">H74/M74*365</f>
        <v>0.100075160349462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0.206183744580851</v>
      </c>
      <c r="AB74" s="40" t="n">
        <f aca="false">SUM($C$2:C74)*D74/SUM($B$2:B74)-1</f>
        <v>0.181764844347826</v>
      </c>
      <c r="AC74" s="40" t="n">
        <f aca="false">Z74-AB74</f>
        <v>-0.0490129921739131</v>
      </c>
      <c r="AD74" s="57" t="n">
        <f aca="false">IF(E74-F74&lt;0,"达成",E74-F74)</f>
        <v>0.124909016333333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0.0865554500000002</v>
      </c>
      <c r="H75" s="5" t="n">
        <f aca="false">IF(G75="",$F$1*C75-B75,G75-B75)</f>
        <v>10.386654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2020-02-25</v>
      </c>
      <c r="M75" s="31" t="n">
        <f aca="false">(L75-K75+1)*B75</f>
        <v>37080</v>
      </c>
      <c r="N75" s="32" t="n">
        <f aca="false">H75/M75*365</f>
        <v>0.102241874595469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Z75-AB75</f>
        <v>-0.0478772154727796</v>
      </c>
      <c r="AD75" s="57" t="n">
        <f aca="false">IF(E75-F75&lt;0,"达成",E75-F75)</f>
        <v>0.123349118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0.0839152666666666</v>
      </c>
      <c r="H76" s="5" t="n">
        <f aca="false">IF(G76="",$F$1*C76-B76,G76-B76)</f>
        <v>10.069832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2020-02-25</v>
      </c>
      <c r="M76" s="31" t="n">
        <f aca="false">(L76-K76+1)*B76</f>
        <v>36960</v>
      </c>
      <c r="N76" s="32" t="n">
        <f aca="false">H76/M76*365</f>
        <v>0.0994450400432901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0.130546677620396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Z76-AB76</f>
        <v>-0.0483203878186974</v>
      </c>
      <c r="AD76" s="57" t="n">
        <f aca="false">IF(E76-F76&lt;0,"达成",E76-F76)</f>
        <v>0.125993848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0.106836858333334</v>
      </c>
      <c r="H77" s="5" t="n">
        <f aca="false">IF(G77="",$F$1*C77-B77,G77-B77)</f>
        <v>12.820423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2020-02-25</v>
      </c>
      <c r="M77" s="31" t="n">
        <f aca="false">(L77-K77+1)*B77</f>
        <v>36840</v>
      </c>
      <c r="N77" s="32" t="n">
        <f aca="false">H77/M77*365</f>
        <v>0.127021020494028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Z77-AB77</f>
        <v>-0.0396569310924368</v>
      </c>
      <c r="AD77" s="57" t="n">
        <f aca="false">IF(E77-F77&lt;0,"达成",E77-F77)</f>
        <v>0.103071213666666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0.120824496296296</v>
      </c>
      <c r="H78" s="5" t="n">
        <f aca="false">IF(G78="",$F$1*C78-B78,G78-B78)</f>
        <v>16.311307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2020-02-25</v>
      </c>
      <c r="M78" s="31" t="n">
        <f aca="false">(L78-K78+1)*B78</f>
        <v>41310</v>
      </c>
      <c r="N78" s="32" t="n">
        <f aca="false">H78/M78*365</f>
        <v>0.144120722706366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Z78-AB78</f>
        <v>-0.0344090420470261</v>
      </c>
      <c r="AD78" s="57" t="n">
        <f aca="false">IF(E78-F78&lt;0,"达成",E78-F78)</f>
        <v>0.0990663910370367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0.117837622222222</v>
      </c>
      <c r="H79" s="5" t="n">
        <f aca="false">IF(G79="",$F$1*C79-B79,G79-B79)</f>
        <v>15.908079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2020-02-25</v>
      </c>
      <c r="M79" s="31" t="n">
        <f aca="false">(L79-K79+1)*B79</f>
        <v>40905</v>
      </c>
      <c r="N79" s="32" t="n">
        <f aca="false">H79/M79*365</f>
        <v>0.141949610927759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0.154778263802343</v>
      </c>
      <c r="AB79" s="40" t="n">
        <f aca="false">SUM($C$2:C79)*D79/SUM($B$2:B79)-1</f>
        <v>0.137782638797814</v>
      </c>
      <c r="AC79" s="40" t="n">
        <f aca="false">Z79-AB79</f>
        <v>-0.034965468032787</v>
      </c>
      <c r="AD79" s="57" t="n">
        <f aca="false">IF(E79-F79&lt;0,"达成",E79-F79)</f>
        <v>0.102051239777778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0.114317377777778</v>
      </c>
      <c r="H80" s="5" t="n">
        <f aca="false">IF(G80="",$F$1*C80-B80,G80-B80)</f>
        <v>15.432846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2020-02-25</v>
      </c>
      <c r="M80" s="31" t="n">
        <f aca="false">(L80-K80+1)*B80</f>
        <v>40770</v>
      </c>
      <c r="N80" s="32" t="n">
        <f aca="false">H80/M80*365</f>
        <v>0.13816504267844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0.155466882177235</v>
      </c>
      <c r="AB80" s="40" t="n">
        <f aca="false">SUM($C$2:C80)*D80/SUM($B$2:B80)-1</f>
        <v>0.139587654161043</v>
      </c>
      <c r="AC80" s="40" t="n">
        <f aca="false">Z80-AB80</f>
        <v>-0.0356791290148442</v>
      </c>
      <c r="AD80" s="57" t="n">
        <f aca="false">IF(E80-F80&lt;0,"达成",E80-F80)</f>
        <v>0.105566970222222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0.179281888888889</v>
      </c>
      <c r="H81" s="5" t="n">
        <f aca="false">IF(G81="",$F$1*C81-B81,G81-B81)</f>
        <v>24.203055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2020-02-25</v>
      </c>
      <c r="M81" s="31" t="n">
        <f aca="false">(L81-K81+1)*B81</f>
        <v>39960</v>
      </c>
      <c r="N81" s="32" t="n">
        <f aca="false">H81/M81*365</f>
        <v>0.221073950825826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681.918775999997</v>
      </c>
      <c r="Z81" s="40" t="n">
        <f aca="false">W81/X81-1</f>
        <v>0.0606150023111107</v>
      </c>
      <c r="AA81" s="40" t="n">
        <f aca="false">S81/(X81-V81)-1</f>
        <v>0.0901547456526879</v>
      </c>
      <c r="AB81" s="40" t="n">
        <f aca="false">SUM($C$2:C81)*D81/SUM($B$2:B81)-1</f>
        <v>0.0758747473777777</v>
      </c>
      <c r="AC81" s="40" t="n">
        <f aca="false">Z81-AB81</f>
        <v>-0.015259745066667</v>
      </c>
      <c r="AD81" s="57" t="n">
        <f aca="false">IF(E81-F81&lt;0,"达成",E81-F81)</f>
        <v>0.0406026311111111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0.168401133333333</v>
      </c>
      <c r="H82" s="5" t="n">
        <f aca="false">IF(G82="",$F$1*C82-B82,G82-B82)</f>
        <v>22.734153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2020-02-25</v>
      </c>
      <c r="M82" s="31" t="n">
        <f aca="false">(L82-K82+1)*B82</f>
        <v>39825</v>
      </c>
      <c r="N82" s="32" t="n">
        <f aca="false">H82/M82*365</f>
        <v>0.208360724293785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758.139230999997</v>
      </c>
      <c r="Z82" s="40" t="n">
        <f aca="false">W82/X82-1</f>
        <v>0.0665910611330696</v>
      </c>
      <c r="AA82" s="40" t="n">
        <f aca="false">S82/(X82-V82)-1</f>
        <v>0.0984740917823001</v>
      </c>
      <c r="AB82" s="40" t="n">
        <f aca="false">SUM($C$2:C82)*D82/SUM($B$2:B82)-1</f>
        <v>0.0848094144927536</v>
      </c>
      <c r="AC82" s="40" t="n">
        <f aca="false">Z82-AB82</f>
        <v>-0.018218353359684</v>
      </c>
      <c r="AD82" s="57" t="n">
        <f aca="false">IF(E82-F82&lt;0,"达成",E82-F82)</f>
        <v>0.0514791846666665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0.184188896296296</v>
      </c>
      <c r="H83" s="5" t="n">
        <f aca="false">IF(G83="",$F$1*C83-B83,G83-B83)</f>
        <v>24.865501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2020-02-25</v>
      </c>
      <c r="M83" s="31" t="n">
        <f aca="false">(L83-K83+1)*B83</f>
        <v>39690</v>
      </c>
      <c r="N83" s="32" t="n">
        <f aca="false">H83/M83*365</f>
        <v>0.228669888259007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645.283199999998</v>
      </c>
      <c r="Z83" s="40" t="n">
        <f aca="false">W83/X83-1</f>
        <v>0.0560141666666665</v>
      </c>
      <c r="AA83" s="40" t="n">
        <f aca="false">S83/(X83-V83)-1</f>
        <v>0.08237093543804</v>
      </c>
      <c r="AB83" s="40" t="n">
        <f aca="false">SUM($C$2:C83)*D83/SUM($B$2:B83)-1</f>
        <v>0.0695158997395833</v>
      </c>
      <c r="AC83" s="40" t="n">
        <f aca="false">Z83-AB83</f>
        <v>-0.0135017330729168</v>
      </c>
      <c r="AD83" s="57" t="n">
        <f aca="false">IF(E83-F83&lt;0,"达成",E83-F83)</f>
        <v>0.0356922003703705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Z84-AB84</f>
        <v>-0.00761879691119666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0.165307585185185</v>
      </c>
      <c r="H85" s="5" t="n">
        <f aca="false">IF(G85="",$F$1*C85-B85,G85-B85)</f>
        <v>22.316524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2020-02-25</v>
      </c>
      <c r="M85" s="31" t="n">
        <f aca="false">(L85-K85+1)*B85</f>
        <v>39420</v>
      </c>
      <c r="N85" s="32" t="n">
        <f aca="false">H85/M85*365</f>
        <v>0.206634481481481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Z85-AB85</f>
        <v>-0.0184778977099231</v>
      </c>
      <c r="AD85" s="57" t="n">
        <f aca="false">IF(E85-F85&lt;0,"达成",E85-F85)</f>
        <v>0.0545750868148147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0.1837622</v>
      </c>
      <c r="H86" s="5" t="n">
        <f aca="false">IF(G86="",$F$1*C86-B86,G86-B86)</f>
        <v>24.807897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2020-02-25</v>
      </c>
      <c r="M86" s="31" t="n">
        <f aca="false">(L86-K86+1)*B86</f>
        <v>39015</v>
      </c>
      <c r="N86" s="32" t="n">
        <f aca="false">H86/M86*365</f>
        <v>0.232087207612457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Z86-AB86</f>
        <v>-0.013149285786163</v>
      </c>
      <c r="AD86" s="57" t="n">
        <f aca="false">IF(E86-F86&lt;0,"达成",E86-F86)</f>
        <v>0.0361161019999998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0.191122711111111</v>
      </c>
      <c r="H87" s="5" t="n">
        <f aca="false">IF(G87="",$F$1*C87-B87,G87-B87)</f>
        <v>25.801566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2020-02-25</v>
      </c>
      <c r="M87" s="31" t="n">
        <f aca="false">(L87-K87+1)*B87</f>
        <v>38880</v>
      </c>
      <c r="N87" s="32" t="n">
        <f aca="false">H87/M87*365</f>
        <v>0.242221491512346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Z87-AB87</f>
        <v>-0.0111136325870642</v>
      </c>
      <c r="AD87" s="57" t="n">
        <f aca="false">IF(E87-F87&lt;0,"达成",E87-F87)</f>
        <v>0.0287784768888888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0.165840955555556</v>
      </c>
      <c r="H88" s="5" t="n">
        <f aca="false">IF(G88="",$F$1*C88-B88,G88-B88)</f>
        <v>22.388529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2020-02-25</v>
      </c>
      <c r="M88" s="31" t="n">
        <f aca="false">(L88-K88+1)*B88</f>
        <v>38745</v>
      </c>
      <c r="N88" s="32" t="n">
        <f aca="false">H88/M88*365</f>
        <v>0.210912713511421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Z88-AB88</f>
        <v>-0.0177345493234931</v>
      </c>
      <c r="AD88" s="57" t="n">
        <f aca="false">IF(E88-F88&lt;0,"达成",E88-F88)</f>
        <v>0.0540464264444442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0.161040622222222</v>
      </c>
      <c r="H89" s="5" t="n">
        <f aca="false">IF(G89="",$F$1*C89-B89,G89-B89)</f>
        <v>21.740484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2020-02-25</v>
      </c>
      <c r="M89" s="31" t="n">
        <f aca="false">(L89-K89+1)*B89</f>
        <v>38610</v>
      </c>
      <c r="N89" s="32" t="n">
        <f aca="false">H89/M89*365</f>
        <v>0.205523871017871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Z89-AB89</f>
        <v>-0.0188230883211675</v>
      </c>
      <c r="AD89" s="57" t="n">
        <f aca="false">IF(E89-F89&lt;0,"达成",E89-F89)</f>
        <v>0.0588394497777777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0.189949296296296</v>
      </c>
      <c r="H90" s="5" t="n">
        <f aca="false">IF(G90="",$F$1*C90-B90,G90-B90)</f>
        <v>25.643155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2020-02-25</v>
      </c>
      <c r="M90" s="31" t="n">
        <f aca="false">(L90-K90+1)*B90</f>
        <v>38475</v>
      </c>
      <c r="N90" s="32" t="n">
        <f aca="false">H90/M90*365</f>
        <v>0.243268397011046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Z90-AB90</f>
        <v>-0.0109809275571598</v>
      </c>
      <c r="AD90" s="57" t="n">
        <f aca="false">IF(E90-F90&lt;0,"达成",E90-F90)</f>
        <v>0.0299302570370367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0.199443288888889</v>
      </c>
      <c r="H91" s="5" t="n">
        <f aca="false">IF(G91="",$F$1*C91-B91,G91-B91)</f>
        <v>26.924844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2020-02-25</v>
      </c>
      <c r="M91" s="31" t="n">
        <f aca="false">(L91-K91+1)*B91</f>
        <v>38070</v>
      </c>
      <c r="N91" s="32" t="n">
        <f aca="false">H91/M91*365</f>
        <v>0.258144682427108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Z91-AB91</f>
        <v>-0.00847834499999989</v>
      </c>
      <c r="AD91" s="57" t="n">
        <f aca="false">IF(E91-F91&lt;0,"达成",E91-F91)</f>
        <v>0.0204412471111111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0.18429557037037</v>
      </c>
      <c r="H92" s="5" t="n">
        <f aca="false">IF(G92="",$F$1*C92-B92,G92-B92)</f>
        <v>24.879902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2020-02-25</v>
      </c>
      <c r="M92" s="31" t="n">
        <f aca="false">(L92-K92+1)*B92</f>
        <v>37935</v>
      </c>
      <c r="N92" s="32" t="n">
        <f aca="false">H92/M92*365</f>
        <v>0.239387484644787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Z92-AB92</f>
        <v>-0.0121887434628974</v>
      </c>
      <c r="AD92" s="57" t="n">
        <f aca="false">IF(E92-F92&lt;0,"达成",E92-F92)</f>
        <v>0.0355862216296295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0.1895226</v>
      </c>
      <c r="H93" s="5" t="n">
        <f aca="false">IF(G93="",$F$1*C93-B93,G93-B93)</f>
        <v>25.585551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2020-02-25</v>
      </c>
      <c r="M93" s="31" t="n">
        <f aca="false">(L93-K93+1)*B93</f>
        <v>37800</v>
      </c>
      <c r="N93" s="32" t="n">
        <f aca="false">H93/M93*365</f>
        <v>0.247056246428571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Z93-AB93</f>
        <v>-0.010758263170163</v>
      </c>
      <c r="AD93" s="57" t="n">
        <f aca="false">IF(E93-F93&lt;0,"达成",E93-F93)</f>
        <v>0.0303618939999997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Z94-AB94</f>
        <v>-0.00602526851211074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Z95-AB95</f>
        <v>-0.00678184132420064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0.190909362962963</v>
      </c>
      <c r="H96" s="5" t="n">
        <f aca="false">IF(G96="",$F$1*C96-B96,G96-B96)</f>
        <v>25.772764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2020-02-25</v>
      </c>
      <c r="M96" s="31" t="n">
        <f aca="false">(L96-K96+1)*B96</f>
        <v>37125</v>
      </c>
      <c r="N96" s="32" t="n">
        <f aca="false">H96/M96*365</f>
        <v>0.253388790841751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Z96-AB96</f>
        <v>-0.0100726246327684</v>
      </c>
      <c r="AD96" s="57" t="n">
        <f aca="false">IF(E96-F96&lt;0,"达成",E96-F96)</f>
        <v>0.0289682797037039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0.179815259259259</v>
      </c>
      <c r="H97" s="5" t="n">
        <f aca="false">IF(G97="",$F$1*C97-B97,G97-B97)</f>
        <v>24.27506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2020-02-25</v>
      </c>
      <c r="M97" s="31" t="n">
        <f aca="false">(L97-K97+1)*B97</f>
        <v>36990</v>
      </c>
      <c r="N97" s="32" t="n">
        <f aca="false">H97/M97*365</f>
        <v>0.239534925655583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Z97-AB97</f>
        <v>-0.0126602706935126</v>
      </c>
      <c r="AD97" s="57" t="n">
        <f aca="false">IF(E97-F97&lt;0,"达成",E97-F97)</f>
        <v>0.0400656740740738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0.182162088888889</v>
      </c>
      <c r="H98" s="5" t="n">
        <f aca="false">IF(G98="",$F$1*C98-B98,G98-B98)</f>
        <v>24.591882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2020-02-25</v>
      </c>
      <c r="M98" s="31" t="n">
        <f aca="false">(L98-K98+1)*B98</f>
        <v>36855</v>
      </c>
      <c r="N98" s="32" t="n">
        <f aca="false">H98/M98*365</f>
        <v>0.243550045584046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Z98-AB98</f>
        <v>-0.0119736155038759</v>
      </c>
      <c r="AD98" s="57" t="n">
        <f aca="false">IF(E98-F98&lt;0,"达成",E98-F98)</f>
        <v>0.0377203191111111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0.188455859259259</v>
      </c>
      <c r="H99" s="5" t="n">
        <f aca="false">IF(G99="",$F$1*C99-B99,G99-B99)</f>
        <v>25.441541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2020-02-25</v>
      </c>
      <c r="M99" s="31" t="n">
        <f aca="false">(L99-K99+1)*B99</f>
        <v>36720</v>
      </c>
      <c r="N99" s="32" t="n">
        <f aca="false">H99/M99*365</f>
        <v>0.252891134667756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Z99-AB99</f>
        <v>-0.0103756092105265</v>
      </c>
      <c r="AD99" s="57" t="n">
        <f aca="false">IF(E99-F99&lt;0,"达成",E99-F99)</f>
        <v>0.0314297287407408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0.191229385185185</v>
      </c>
      <c r="H100" s="5" t="n">
        <f aca="false">IF(G100="",$F$1*C100-B100,G100-B100)</f>
        <v>25.815967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2020-02-25</v>
      </c>
      <c r="M100" s="31" t="n">
        <f aca="false">(L100-K100+1)*B100</f>
        <v>36585</v>
      </c>
      <c r="N100" s="32" t="n">
        <f aca="false">H100/M100*365</f>
        <v>0.257559873035397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Z100-AB100</f>
        <v>-0.00961021650380039</v>
      </c>
      <c r="AD100" s="57" t="n">
        <f aca="false">IF(E100-F100&lt;0,"达成",E100-F100)</f>
        <v>0.0286500754814816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0.190055970370371</v>
      </c>
      <c r="H101" s="5" t="n">
        <f aca="false">IF(G101="",$F$1*C101-B101,G101-B101)</f>
        <v>25.657556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2020-02-25</v>
      </c>
      <c r="M101" s="31" t="n">
        <f aca="false">(L101-K101+1)*B101</f>
        <v>36180</v>
      </c>
      <c r="N101" s="32" t="n">
        <f aca="false">H101/M101*365</f>
        <v>0.258844885019348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Z101-AB101</f>
        <v>-0.00978931505376338</v>
      </c>
      <c r="AD101" s="57" t="n">
        <f aca="false">IF(E101-F101&lt;0,"达成",E101-F101)</f>
        <v>0.0298242029629624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0.200403355555556</v>
      </c>
      <c r="H102" s="5" t="n">
        <f aca="false">IF(G102="",$F$1*C102-B102,G102-B102)</f>
        <v>27.054453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2020-02-25</v>
      </c>
      <c r="M102" s="31" t="n">
        <f aca="false">(L102-K102+1)*B102</f>
        <v>36045</v>
      </c>
      <c r="N102" s="32" t="n">
        <f aca="false">H102/M102*365</f>
        <v>0.273959643362463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Z102-AB102</f>
        <v>-0.00735988477103322</v>
      </c>
      <c r="AD102" s="57" t="n">
        <f aca="false">IF(E102-F102&lt;0,"达成",E102-F102)</f>
        <v>0.0194781064444443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0.20051002962963</v>
      </c>
      <c r="H103" s="5" t="n">
        <f aca="false">IF(G103="",$F$1*C103-B103,G103-B103)</f>
        <v>27.068854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2020-02-25</v>
      </c>
      <c r="M103" s="31" t="n">
        <f aca="false">(L103-K103+1)*B103</f>
        <v>35910</v>
      </c>
      <c r="N103" s="32" t="n">
        <f aca="false">H103/M103*365</f>
        <v>0.275135942912838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Z103-AB103</f>
        <v>-0.00726776793248949</v>
      </c>
      <c r="AD103" s="57" t="n">
        <f aca="false">IF(E103-F103&lt;0,"达成",E103-F103)</f>
        <v>0.0193719170370373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Z104-AB104</f>
        <v>-0.00501792246603965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0.196136392592593</v>
      </c>
      <c r="H105" s="5" t="n">
        <f aca="false">IF(G105="",$F$1*C105-B105,G105-B105)</f>
        <v>26.478413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2020-02-25</v>
      </c>
      <c r="M105" s="31" t="n">
        <f aca="false">(L105-K105+1)*B105</f>
        <v>35235</v>
      </c>
      <c r="N105" s="32" t="n">
        <f aca="false">H105/M105*365</f>
        <v>0.274290357457074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Z105-AB105</f>
        <v>-0.00809286459627323</v>
      </c>
      <c r="AD105" s="57" t="n">
        <f aca="false">IF(E105-F105&lt;0,"达成",E105-F105)</f>
        <v>0.0237470154074073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0.162000688888889</v>
      </c>
      <c r="H106" s="5" t="n">
        <f aca="false">IF(G106="",$F$1*C106-B106,G106-B106)</f>
        <v>21.870093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2020-02-25</v>
      </c>
      <c r="M106" s="31" t="n">
        <f aca="false">(L106-K106+1)*B106</f>
        <v>35100</v>
      </c>
      <c r="N106" s="32" t="n">
        <f aca="false">H106/M106*365</f>
        <v>0.227424044017094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Z106-AB106</f>
        <v>-0.015674654769231</v>
      </c>
      <c r="AD106" s="57" t="n">
        <f aca="false">IF(E106-F106&lt;0,"达成",E106-F106)</f>
        <v>0.057888347111111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0.170214592592593</v>
      </c>
      <c r="H107" s="5" t="n">
        <f aca="false">IF(G107="",$F$1*C107-B107,G107-B107)</f>
        <v>22.97897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2020-02-25</v>
      </c>
      <c r="M107" s="31" t="n">
        <f aca="false">(L107-K107+1)*B107</f>
        <v>34965</v>
      </c>
      <c r="N107" s="32" t="n">
        <f aca="false">H107/M107*365</f>
        <v>0.239877707707708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Z107-AB107</f>
        <v>-0.0136668189024389</v>
      </c>
      <c r="AD107" s="57" t="n">
        <f aca="false">IF(E107-F107&lt;0,"达成",E107-F107)</f>
        <v>0.0496735874074072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0.172134725925926</v>
      </c>
      <c r="H108" s="5" t="n">
        <f aca="false">IF(G108="",$F$1*C108-B108,G108-B108)</f>
        <v>23.238188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2020-02-25</v>
      </c>
      <c r="M108" s="31" t="n">
        <f aca="false">(L108-K108+1)*B108</f>
        <v>34830</v>
      </c>
      <c r="N108" s="32" t="n">
        <f aca="false">H108/M108*365</f>
        <v>0.243523933964973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Z108-AB108</f>
        <v>-0.013181930715005</v>
      </c>
      <c r="AD108" s="57" t="n">
        <f aca="false">IF(E108-F108&lt;0,"达成",E108-F108)</f>
        <v>0.0477764154074074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0.180241955555556</v>
      </c>
      <c r="H109" s="5" t="n">
        <f aca="false">IF(G109="",$F$1*C109-B109,G109-B109)</f>
        <v>24.332664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2020-02-25</v>
      </c>
      <c r="M109" s="31" t="n">
        <f aca="false">(L109-K109+1)*B109</f>
        <v>34695</v>
      </c>
      <c r="N109" s="32" t="n">
        <f aca="false">H109/M109*365</f>
        <v>0.255985656722871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Z109-AB109</f>
        <v>-0.0112115077844306</v>
      </c>
      <c r="AD109" s="57" t="n">
        <f aca="false">IF(E109-F109&lt;0,"达成",E109-F109)</f>
        <v>0.0396419804444443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0.180455303703704</v>
      </c>
      <c r="H110" s="5" t="n">
        <f aca="false">IF(G110="",$F$1*C110-B110,G110-B110)</f>
        <v>24.361466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2020-02-25</v>
      </c>
      <c r="M110" s="31" t="n">
        <f aca="false">(L110-K110+1)*B110</f>
        <v>34290</v>
      </c>
      <c r="N110" s="32" t="n">
        <f aca="false">H110/M110*365</f>
        <v>0.259315692330125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Z110-AB110</f>
        <v>-0.0110699853610283</v>
      </c>
      <c r="AD110" s="57" t="n">
        <f aca="false">IF(E110-F110&lt;0,"达成",E110-F110)</f>
        <v>0.0394301256296296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0.176615037037037</v>
      </c>
      <c r="H111" s="5" t="n">
        <f aca="false">IF(G111="",$F$1*C111-B111,G111-B111)</f>
        <v>23.84303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2020-02-25</v>
      </c>
      <c r="M111" s="31" t="n">
        <f aca="false">(L111-K111+1)*B111</f>
        <v>34155</v>
      </c>
      <c r="N111" s="32" t="n">
        <f aca="false">H111/M111*365</f>
        <v>0.254800349875567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Z111-AB111</f>
        <v>-0.0117786072549013</v>
      </c>
      <c r="AD111" s="57" t="n">
        <f aca="false">IF(E111-F111&lt;0,"达成",E111-F111)</f>
        <v>0.0432647562962961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0.160080555555556</v>
      </c>
      <c r="H112" s="5" t="n">
        <f aca="false">IF(G112="",$F$1*C112-B112,G112-B112)</f>
        <v>21.610875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2020-02-25</v>
      </c>
      <c r="M112" s="31" t="n">
        <f aca="false">(L112-K112+1)*B112</f>
        <v>34020</v>
      </c>
      <c r="N112" s="32" t="n">
        <f aca="false">H112/M112*365</f>
        <v>0.231862709435626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Z112-AB112</f>
        <v>-0.0152414544217685</v>
      </c>
      <c r="AD112" s="57" t="n">
        <f aca="false">IF(E112-F112&lt;0,"达成",E112-F112)</f>
        <v>0.0597976944444443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0.127651637037037</v>
      </c>
      <c r="H113" s="5" t="n">
        <f aca="false">IF(G113="",$F$1*C113-B113,G113-B113)</f>
        <v>17.232971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2020-02-25</v>
      </c>
      <c r="M113" s="31" t="n">
        <f aca="false">(L113-K113+1)*B113</f>
        <v>33885</v>
      </c>
      <c r="N113" s="32" t="n">
        <f aca="false">H113/M113*365</f>
        <v>0.185628874575771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Z113-AB113</f>
        <v>-0.0223823593448935</v>
      </c>
      <c r="AD113" s="57" t="n">
        <f aca="false">IF(E113-F113&lt;0,"达成",E113-F113)</f>
        <v>0.0922370996296295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0.1261582</v>
      </c>
      <c r="H114" s="5" t="n">
        <f aca="false">IF(G114="",$F$1*C114-B114,G114-B114)</f>
        <v>17.031357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2020-02-25</v>
      </c>
      <c r="M114" s="31" t="n">
        <f aca="false">(L114-K114+1)*B114</f>
        <v>33750</v>
      </c>
      <c r="N114" s="32" t="n">
        <f aca="false">H114/M114*365</f>
        <v>0.184190972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Z114-AB114</f>
        <v>-0.0225323606494743</v>
      </c>
      <c r="AD114" s="57" t="n">
        <f aca="false">IF(E114-F114&lt;0,"达成",E114-F114)</f>
        <v>0.0937311359999999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0.124024718518519</v>
      </c>
      <c r="H115" s="5" t="n">
        <f aca="false">IF(G115="",$F$1*C115-B115,G115-B115)</f>
        <v>16.743337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2020-02-25</v>
      </c>
      <c r="M115" s="31" t="n">
        <f aca="false">(L115-K115+1)*B115</f>
        <v>33345</v>
      </c>
      <c r="N115" s="32" t="n">
        <f aca="false">H115/M115*365</f>
        <v>0.183275393762183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Z115-AB115</f>
        <v>-0.0228195916666667</v>
      </c>
      <c r="AD115" s="57" t="n">
        <f aca="false">IF(E115-F115&lt;0,"达成",E115-F115)</f>
        <v>0.095862916148148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0.135118822222222</v>
      </c>
      <c r="H116" s="5" t="n">
        <f aca="false">IF(G116="",$F$1*C116-B116,G116-B116)</f>
        <v>18.241041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2020-02-25</v>
      </c>
      <c r="M116" s="31" t="n">
        <f aca="false">(L116-K116+1)*B116</f>
        <v>33210</v>
      </c>
      <c r="N116" s="32" t="n">
        <f aca="false">H116/M116*365</f>
        <v>0.20048117931346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Z116-AB116</f>
        <v>-0.0201516561502348</v>
      </c>
      <c r="AD116" s="57" t="n">
        <f aca="false">IF(E116-F116&lt;0,"达成",E116-F116)</f>
        <v>0.0847692517777776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0.136718933333334</v>
      </c>
      <c r="H117" s="5" t="n">
        <f aca="false">IF(G117="",$F$1*C117-B117,G117-B117)</f>
        <v>18.457056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2020-02-25</v>
      </c>
      <c r="M117" s="31" t="n">
        <f aca="false">(L117-K117+1)*B117</f>
        <v>33075</v>
      </c>
      <c r="N117" s="32" t="n">
        <f aca="false">H117/M117*365</f>
        <v>0.203683308843537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Z117-AB117</f>
        <v>-0.019629360707635</v>
      </c>
      <c r="AD117" s="57" t="n">
        <f aca="false">IF(E117-F117&lt;0,"达成",E117-F117)</f>
        <v>0.0831679786666665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0.124878111111111</v>
      </c>
      <c r="H118" s="5" t="n">
        <f aca="false">IF(G118="",$F$1*C118-B118,G118-B118)</f>
        <v>16.858545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2020-02-25</v>
      </c>
      <c r="M118" s="31" t="n">
        <f aca="false">(L118-K118+1)*B118</f>
        <v>32940</v>
      </c>
      <c r="N118" s="32" t="n">
        <f aca="false">H118/M118*365</f>
        <v>0.186805371129326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Z118-AB118</f>
        <v>-0.0220559656509698</v>
      </c>
      <c r="AD118" s="57" t="n">
        <f aca="false">IF(E118-F118&lt;0,"达成",E118-F118)</f>
        <v>0.0950074688888888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0.126478222222222</v>
      </c>
      <c r="H119" s="5" t="n">
        <f aca="false">IF(G119="",$F$1*C119-B119,G119-B119)</f>
        <v>17.07456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2020-02-25</v>
      </c>
      <c r="M119" s="31" t="n">
        <f aca="false">(L119-K119+1)*B119</f>
        <v>32805</v>
      </c>
      <c r="N119" s="32" t="n">
        <f aca="false">H119/M119*365</f>
        <v>0.189977576588935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Z119-AB119</f>
        <v>-0.0215265846153847</v>
      </c>
      <c r="AD119" s="57" t="n">
        <f aca="false">IF(E119-F119&lt;0,"达成",E119-F119)</f>
        <v>0.0934084977777776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0.0967161555555558</v>
      </c>
      <c r="H120" s="5" t="n">
        <f aca="false">IF(G120="",$F$1*C120-B120,G120-B120)</f>
        <v>13.056681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2020-02-25</v>
      </c>
      <c r="M120" s="31" t="n">
        <f aca="false">(L120-K120+1)*B120</f>
        <v>32400</v>
      </c>
      <c r="N120" s="32" t="n">
        <f aca="false">H120/M120*365</f>
        <v>0.147089153240741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Z120-AB120</f>
        <v>-0.0279968183469574</v>
      </c>
      <c r="AD120" s="57" t="n">
        <f aca="false">IF(E120-F120&lt;0,"达成",E120-F120)</f>
        <v>0.123174054444444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0.0963961333333335</v>
      </c>
      <c r="H121" s="5" t="n">
        <f aca="false">IF(G121="",$F$1*C121-B121,G121-B121)</f>
        <v>13.013478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2020-02-25</v>
      </c>
      <c r="M121" s="31" t="n">
        <f aca="false">(L121-K121+1)*B121</f>
        <v>32265</v>
      </c>
      <c r="N121" s="32" t="n">
        <f aca="false">H121/M121*365</f>
        <v>0.147215852161785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Z121-AB121</f>
        <v>-0.0278458091891893</v>
      </c>
      <c r="AD121" s="57" t="n">
        <f aca="false">IF(E121-F121&lt;0,"达成",E121-F121)</f>
        <v>0.123495254666667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0.107490237037037</v>
      </c>
      <c r="H122" s="5" t="n">
        <f aca="false">IF(G122="",$F$1*C122-B122,G122-B122)</f>
        <v>14.511182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2020-02-25</v>
      </c>
      <c r="M122" s="31" t="n">
        <f aca="false">(L122-K122+1)*B122</f>
        <v>32130</v>
      </c>
      <c r="N122" s="32" t="n">
        <f aca="false">H122/M122*365</f>
        <v>0.164848472766885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Z122-AB122</f>
        <v>-0.0251342793565683</v>
      </c>
      <c r="AD122" s="57" t="n">
        <f aca="false">IF(E122-F122&lt;0,"达成",E122-F122)</f>
        <v>0.112397118962963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0.112930614814815</v>
      </c>
      <c r="H123" s="5" t="n">
        <f aca="false">IF(G123="",$F$1*C123-B123,G123-B123)</f>
        <v>15.245633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2020-02-25</v>
      </c>
      <c r="M123" s="31" t="n">
        <f aca="false">(L123-K123+1)*B123</f>
        <v>31995</v>
      </c>
      <c r="N123" s="32" t="n">
        <f aca="false">H123/M123*365</f>
        <v>0.173922676824504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Z123-AB123</f>
        <v>-0.0237559638297873</v>
      </c>
      <c r="AD123" s="57" t="n">
        <f aca="false">IF(E123-F123&lt;0,"达成",E123-F123)</f>
        <v>0.106960113185185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0.107170214814815</v>
      </c>
      <c r="H124" s="5" t="n">
        <f aca="false">IF(G124="",$F$1*C124-B124,G124-B124)</f>
        <v>14.467979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2020-02-25</v>
      </c>
      <c r="M124" s="31" t="n">
        <f aca="false">(L124-K124+1)*B124</f>
        <v>31860</v>
      </c>
      <c r="N124" s="32" t="n">
        <f aca="false">H124/M124*365</f>
        <v>0.165750544099184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Z124-AB124</f>
        <v>-0.0248105627088833</v>
      </c>
      <c r="AD124" s="57" t="n">
        <f aca="false">IF(E124-F124&lt;0,"达成",E124-F124)</f>
        <v>0.112718844518518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0.131598577777778</v>
      </c>
      <c r="H125" s="5" t="n">
        <f aca="false">IF(G125="",$F$1*C125-B125,G125-B125)</f>
        <v>17.765808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2020-02-25</v>
      </c>
      <c r="M125" s="31" t="n">
        <f aca="false">(L125-K125+1)*B125</f>
        <v>31455</v>
      </c>
      <c r="N125" s="32" t="n">
        <f aca="false">H125/M125*365</f>
        <v>0.206152278493085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Z125-AB125</f>
        <v>-0.0194633732984295</v>
      </c>
      <c r="AD125" s="57" t="n">
        <f aca="false">IF(E125-F125&lt;0,"达成",E125-F125)</f>
        <v>0.0882936142222221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0.133305362962963</v>
      </c>
      <c r="H126" s="5" t="n">
        <f aca="false">IF(G126="",$F$1*C126-B126,G126-B126)</f>
        <v>17.996224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2020-02-25</v>
      </c>
      <c r="M126" s="31" t="n">
        <f aca="false">(L126-K126+1)*B126</f>
        <v>31320</v>
      </c>
      <c r="N126" s="32" t="n">
        <f aca="false">H126/M126*365</f>
        <v>0.209726109833972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Z126-AB126</f>
        <v>-0.0189465539393936</v>
      </c>
      <c r="AD126" s="57" t="n">
        <f aca="false">IF(E126-F126&lt;0,"达成",E126-F126)</f>
        <v>0.0865807597037036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0.134585451851852</v>
      </c>
      <c r="H127" s="5" t="n">
        <f aca="false">IF(G127="",$F$1*C127-B127,G127-B127)</f>
        <v>18.169036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2020-02-25</v>
      </c>
      <c r="M127" s="31" t="n">
        <f aca="false">(L127-K127+1)*B127</f>
        <v>31185</v>
      </c>
      <c r="N127" s="32" t="n">
        <f aca="false">H127/M127*365</f>
        <v>0.212656666346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Z127-AB127</f>
        <v>-0.0185283099656359</v>
      </c>
      <c r="AD127" s="57" t="n">
        <f aca="false">IF(E127-F127&lt;0,"达成",E127-F127)</f>
        <v>0.0852958388148148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0.134052081481482</v>
      </c>
      <c r="H128" s="5" t="n">
        <f aca="false">IF(G128="",$F$1*C128-B128,G128-B128)</f>
        <v>18.097031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2020-02-25</v>
      </c>
      <c r="M128" s="31" t="n">
        <f aca="false">(L128-K128+1)*B128</f>
        <v>31050</v>
      </c>
      <c r="N128" s="32" t="n">
        <f aca="false">H128/M128*365</f>
        <v>0.212734824959742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Z128-AB128</f>
        <v>-0.0185119926683717</v>
      </c>
      <c r="AD128" s="57" t="n">
        <f aca="false">IF(E128-F128&lt;0,"达成",E128-F128)</f>
        <v>0.0858365671851851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0.125731503703704</v>
      </c>
      <c r="H129" s="5" t="n">
        <f aca="false">IF(G129="",$F$1*C129-B129,G129-B129)</f>
        <v>16.973753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2020-02-25</v>
      </c>
      <c r="M129" s="31" t="n">
        <f aca="false">(L129-K129+1)*B129</f>
        <v>30915</v>
      </c>
      <c r="N129" s="32" t="n">
        <f aca="false">H129/M129*365</f>
        <v>0.200401741711143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Z129-AB129</f>
        <v>-0.0200302307952622</v>
      </c>
      <c r="AD129" s="57" t="n">
        <f aca="false">IF(E129-F129&lt;0,"达成",E129-F129)</f>
        <v>0.0941519149629628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0.121464540740741</v>
      </c>
      <c r="H130" s="5" t="n">
        <f aca="false">IF(G130="",$F$1*C130-B130,G130-B130)</f>
        <v>16.397713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2020-02-25</v>
      </c>
      <c r="M130" s="31" t="n">
        <f aca="false">(L130-K130+1)*B130</f>
        <v>30510</v>
      </c>
      <c r="N130" s="32" t="n">
        <f aca="false">H130/M130*365</f>
        <v>0.196170607833497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Z130-AB130</f>
        <v>-0.0207464609571788</v>
      </c>
      <c r="AD130" s="57" t="n">
        <f aca="false">IF(E130-F130&lt;0,"达成",E130-F130)</f>
        <v>0.0984216092592592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0.126264874074074</v>
      </c>
      <c r="H131" s="5" t="n">
        <f aca="false">IF(G131="",$F$1*C131-B131,G131-B131)</f>
        <v>17.045758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2020-02-25</v>
      </c>
      <c r="M131" s="31" t="n">
        <f aca="false">(L131-K131+1)*B131</f>
        <v>30375</v>
      </c>
      <c r="N131" s="32" t="n">
        <f aca="false">H131/M131*365</f>
        <v>0.204829684609053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Z131-AB131</f>
        <v>-0.0196419114999997</v>
      </c>
      <c r="AD131" s="57" t="n">
        <f aca="false">IF(E131-F131&lt;0,"达成",E131-F131)</f>
        <v>0.0936259379259259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0.126584896296296</v>
      </c>
      <c r="H132" s="5" t="n">
        <f aca="false">IF(G132="",$F$1*C132-B132,G132-B132)</f>
        <v>17.088961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2020-02-25</v>
      </c>
      <c r="M132" s="31" t="n">
        <f aca="false">(L132-K132+1)*B132</f>
        <v>30240</v>
      </c>
      <c r="N132" s="32" t="n">
        <f aca="false">H132/M132*365</f>
        <v>0.206265567625661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Z132-AB132</f>
        <v>-0.0194259244003305</v>
      </c>
      <c r="AD132" s="57" t="n">
        <f aca="false">IF(E132-F132&lt;0,"达成",E132-F132)</f>
        <v>0.0933032950370369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0.136398911111111</v>
      </c>
      <c r="H133" s="5" t="n">
        <f aca="false">IF(G133="",$F$1*C133-B133,G133-B133)</f>
        <v>18.413853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2020-02-25</v>
      </c>
      <c r="M133" s="31" t="n">
        <f aca="false">(L133-K133+1)*B133</f>
        <v>30105</v>
      </c>
      <c r="N133" s="32" t="n">
        <f aca="false">H133/M133*365</f>
        <v>0.223253823119083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Z133-AB133</f>
        <v>-0.0173779019704432</v>
      </c>
      <c r="AD133" s="57" t="n">
        <f aca="false">IF(E133-F133&lt;0,"达成",E133-F133)</f>
        <v>0.0834911028888888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0.124984785185185</v>
      </c>
      <c r="H134" s="5" t="n">
        <f aca="false">IF(G134="",$F$1*C134-B134,G134-B134)</f>
        <v>16.872946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2020-02-25</v>
      </c>
      <c r="M134" s="31" t="n">
        <f aca="false">(L134-K134+1)*B134</f>
        <v>29970</v>
      </c>
      <c r="N134" s="32" t="n">
        <f aca="false">H134/M134*365</f>
        <v>0.205493002669336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Z134-AB134</f>
        <v>-0.0194503039934797</v>
      </c>
      <c r="AD134" s="57" t="n">
        <f aca="false">IF(E134-F134&lt;0,"达成",E134-F134)</f>
        <v>0.0949022881481481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0.12562482962963</v>
      </c>
      <c r="H135" s="5" t="n">
        <f aca="false">IF(G135="",$F$1*C135-B135,G135-B135)</f>
        <v>16.959352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2020-02-25</v>
      </c>
      <c r="M135" s="31" t="n">
        <f aca="false">(L135-K135+1)*B135</f>
        <v>29565</v>
      </c>
      <c r="N135" s="32" t="n">
        <f aca="false">H135/M135*365</f>
        <v>0.209374716049383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Z135-AB135</f>
        <v>-0.0190527556634301</v>
      </c>
      <c r="AD135" s="57" t="n">
        <f aca="false">IF(E135-F135&lt;0,"达成",E135-F135)</f>
        <v>0.0942078637037035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0.0894623185185186</v>
      </c>
      <c r="H136" s="5" t="n">
        <f aca="false">IF(G136="",$F$1*C136-B136,G136-B136)</f>
        <v>12.077413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2020-02-25</v>
      </c>
      <c r="M136" s="31" t="n">
        <f aca="false">(L136-K136+1)*B136</f>
        <v>29430</v>
      </c>
      <c r="N136" s="32" t="n">
        <f aca="false">H136/M136*365</f>
        <v>0.149787826877336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Z136-AB136</f>
        <v>-0.0262491754216865</v>
      </c>
      <c r="AD136" s="57" t="n">
        <f aca="false">IF(E136-F136&lt;0,"达成",E136-F136)</f>
        <v>0.130432507481481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0.0813550888888891</v>
      </c>
      <c r="H137" s="5" t="n">
        <f aca="false">IF(G137="",$F$1*C137-B137,G137-B137)</f>
        <v>10.982937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2020-02-25</v>
      </c>
      <c r="M137" s="31" t="n">
        <f aca="false">(L137-K137+1)*B137</f>
        <v>29295</v>
      </c>
      <c r="N137" s="32" t="n">
        <f aca="false">H137/M137*365</f>
        <v>0.136841508960573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Z137-AB137</f>
        <v>-0.0277256105263155</v>
      </c>
      <c r="AD137" s="57" t="n">
        <f aca="false">IF(E137-F137&lt;0,"达成",E137-F137)</f>
        <v>0.138539827111111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0.0730345111111113</v>
      </c>
      <c r="H138" s="5" t="n">
        <f aca="false">IF(G138="",$F$1*C138-B138,G138-B138)</f>
        <v>9.85965900000002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2020-02-25</v>
      </c>
      <c r="M138" s="31" t="n">
        <f aca="false">(L138-K138+1)*B138</f>
        <v>29160</v>
      </c>
      <c r="N138" s="32" t="n">
        <f aca="false">H138/M138*365</f>
        <v>0.123414798868313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Z138-AB138</f>
        <v>-0.029247790182106</v>
      </c>
      <c r="AD138" s="57" t="n">
        <f aca="false">IF(E138-F138&lt;0,"达成",E138-F138)</f>
        <v>0.146859418888889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0.0707943555555556</v>
      </c>
      <c r="H139" s="5" t="n">
        <f aca="false">IF(G139="",$F$1*C139-B139,G139-B139)</f>
        <v>9.55723800000001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2020-02-25</v>
      </c>
      <c r="M139" s="31" t="n">
        <f aca="false">(L139-K139+1)*B139</f>
        <v>29025</v>
      </c>
      <c r="N139" s="32" t="n">
        <f aca="false">H139/M139*365</f>
        <v>0.120185766408269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Z139-AB139</f>
        <v>-0.0295050451257861</v>
      </c>
      <c r="AD139" s="57" t="n">
        <f aca="false">IF(E139-F139&lt;0,"达成",E139-F139)</f>
        <v>0.149099280444444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0.0719677703703705</v>
      </c>
      <c r="H140" s="5" t="n">
        <f aca="false">IF(G140="",$F$1*C140-B140,G140-B140)</f>
        <v>9.71564900000001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2020-02-25</v>
      </c>
      <c r="M140" s="31" t="n">
        <f aca="false">(L140-K140+1)*B140</f>
        <v>28620</v>
      </c>
      <c r="N140" s="32" t="n">
        <f aca="false">H140/M140*365</f>
        <v>0.123906774458421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Z140-AB140</f>
        <v>-0.0290508199843869</v>
      </c>
      <c r="AD140" s="57" t="n">
        <f aca="false">IF(E140-F140&lt;0,"达成",E140-F140)</f>
        <v>0.147923884296296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0.0678074814814815</v>
      </c>
      <c r="H141" s="5" t="n">
        <f aca="false">IF(G141="",$F$1*C141-B141,G141-B141)</f>
        <v>9.15401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2020-02-25</v>
      </c>
      <c r="M141" s="31" t="n">
        <f aca="false">(L141-K141+1)*B141</f>
        <v>28485</v>
      </c>
      <c r="N141" s="32" t="n">
        <f aca="false">H141/M141*365</f>
        <v>0.117297302088819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Z141-AB141</f>
        <v>-0.0297145378294572</v>
      </c>
      <c r="AD141" s="57" t="n">
        <f aca="false">IF(E141-F141&lt;0,"达成",E141-F141)</f>
        <v>0.152088991851852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0.0775148222222223</v>
      </c>
      <c r="H142" s="5" t="n">
        <f aca="false">IF(G142="",$F$1*C142-B142,G142-B142)</f>
        <v>10.464501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2020-02-25</v>
      </c>
      <c r="M142" s="31" t="n">
        <f aca="false">(L142-K142+1)*B142</f>
        <v>28350</v>
      </c>
      <c r="N142" s="32" t="n">
        <f aca="false">H142/M142*365</f>
        <v>0.134728143386243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Z142-AB142</f>
        <v>-0.0275281310238644</v>
      </c>
      <c r="AD142" s="57" t="n">
        <f aca="false">IF(E142-F142&lt;0,"达成",E142-F142)</f>
        <v>0.142377343777778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0.0862620962962964</v>
      </c>
      <c r="H143" s="5" t="n">
        <f aca="false">IF(G143="",$F$1*C143-B143,G143-B143)</f>
        <v>11.645383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2020-02-25</v>
      </c>
      <c r="M143" s="31" t="n">
        <f aca="false">(L143-K143+1)*B143</f>
        <v>28215</v>
      </c>
      <c r="N143" s="32" t="n">
        <f aca="false">H143/M143*365</f>
        <v>0.150649115541379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Z143-AB143</f>
        <v>-0.0256136449541282</v>
      </c>
      <c r="AD143" s="57" t="n">
        <f aca="false">IF(E143-F143&lt;0,"达成",E143-F143)</f>
        <v>0.133633427703704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0.101303140740741</v>
      </c>
      <c r="H144" s="5" t="n">
        <f aca="false">IF(G144="",$F$1*C144-B144,G144-B144)</f>
        <v>13.675924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2020-02-25</v>
      </c>
      <c r="M144" s="31" t="n">
        <f aca="false">(L144-K144+1)*B144</f>
        <v>28080</v>
      </c>
      <c r="N144" s="32" t="n">
        <f aca="false">H144/M144*365</f>
        <v>0.177767530626781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Z144-AB144</f>
        <v>-0.0225404372057707</v>
      </c>
      <c r="AD144" s="57" t="n">
        <f aca="false">IF(E144-F144&lt;0,"达成",E144-F144)</f>
        <v>0.118591368592593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0.121357866666667</v>
      </c>
      <c r="H145" s="5" t="n">
        <f aca="false">IF(G145="",$F$1*C145-B145,G145-B145)</f>
        <v>16.383312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2020-02-25</v>
      </c>
      <c r="M145" s="31" t="n">
        <f aca="false">(L145-K145+1)*B145</f>
        <v>27675</v>
      </c>
      <c r="N145" s="32" t="n">
        <f aca="false">H145/M145*365</f>
        <v>0.216076201626016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Z145-AB145</f>
        <v>-0.018666071342383</v>
      </c>
      <c r="AD145" s="57" t="n">
        <f aca="false">IF(E145-F145&lt;0,"达成",E145-F145)</f>
        <v>0.0985337493333332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0.132131948148148</v>
      </c>
      <c r="H146" s="5" t="n">
        <f aca="false">IF(G146="",$F$1*C146-B146,G146-B146)</f>
        <v>17.837813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2020-02-25</v>
      </c>
      <c r="M146" s="31" t="n">
        <f aca="false">(L146-K146+1)*B146</f>
        <v>27540</v>
      </c>
      <c r="N146" s="32" t="n">
        <f aca="false">H146/M146*365</f>
        <v>0.236412554284677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Z146-AB146</f>
        <v>-0.0166131078651686</v>
      </c>
      <c r="AD146" s="57" t="n">
        <f aca="false">IF(E146-F146&lt;0,"达成",E146-F146)</f>
        <v>0.0877601618518518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0.136612259259259</v>
      </c>
      <c r="H147" s="5" t="n">
        <f aca="false">IF(G147="",$F$1*C147-B147,G147-B147)</f>
        <v>18.442655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2020-02-25</v>
      </c>
      <c r="M147" s="31" t="n">
        <f aca="false">(L147-K147+1)*B147</f>
        <v>27405</v>
      </c>
      <c r="N147" s="32" t="n">
        <f aca="false">H147/M147*365</f>
        <v>0.245632879948914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Z147-AB147</f>
        <v>-0.0157173430059525</v>
      </c>
      <c r="AD147" s="57" t="n">
        <f aca="false">IF(E147-F147&lt;0,"达成",E147-F147)</f>
        <v>0.0832804240740741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0.122531281481482</v>
      </c>
      <c r="H148" s="5" t="n">
        <f aca="false">IF(G148="",$F$1*C148-B148,G148-B148)</f>
        <v>16.541723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2020-02-25</v>
      </c>
      <c r="M148" s="31" t="n">
        <f aca="false">(L148-K148+1)*B148</f>
        <v>27270</v>
      </c>
      <c r="N148" s="32" t="n">
        <f aca="false">H148/M148*365</f>
        <v>0.221405533370004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Z148-AB148</f>
        <v>-0.0180909602365114</v>
      </c>
      <c r="AD148" s="57" t="n">
        <f aca="false">IF(E148-F148&lt;0,"达成",E148-F148)</f>
        <v>0.0973631998518517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0.132771992592593</v>
      </c>
      <c r="H149" s="5" t="n">
        <f aca="false">IF(G149="",$F$1*C149-B149,G149-B149)</f>
        <v>17.924219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2020-02-25</v>
      </c>
      <c r="M149" s="31" t="n">
        <f aca="false">(L149-K149+1)*B149</f>
        <v>27135</v>
      </c>
      <c r="N149" s="32" t="n">
        <f aca="false">H149/M149*365</f>
        <v>0.241103369633315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Z149-AB149</f>
        <v>-0.0161753923641701</v>
      </c>
      <c r="AD149" s="57" t="n">
        <f aca="false">IF(E149-F149&lt;0,"达成",E149-F149)</f>
        <v>0.0871213820740739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0.113784007407408</v>
      </c>
      <c r="H150" s="5" t="n">
        <f aca="false">IF(G150="",$F$1*C150-B150,G150-B150)</f>
        <v>15.360841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2020-02-25</v>
      </c>
      <c r="M150" s="31" t="n">
        <f aca="false">(L150-K150+1)*B150</f>
        <v>26730</v>
      </c>
      <c r="N150" s="32" t="n">
        <f aca="false">H150/M150*365</f>
        <v>0.209753346988403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Z150-AB150</f>
        <v>-0.0194069562363239</v>
      </c>
      <c r="AD150" s="57" t="n">
        <f aca="false">IF(E150-F150&lt;0,"达成",E150-F150)</f>
        <v>0.106113002592592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0.123278</v>
      </c>
      <c r="H151" s="5" t="n">
        <f aca="false">IF(G151="",$F$1*C151-B151,G151-B151)</f>
        <v>16.64253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2020-02-25</v>
      </c>
      <c r="M151" s="31" t="n">
        <f aca="false">(L151-K151+1)*B151</f>
        <v>26595</v>
      </c>
      <c r="N151" s="32" t="n">
        <f aca="false">H151/M151*365</f>
        <v>0.22840847715736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Z151-AB151</f>
        <v>-0.0175994775362316</v>
      </c>
      <c r="AD151" s="57" t="n">
        <f aca="false">IF(E151-F151&lt;0,"达成",E151-F151)</f>
        <v>0.0966130999999998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0.118370992592593</v>
      </c>
      <c r="H152" s="5" t="n">
        <f aca="false">IF(G152="",$F$1*C152-B152,G152-B152)</f>
        <v>15.980084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2020-02-25</v>
      </c>
      <c r="M152" s="31" t="n">
        <f aca="false">(L152-K152+1)*B152</f>
        <v>26460</v>
      </c>
      <c r="N152" s="32" t="n">
        <f aca="false">H152/M152*365</f>
        <v>0.22043577702192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Z152-AB152</f>
        <v>-0.0183356341252698</v>
      </c>
      <c r="AD152" s="57" t="n">
        <f aca="false">IF(E152-F152&lt;0,"达成",E152-F152)</f>
        <v>0.101518823407407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0.114530725925926</v>
      </c>
      <c r="H153" s="5" t="n">
        <f aca="false">IF(G153="",$F$1*C153-B153,G153-B153)</f>
        <v>15.461648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2020-02-25</v>
      </c>
      <c r="M153" s="31" t="n">
        <f aca="false">(L153-K153+1)*B153</f>
        <v>26325</v>
      </c>
      <c r="N153" s="32" t="n">
        <f aca="false">H153/M153*365</f>
        <v>0.214378025451092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Z153-AB153</f>
        <v>-0.0188963854077249</v>
      </c>
      <c r="AD153" s="57" t="n">
        <f aca="false">IF(E153-F153&lt;0,"达成",E153-F153)</f>
        <v>0.105363866074074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0.109837066666667</v>
      </c>
      <c r="H154" s="5" t="n">
        <f aca="false">IF(G154="",$F$1*C154-B154,G154-B154)</f>
        <v>14.828004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2020-02-25</v>
      </c>
      <c r="M154" s="31" t="n">
        <f aca="false">(L154-K154+1)*B154</f>
        <v>26190</v>
      </c>
      <c r="N154" s="32" t="n">
        <f aca="false">H154/M154*365</f>
        <v>0.206652213058419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Z154-AB154</f>
        <v>-0.0195998406538733</v>
      </c>
      <c r="AD154" s="57" t="n">
        <f aca="false">IF(E154-F154&lt;0,"达成",E154-F154)</f>
        <v>0.110060429333333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0.0872221629629632</v>
      </c>
      <c r="H155" s="5" t="n">
        <f aca="false">IF(G155="",$F$1*C155-B155,G155-B155)</f>
        <v>11.774992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2020-02-25</v>
      </c>
      <c r="M155" s="31" t="n">
        <f aca="false">(L155-K155+1)*B155</f>
        <v>25785</v>
      </c>
      <c r="N155" s="32" t="n">
        <f aca="false">H155/M155*365</f>
        <v>0.166681096761683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Z155-AB155</f>
        <v>-0.0234813516949151</v>
      </c>
      <c r="AD155" s="57" t="n">
        <f aca="false">IF(E155-F155&lt;0,"达成",E155-F155)</f>
        <v>0.132671277037037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0.0881822296296297</v>
      </c>
      <c r="H156" s="5" t="n">
        <f aca="false">IF(G156="",$F$1*C156-B156,G156-B156)</f>
        <v>11.904601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2020-02-25</v>
      </c>
      <c r="M156" s="31" t="n">
        <f aca="false">(L156-K156+1)*B156</f>
        <v>25650</v>
      </c>
      <c r="N156" s="32" t="n">
        <f aca="false">H156/M156*365</f>
        <v>0.169402704288499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Z156-AB156</f>
        <v>-0.0231554669473681</v>
      </c>
      <c r="AD156" s="57" t="n">
        <f aca="false">IF(E156-F156&lt;0,"达成",E156-F156)</f>
        <v>0.13170898237037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0.0897823407407408</v>
      </c>
      <c r="H157" s="5" t="n">
        <f aca="false">IF(G157="",$F$1*C157-B157,G157-B157)</f>
        <v>12.120616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2020-02-25</v>
      </c>
      <c r="M157" s="31" t="n">
        <f aca="false">(L157-K157+1)*B157</f>
        <v>25515</v>
      </c>
      <c r="N157" s="32" t="n">
        <f aca="false">H157/M157*365</f>
        <v>0.173389176562806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Z157-AB157</f>
        <v>-0.0227307337517433</v>
      </c>
      <c r="AD157" s="57" t="n">
        <f aca="false">IF(E157-F157&lt;0,"达成",E157-F157)</f>
        <v>0.130111648592593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0.0864754444444444</v>
      </c>
      <c r="H158" s="5" t="n">
        <f aca="false">IF(G158="",$F$1*C158-B158,G158-B158)</f>
        <v>11.674185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2020-02-25</v>
      </c>
      <c r="M158" s="31" t="n">
        <f aca="false">(L158-K158+1)*B158</f>
        <v>25380</v>
      </c>
      <c r="N158" s="32" t="n">
        <f aca="false">H158/M158*365</f>
        <v>0.167891155437352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Z158-AB158</f>
        <v>-0.0231735164241162</v>
      </c>
      <c r="AD158" s="57" t="n">
        <f aca="false">IF(E158-F158&lt;0,"达成",E158-F158)</f>
        <v>0.133417365555556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0.0791149333333334</v>
      </c>
      <c r="H159" s="5" t="n">
        <f aca="false">IF(G159="",$F$1*C159-B159,G159-B159)</f>
        <v>10.680516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2020-02-25</v>
      </c>
      <c r="M159" s="31" t="n">
        <f aca="false">(L159-K159+1)*B159</f>
        <v>25245</v>
      </c>
      <c r="N159" s="32" t="n">
        <f aca="false">H159/M159*365</f>
        <v>0.154422196078431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Z159-AB159</f>
        <v>-0.0243514972451788</v>
      </c>
      <c r="AD159" s="57" t="n">
        <f aca="false">IF(E159-F159&lt;0,"达成",E159-F159)</f>
        <v>0.140782586666667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0.0936226074074076</v>
      </c>
      <c r="H160" s="5" t="n">
        <f aca="false">IF(G160="",$F$1*C160-B160,G160-B160)</f>
        <v>12.639052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2020-02-25</v>
      </c>
      <c r="M160" s="31" t="n">
        <f aca="false">(L160-K160+1)*B160</f>
        <v>24840</v>
      </c>
      <c r="N160" s="32" t="n">
        <f aca="false">H160/M160*365</f>
        <v>0.185718759259259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Z160-AB160</f>
        <v>-0.021632269404517</v>
      </c>
      <c r="AD160" s="57" t="n">
        <f aca="false">IF(E160-F160&lt;0,"达成",E160-F160)</f>
        <v>0.126266928592592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0.0797549777777779</v>
      </c>
      <c r="H161" s="5" t="n">
        <f aca="false">IF(G161="",$F$1*C161-B161,G161-B161)</f>
        <v>10.766922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2020-02-25</v>
      </c>
      <c r="M161" s="31" t="n">
        <f aca="false">(L161-K161+1)*B161</f>
        <v>24705</v>
      </c>
      <c r="N161" s="32" t="n">
        <f aca="false">H161/M161*365</f>
        <v>0.159074136004857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Z161-AB161</f>
        <v>-0.0239242066666665</v>
      </c>
      <c r="AD161" s="57" t="n">
        <f aca="false">IF(E161-F161&lt;0,"达成",E161-F161)</f>
        <v>0.140135130222222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0.0835952444444445</v>
      </c>
      <c r="H162" s="5" t="n">
        <f aca="false">IF(G162="",$F$1*C162-B162,G162-B162)</f>
        <v>11.285358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2020-02-25</v>
      </c>
      <c r="M162" s="31" t="n">
        <f aca="false">(L162-K162+1)*B162</f>
        <v>24570</v>
      </c>
      <c r="N162" s="32" t="n">
        <f aca="false">H162/M162*365</f>
        <v>0.167649803418803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Z162-AB162</f>
        <v>-0.0231084903313048</v>
      </c>
      <c r="AD162" s="57" t="n">
        <f aca="false">IF(E162-F162&lt;0,"达成",E162-F162)</f>
        <v>0.136296283555556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0.0869021407407409</v>
      </c>
      <c r="H163" s="5" t="n">
        <f aca="false">IF(G163="",$F$1*C163-B163,G163-B163)</f>
        <v>11.731789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2020-02-25</v>
      </c>
      <c r="M163" s="31" t="n">
        <f aca="false">(L163-K163+1)*B163</f>
        <v>24435</v>
      </c>
      <c r="N163" s="32" t="n">
        <f aca="false">H163/M163*365</f>
        <v>0.175244648455085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Z163-AB163</f>
        <v>-0.0224018448924728</v>
      </c>
      <c r="AD163" s="57" t="n">
        <f aca="false">IF(E163-F163&lt;0,"达成",E163-F163)</f>
        <v>0.132992009925926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0.0843419629629632</v>
      </c>
      <c r="H164" s="5" t="n">
        <f aca="false">IF(G164="",$F$1*C164-B164,G164-B164)</f>
        <v>11.386165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2020-02-25</v>
      </c>
      <c r="M164" s="31" t="n">
        <f aca="false">(L164-K164+1)*B164</f>
        <v>24300</v>
      </c>
      <c r="N164" s="32" t="n">
        <f aca="false">H164/M164*365</f>
        <v>0.171026758230453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Z164-AB164</f>
        <v>-0.0227038523714091</v>
      </c>
      <c r="AD164" s="57" t="n">
        <f aca="false">IF(E164-F164&lt;0,"达成",E164-F164)</f>
        <v>0.13555052037037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0.0713277259259262</v>
      </c>
      <c r="H165" s="5" t="n">
        <f aca="false">IF(G165="",$F$1*C165-B165,G165-B165)</f>
        <v>9.62924300000003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2020-02-25</v>
      </c>
      <c r="M165" s="31" t="n">
        <f aca="false">(L165-K165+1)*B165</f>
        <v>23895</v>
      </c>
      <c r="N165" s="32" t="n">
        <f aca="false">H165/M165*365</f>
        <v>0.147088248378322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Z165-AB165</f>
        <v>-0.0248225782204512</v>
      </c>
      <c r="AD165" s="57" t="n">
        <f aca="false">IF(E165-F165&lt;0,"达成",E165-F165)</f>
        <v>0.148563819407407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0.0700476370370371</v>
      </c>
      <c r="H166" s="5" t="n">
        <f aca="false">IF(G166="",$F$1*C166-B166,G166-B166)</f>
        <v>9.45643100000001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2020-02-25</v>
      </c>
      <c r="M166" s="31" t="n">
        <f aca="false">(L166-K166+1)*B166</f>
        <v>23760</v>
      </c>
      <c r="N166" s="32" t="n">
        <f aca="false">H166/M166*365</f>
        <v>0.14526924726431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Z166-AB166</f>
        <v>-0.0248978267986797</v>
      </c>
      <c r="AD166" s="57" t="n">
        <f aca="false">IF(E166-F166&lt;0,"达成",E166-F166)</f>
        <v>0.14984349762963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0.0608736666666668</v>
      </c>
      <c r="H167" s="5" t="n">
        <f aca="false">IF(G167="",$F$1*C167-B167,G167-B167)</f>
        <v>8.21794500000001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2020-02-25</v>
      </c>
      <c r="M167" s="31" t="n">
        <f aca="false">(L167-K167+1)*B167</f>
        <v>23625</v>
      </c>
      <c r="N167" s="32" t="n">
        <f aca="false">H167/M167*365</f>
        <v>0.126965076190476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Z167-AB167</f>
        <v>-0.0263559005249343</v>
      </c>
      <c r="AD167" s="57" t="n">
        <f aca="false">IF(E167-F167&lt;0,"达成",E167-F167)</f>
        <v>0.159015873333333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0.0509529777777779</v>
      </c>
      <c r="H168" s="5" t="n">
        <f aca="false">IF(G168="",$F$1*C168-B168,G168-B168)</f>
        <v>6.87865200000002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2020-02-25</v>
      </c>
      <c r="M168" s="31" t="n">
        <f aca="false">(L168-K168+1)*B168</f>
        <v>23490</v>
      </c>
      <c r="N168" s="32" t="n">
        <f aca="false">H168/M168*365</f>
        <v>0.106884120051086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Z168-AB168</f>
        <v>-0.0280832227005872</v>
      </c>
      <c r="AD168" s="57" t="n">
        <f aca="false">IF(E168-F168&lt;0,"达成",E168-F168)</f>
        <v>0.168936670222222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0.0449792296296298</v>
      </c>
      <c r="H169" s="5" t="n">
        <f aca="false">IF(G169="",$F$1*C169-B169,G169-B169)</f>
        <v>6.07219600000002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2020-02-25</v>
      </c>
      <c r="M169" s="31" t="n">
        <f aca="false">(L169-K169+1)*B169</f>
        <v>23355</v>
      </c>
      <c r="N169" s="32" t="n">
        <f aca="false">H169/M169*365</f>
        <v>0.0948983746521091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Z169-AB169</f>
        <v>-0.0292105994379592</v>
      </c>
      <c r="AD169" s="57" t="n">
        <f aca="false">IF(E169-F169&lt;0,"达成",E169-F169)</f>
        <v>0.174915397037037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0.0390054814814816</v>
      </c>
      <c r="H170" s="5" t="n">
        <f aca="false">IF(G170="",$F$1*C170-B170,G170-B170)</f>
        <v>5.26574000000002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2020-02-25</v>
      </c>
      <c r="M170" s="31" t="n">
        <f aca="false">(L170-K170+1)*B170</f>
        <v>22950</v>
      </c>
      <c r="N170" s="32" t="n">
        <f aca="false">H170/M170*365</f>
        <v>0.0837470631808282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Z170-AB170</f>
        <v>-0.0303353915323448</v>
      </c>
      <c r="AD170" s="57" t="n">
        <f aca="false">IF(E170-F170&lt;0,"达成",E170-F170)</f>
        <v>0.180888225185185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0.0424190518518519</v>
      </c>
      <c r="H171" s="5" t="n">
        <f aca="false">IF(G171="",$F$1*C171-B171,G171-B171)</f>
        <v>5.726572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2020-02-25</v>
      </c>
      <c r="M171" s="31" t="n">
        <f aca="false">(L171-K171+1)*B171</f>
        <v>22815</v>
      </c>
      <c r="N171" s="32" t="n">
        <f aca="false">H171/M171*365</f>
        <v>0.0916151119877274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Z171-AB171</f>
        <v>-0.0294273777350422</v>
      </c>
      <c r="AD171" s="57" t="n">
        <f aca="false">IF(E171-F171&lt;0,"达成",E171-F171)</f>
        <v>0.177476833481481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0.0495662148148148</v>
      </c>
      <c r="H172" s="5" t="n">
        <f aca="false">IF(G172="",$F$1*C172-B172,G172-B172)</f>
        <v>6.691439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2020-02-25</v>
      </c>
      <c r="M172" s="31" t="n">
        <f aca="false">(L172-K172+1)*B172</f>
        <v>22680</v>
      </c>
      <c r="N172" s="32" t="n">
        <f aca="false">H172/M172*365</f>
        <v>0.107688502425044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Z172-AB172</f>
        <v>-0.0277200061185467</v>
      </c>
      <c r="AD172" s="57" t="n">
        <f aca="false">IF(E172-F172&lt;0,"达成",E172-F172)</f>
        <v>0.170322889185185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0.0391121555555557</v>
      </c>
      <c r="H173" s="5" t="n">
        <f aca="false">IF(G173="",$F$1*C173-B173,G173-B173)</f>
        <v>5.28014100000001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2020-02-25</v>
      </c>
      <c r="M173" s="31" t="n">
        <f aca="false">(L173-K173+1)*B173</f>
        <v>22545</v>
      </c>
      <c r="N173" s="32" t="n">
        <f aca="false">H173/M173*365</f>
        <v>0.085484651363939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Z173-AB173</f>
        <v>-0.0298002417828473</v>
      </c>
      <c r="AD173" s="57" t="n">
        <f aca="false">IF(E173-F173&lt;0,"达成",E173-F173)</f>
        <v>0.180784286444444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0.0427390740740741</v>
      </c>
      <c r="H174" s="5" t="n">
        <f aca="false">IF(G174="",$F$1*C174-B174,G174-B174)</f>
        <v>5.76977500000001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2020-02-25</v>
      </c>
      <c r="M174" s="31" t="n">
        <f aca="false">(L174-K174+1)*B174</f>
        <v>22005</v>
      </c>
      <c r="N174" s="32" t="n">
        <f aca="false">H174/M174*365</f>
        <v>0.0957040615769145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Z174-AB174</f>
        <v>-0.0288466638941396</v>
      </c>
      <c r="AD174" s="57" t="n">
        <f aca="false">IF(E174-F174&lt;0,"达成",E174-F174)</f>
        <v>0.177151825925926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0.0594869037037037</v>
      </c>
      <c r="H175" s="5" t="n">
        <f aca="false">IF(G175="",$F$1*C175-B175,G175-B175)</f>
        <v>8.030732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2020-02-25</v>
      </c>
      <c r="M175" s="31" t="n">
        <f aca="false">(L175-K175+1)*B175</f>
        <v>21870</v>
      </c>
      <c r="N175" s="32" t="n">
        <f aca="false">H175/M175*365</f>
        <v>0.134029134887974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Z175-AB175</f>
        <v>-0.0252290266081869</v>
      </c>
      <c r="AD175" s="57" t="n">
        <f aca="false">IF(E175-F175&lt;0,"达成",E175-F175)</f>
        <v>0.160410938962963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0.0545798962962964</v>
      </c>
      <c r="H176" s="5" t="n">
        <f aca="false">IF(G176="",$F$1*C176-B176,G176-B176)</f>
        <v>7.36828600000001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2020-02-25</v>
      </c>
      <c r="M176" s="31" t="n">
        <f aca="false">(L176-K176+1)*B176</f>
        <v>21735</v>
      </c>
      <c r="N176" s="32" t="n">
        <f aca="false">H176/M176*365</f>
        <v>0.123737031976076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Z176-AB176</f>
        <v>-0.0260691538525437</v>
      </c>
      <c r="AD176" s="57" t="n">
        <f aca="false">IF(E176-F176&lt;0,"达成",E176-F176)</f>
        <v>0.16531020637037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0.0510596518518519</v>
      </c>
      <c r="H177" s="5" t="n">
        <f aca="false">IF(G177="",$F$1*C177-B177,G177-B177)</f>
        <v>6.89305300000001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2020-02-25</v>
      </c>
      <c r="M177" s="31" t="n">
        <f aca="false">(L177-K177+1)*B177</f>
        <v>21600</v>
      </c>
      <c r="N177" s="32" t="n">
        <f aca="false">H177/M177*365</f>
        <v>0.116479830787037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Z177-AB177</f>
        <v>-0.0266480084675751</v>
      </c>
      <c r="AD177" s="57" t="n">
        <f aca="false">IF(E177-F177&lt;0,"达成",E177-F177)</f>
        <v>0.168832551481481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0.048286125925926</v>
      </c>
      <c r="H178" s="5" t="n">
        <f aca="false">IF(G178="",$F$1*C178-B178,G178-B178)</f>
        <v>6.51862700000001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2020-02-25</v>
      </c>
      <c r="M178" s="31" t="n">
        <f aca="false">(L178-K178+1)*B178</f>
        <v>21465</v>
      </c>
      <c r="N178" s="32" t="n">
        <f aca="false">H178/M178*365</f>
        <v>0.110845509201025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Z178-AB178</f>
        <v>-0.0270795334565617</v>
      </c>
      <c r="AD178" s="57" t="n">
        <f aca="false">IF(E178-F178&lt;0,"达成",E178-F178)</f>
        <v>0.171611270074074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0.059806925925926</v>
      </c>
      <c r="H179" s="5" t="n">
        <f aca="false">IF(G179="",$F$1*C179-B179,G179-B179)</f>
        <v>8.07393500000001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2020-02-25</v>
      </c>
      <c r="M179" s="31" t="n">
        <f aca="false">(L179-K179+1)*B179</f>
        <v>21060</v>
      </c>
      <c r="N179" s="32" t="n">
        <f aca="false">H179/M179*365</f>
        <v>0.139932871557455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Z179-AB179</f>
        <v>-0.0245946524509801</v>
      </c>
      <c r="AD179" s="57" t="n">
        <f aca="false">IF(E179-F179&lt;0,"达成",E179-F179)</f>
        <v>0.160084954074074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0.0570334000000003</v>
      </c>
      <c r="H180" s="5" t="n">
        <f aca="false">IF(G180="",$F$1*C180-B180,G180-B180)</f>
        <v>7.69950900000003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2020-02-25</v>
      </c>
      <c r="M180" s="31" t="n">
        <f aca="false">(L180-K180+1)*B180</f>
        <v>20925</v>
      </c>
      <c r="N180" s="32" t="n">
        <f aca="false">H180/M180*365</f>
        <v>0.134304458064517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Z180-AB180</f>
        <v>-0.0250172207190735</v>
      </c>
      <c r="AD180" s="57" t="n">
        <f aca="false">IF(E180-F180&lt;0,"达成",E180-F180)</f>
        <v>0.162861048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0.0646072592592593</v>
      </c>
      <c r="H181" s="5" t="n">
        <f aca="false">IF(G181="",$F$1*C181-B181,G181-B181)</f>
        <v>8.72198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2020-02-25</v>
      </c>
      <c r="M181" s="31" t="n">
        <f aca="false">(L181-K181+1)*B181</f>
        <v>20790</v>
      </c>
      <c r="N181" s="32" t="n">
        <f aca="false">H181/M181*365</f>
        <v>0.153127594997595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Z181-AB181</f>
        <v>-0.0233869200404038</v>
      </c>
      <c r="AD181" s="57" t="n">
        <f aca="false">IF(E181-F181&lt;0,"达成",E181-F181)</f>
        <v>0.155285927407407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0.0723944666666668</v>
      </c>
      <c r="H182" s="5" t="n">
        <f aca="false">IF(G182="",$F$1*C182-B182,G182-B182)</f>
        <v>9.77325300000001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2020-02-25</v>
      </c>
      <c r="M182" s="31" t="n">
        <f aca="false">(L182-K182+1)*B182</f>
        <v>20655</v>
      </c>
      <c r="N182" s="32" t="n">
        <f aca="false">H182/M182*365</f>
        <v>0.172705753812636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Z182-AB182</f>
        <v>-0.0217589910789631</v>
      </c>
      <c r="AD182" s="57" t="n">
        <f aca="false">IF(E182-F182&lt;0,"达成",E182-F182)</f>
        <v>0.147499459333333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0.0694075925925928</v>
      </c>
      <c r="H183" s="5" t="n">
        <f aca="false">IF(G183="",$F$1*C183-B183,G183-B183)</f>
        <v>9.37002500000003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2020-02-25</v>
      </c>
      <c r="M183" s="31" t="n">
        <f aca="false">(L183-K183+1)*B183</f>
        <v>20520</v>
      </c>
      <c r="N183" s="32" t="n">
        <f aca="false">H183/M183*365</f>
        <v>0.16666954800195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Z183-AB183</f>
        <v>-0.02222048804956</v>
      </c>
      <c r="AD183" s="57" t="n">
        <f aca="false">IF(E183-F183&lt;0,"达成",E183-F183)</f>
        <v>0.150489924074074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0.0793282814814817</v>
      </c>
      <c r="H184" s="5" t="n">
        <f aca="false">IF(G184="",$F$1*C184-B184,G184-B184)</f>
        <v>10.709318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2020-02-25</v>
      </c>
      <c r="M184" s="31" t="n">
        <f aca="false">(L184-K184+1)*B184</f>
        <v>20115</v>
      </c>
      <c r="N184" s="32" t="n">
        <f aca="false">H184/M184*365</f>
        <v>0.194327669400945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Z184-AB184</f>
        <v>-0.020222327449811</v>
      </c>
      <c r="AD184" s="57" t="n">
        <f aca="false">IF(E184-F184&lt;0,"达成",E184-F184)</f>
        <v>0.140566775851852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0.0733545333333335</v>
      </c>
      <c r="H185" s="5" t="n">
        <f aca="false">IF(G185="",$F$1*C185-B185,G185-B185)</f>
        <v>9.90286200000003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2020-02-25</v>
      </c>
      <c r="M185" s="31" t="n">
        <f aca="false">(L185-K185+1)*B185</f>
        <v>19035</v>
      </c>
      <c r="N185" s="32" t="n">
        <f aca="false">H185/M185*365</f>
        <v>0.189889394799055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Z185-AB185</f>
        <v>-0.0212296781731909</v>
      </c>
      <c r="AD185" s="57" t="n">
        <f aca="false">IF(E185-F185&lt;0,"达成",E185-F185)</f>
        <v>0.146539374666666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0.0719677703703705</v>
      </c>
      <c r="H186" s="5" t="n">
        <f aca="false">IF(G186="",$F$1*C186-B186,G186-B186)</f>
        <v>9.71564900000001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2020-02-25</v>
      </c>
      <c r="M186" s="31" t="n">
        <f aca="false">(L186-K186+1)*B186</f>
        <v>18900</v>
      </c>
      <c r="N186" s="32" t="n">
        <f aca="false">H186/M186*365</f>
        <v>0.187630258465609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Z186-AB186</f>
        <v>-0.0213718111307768</v>
      </c>
      <c r="AD186" s="57" t="n">
        <f aca="false">IF(E186-F186&lt;0,"达成",E186-F186)</f>
        <v>0.147923884296296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0.0637538666666667</v>
      </c>
      <c r="H187" s="5" t="n">
        <f aca="false">IF(G187="",$F$1*C187-B187,G187-B187)</f>
        <v>8.60677200000001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2020-02-25</v>
      </c>
      <c r="M187" s="31" t="n">
        <f aca="false">(L187-K187+1)*B187</f>
        <v>18765</v>
      </c>
      <c r="N187" s="32" t="n">
        <f aca="false">H187/M187*365</f>
        <v>0.167411232613909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Z187-AB187</f>
        <v>-0.0228098216744914</v>
      </c>
      <c r="AD187" s="57" t="n">
        <f aca="false">IF(E187-F187&lt;0,"达成",E187-F187)</f>
        <v>0.156140389333333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0.0540465259259261</v>
      </c>
      <c r="H188" s="5" t="n">
        <f aca="false">IF(G188="",$F$1*C188-B188,G188-B188)</f>
        <v>7.29628100000002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2020-02-25</v>
      </c>
      <c r="M188" s="31" t="n">
        <f aca="false">(L188-K188+1)*B188</f>
        <v>18630</v>
      </c>
      <c r="N188" s="32" t="n">
        <f aca="false">H188/M188*365</f>
        <v>0.142949144659152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Z188-AB188</f>
        <v>-0.0245294028410199</v>
      </c>
      <c r="AD188" s="57" t="n">
        <f aca="false">IF(E188-F188&lt;0,"达成",E188-F188)</f>
        <v>0.165844224740741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0.0436991407407409</v>
      </c>
      <c r="H189" s="5" t="n">
        <f aca="false">IF(G189="",$F$1*C189-B189,G189-B189)</f>
        <v>5.89938400000003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2020-02-25</v>
      </c>
      <c r="M189" s="31" t="n">
        <f aca="false">(L189-K189+1)*B189</f>
        <v>18225</v>
      </c>
      <c r="N189" s="32" t="n">
        <f aca="false">H189/M189*365</f>
        <v>0.118149528669411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Z189-AB189</f>
        <v>-0.0264080875725901</v>
      </c>
      <c r="AD189" s="57" t="n">
        <f aca="false">IF(E189-F189&lt;0,"达成",E189-F189)</f>
        <v>0.176196251259259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0.0477527555555557</v>
      </c>
      <c r="H190" s="5" t="n">
        <f aca="false">IF(G190="",$F$1*C190-B190,G190-B190)</f>
        <v>6.44662200000002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2020-02-25</v>
      </c>
      <c r="M190" s="31" t="n">
        <f aca="false">(L190-K190+1)*B190</f>
        <v>18090</v>
      </c>
      <c r="N190" s="32" t="n">
        <f aca="false">H190/M190*365</f>
        <v>0.130072804311775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Z190-AB190</f>
        <v>-0.0254780746389369</v>
      </c>
      <c r="AD190" s="57" t="n">
        <f aca="false">IF(E190-F190&lt;0,"达成",E190-F190)</f>
        <v>0.172138188444444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0.0512730000000002</v>
      </c>
      <c r="H191" s="5" t="n">
        <f aca="false">IF(G191="",$F$1*C191-B191,G191-B191)</f>
        <v>6.92185500000002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2020-02-25</v>
      </c>
      <c r="M191" s="31" t="n">
        <f aca="false">(L191-K191+1)*B191</f>
        <v>17955</v>
      </c>
      <c r="N191" s="32" t="n">
        <f aca="false">H191/M191*365</f>
        <v>0.140711616541354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Z191-AB191</f>
        <v>-0.02467451348659</v>
      </c>
      <c r="AD191" s="57" t="n">
        <f aca="false">IF(E191-F191&lt;0,"达成",E191-F191)</f>
        <v>0.16861774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0.0507396296296297</v>
      </c>
      <c r="H192" s="5" t="n">
        <f aca="false">IF(G192="",$F$1*C192-B192,G192-B192)</f>
        <v>6.84985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2020-02-25</v>
      </c>
      <c r="M192" s="31" t="n">
        <f aca="false">(L192-K192+1)*B192</f>
        <v>17820</v>
      </c>
      <c r="N192" s="32" t="n">
        <f aca="false">H192/M192*365</f>
        <v>0.140302763748597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Z192-AB192</f>
        <v>-0.0246637732037356</v>
      </c>
      <c r="AD192" s="57" t="n">
        <f aca="false">IF(E192-F192&lt;0,"达成",E192-F192)</f>
        <v>0.169158037037037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0.0650339555555558</v>
      </c>
      <c r="H193" s="5" t="n">
        <f aca="false">IF(G193="",$F$1*C193-B193,G193-B193)</f>
        <v>8.77958400000003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2020-02-25</v>
      </c>
      <c r="M193" s="31" t="n">
        <f aca="false">(L193-K193+1)*B193</f>
        <v>17685</v>
      </c>
      <c r="N193" s="32" t="n">
        <f aca="false">H193/M193*365</f>
        <v>0.181201479219678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Z193-AB193</f>
        <v>-0.0218634548729617</v>
      </c>
      <c r="AD193" s="57" t="n">
        <f aca="false">IF(E193-F193&lt;0,"达成",E193-F193)</f>
        <v>0.154855324444444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0.0622604296296296</v>
      </c>
      <c r="H194" s="5" t="n">
        <f aca="false">IF(G194="",$F$1*C194-B194,G194-B194)</f>
        <v>8.405158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2020-02-25</v>
      </c>
      <c r="M194" s="31" t="n">
        <f aca="false">(L194-K194+1)*B194</f>
        <v>17280</v>
      </c>
      <c r="N194" s="32" t="n">
        <f aca="false">H194/M194*365</f>
        <v>0.177539506365741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Z194-AB194</f>
        <v>-0.0222698019618943</v>
      </c>
      <c r="AD194" s="57" t="n">
        <f aca="false">IF(E194-F194&lt;0,"达成",E194-F194)</f>
        <v>0.157633755703704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0.0583134888888889</v>
      </c>
      <c r="H195" s="5" t="n">
        <f aca="false">IF(G195="",$F$1*C195-B195,G195-B195)</f>
        <v>7.872321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2020-02-25</v>
      </c>
      <c r="M195" s="31" t="n">
        <f aca="false">(L195-K195+1)*B195</f>
        <v>17145</v>
      </c>
      <c r="N195" s="32" t="n">
        <f aca="false">H195/M195*365</f>
        <v>0.167593885389326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Z195-AB195</f>
        <v>-0.0228723405030027</v>
      </c>
      <c r="AD195" s="57" t="n">
        <f aca="false">IF(E195-F195&lt;0,"达成",E195-F195)</f>
        <v>0.161577385111111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0.0647139333333335</v>
      </c>
      <c r="H196" s="5" t="n">
        <f aca="false">IF(G196="",$F$1*C196-B196,G196-B196)</f>
        <v>8.73638100000002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2020-02-25</v>
      </c>
      <c r="M196" s="31" t="n">
        <f aca="false">(L196-K196+1)*B196</f>
        <v>17010</v>
      </c>
      <c r="N196" s="32" t="n">
        <f aca="false">H196/M196*365</f>
        <v>0.187464965608466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Z196-AB196</f>
        <v>-0.0216039256769374</v>
      </c>
      <c r="AD196" s="57" t="n">
        <f aca="false">IF(E196-F196&lt;0,"达成",E196-F196)</f>
        <v>0.155181606666667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0.0648206074074075</v>
      </c>
      <c r="H197" s="5" t="n">
        <f aca="false">IF(G197="",$F$1*C197-B197,G197-B197)</f>
        <v>8.75078200000002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2020-02-25</v>
      </c>
      <c r="M197" s="31" t="n">
        <f aca="false">(L197-K197+1)*B197</f>
        <v>16875</v>
      </c>
      <c r="N197" s="32" t="n">
        <f aca="false">H197/M197*365</f>
        <v>0.18927617362963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Z197-AB197</f>
        <v>-0.0214672162021552</v>
      </c>
      <c r="AD197" s="57" t="n">
        <f aca="false">IF(E197-F197&lt;0,"达成",E197-F197)</f>
        <v>0.155070629925926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0.0579934666666668</v>
      </c>
      <c r="H198" s="5" t="n">
        <f aca="false">IF(G198="",$F$1*C198-B198,G198-B198)</f>
        <v>7.82911800000002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2020-02-25</v>
      </c>
      <c r="M198" s="31" t="n">
        <f aca="false">(L198-K198+1)*B198</f>
        <v>16740</v>
      </c>
      <c r="N198" s="32" t="n">
        <f aca="false">H198/M198*365</f>
        <v>0.170706575268818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Z198-AB198</f>
        <v>-0.0225862005916067</v>
      </c>
      <c r="AD198" s="57" t="n">
        <f aca="false">IF(E198-F198&lt;0,"达成",E198-F198)</f>
        <v>0.161896673333333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0.0505262814814816</v>
      </c>
      <c r="H199" s="5" t="n">
        <f aca="false">IF(G199="",$F$1*C199-B199,G199-B199)</f>
        <v>6.82104800000002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2020-02-25</v>
      </c>
      <c r="M199" s="31" t="n">
        <f aca="false">(L199-K199+1)*B199</f>
        <v>16335</v>
      </c>
      <c r="N199" s="32" t="n">
        <f aca="false">H199/M199*365</f>
        <v>0.152413989592899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Z199-AB199</f>
        <v>-0.0238343050772627</v>
      </c>
      <c r="AD199" s="57" t="n">
        <f aca="false">IF(E199-F199&lt;0,"达成",E199-F199)</f>
        <v>0.169366262518518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0.0546865703703706</v>
      </c>
      <c r="H200" s="5" t="n">
        <f aca="false">IF(G200="",$F$1*C200-B200,G200-B200)</f>
        <v>7.38268700000003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2020-02-25</v>
      </c>
      <c r="M200" s="31" t="n">
        <f aca="false">(L200-K200+1)*B200</f>
        <v>16200</v>
      </c>
      <c r="N200" s="32" t="n">
        <f aca="false">H200/M200*365</f>
        <v>0.166338318209877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Z200-AB200</f>
        <v>-0.0229629770455793</v>
      </c>
      <c r="AD200" s="57" t="n">
        <f aca="false">IF(E200-F200&lt;0,"达成",E200-F200)</f>
        <v>0.165206033629629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0.0594869037037037</v>
      </c>
      <c r="H201" s="5" t="n">
        <f aca="false">IF(G201="",$F$1*C201-B201,G201-B201)</f>
        <v>8.030732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2020-02-25</v>
      </c>
      <c r="M201" s="31" t="n">
        <f aca="false">(L201-K201+1)*B201</f>
        <v>16065</v>
      </c>
      <c r="N201" s="32" t="n">
        <f aca="false">H201/M201*365</f>
        <v>0.182459830687831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Z201-AB201</f>
        <v>-0.0219891342805096</v>
      </c>
      <c r="AD201" s="57" t="n">
        <f aca="false">IF(E201-F201&lt;0,"达成",E201-F201)</f>
        <v>0.16040431762963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0.0606603185185187</v>
      </c>
      <c r="H202" s="5" t="n">
        <f aca="false">IF(G202="",$F$1*C202-B202,G202-B202)</f>
        <v>8.18914300000003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2020-02-25</v>
      </c>
      <c r="M202" s="31" t="n">
        <f aca="false">(L202-K202+1)*B202</f>
        <v>15930</v>
      </c>
      <c r="N202" s="32" t="n">
        <f aca="false">H202/M202*365</f>
        <v>0.187635731010672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Z202-AB202</f>
        <v>-0.0216742548849009</v>
      </c>
      <c r="AD202" s="57" t="n">
        <f aca="false">IF(E202-F202&lt;0,"达成",E202-F202)</f>
        <v>0.159231030148148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0.0440191629629632</v>
      </c>
      <c r="H203" s="5" t="n">
        <f aca="false">IF(G203="",$F$1*C203-B203,G203-B203)</f>
        <v>5.94258700000003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2020-02-25</v>
      </c>
      <c r="M203" s="31" t="n">
        <f aca="false">(L203-K203+1)*B203</f>
        <v>15795</v>
      </c>
      <c r="N203" s="32" t="n">
        <f aca="false">H203/M203*365</f>
        <v>0.137324739157962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Z203-AB203</f>
        <v>-0.0245525345598843</v>
      </c>
      <c r="AD203" s="57" t="n">
        <f aca="false">IF(E203-F203&lt;0,"达成",E203-F203)</f>
        <v>0.17587769437037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0.0378320666666668</v>
      </c>
      <c r="H204" s="5" t="n">
        <f aca="false">IF(G204="",$F$1*C204-B204,G204-B204)</f>
        <v>5.10732900000002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2020-02-25</v>
      </c>
      <c r="M204" s="31" t="n">
        <f aca="false">(L204-K204+1)*B204</f>
        <v>15390</v>
      </c>
      <c r="N204" s="32" t="n">
        <f aca="false">H204/M204*365</f>
        <v>0.121128985380117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Z204-AB204</f>
        <v>-0.0255556079698436</v>
      </c>
      <c r="AD204" s="57" t="n">
        <f aca="false">IF(E204-F204&lt;0,"达成",E204-F204)</f>
        <v>0.182063893333333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0.0317516444444445</v>
      </c>
      <c r="H205" s="5" t="n">
        <f aca="false">IF(G205="",$F$1*C205-B205,G205-B205)</f>
        <v>4.286472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2020-02-25</v>
      </c>
      <c r="M205" s="31" t="n">
        <f aca="false">(L205-K205+1)*B205</f>
        <v>15255</v>
      </c>
      <c r="N205" s="32" t="n">
        <f aca="false">H205/M205*365</f>
        <v>0.102560621435595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Z205-AB205</f>
        <v>-0.0266180951411217</v>
      </c>
      <c r="AD205" s="57" t="n">
        <f aca="false">IF(E205-F205&lt;0,"达成",E205-F205)</f>
        <v>0.188139923555555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0.0360186074074075</v>
      </c>
      <c r="H206" s="5" t="n">
        <f aca="false">IF(G206="",$F$1*C206-B206,G206-B206)</f>
        <v>4.86251200000001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2020-02-25</v>
      </c>
      <c r="M206" s="31" t="n">
        <f aca="false">(L206-K206+1)*B206</f>
        <v>15120</v>
      </c>
      <c r="N206" s="32" t="n">
        <f aca="false">H206/M206*365</f>
        <v>0.117382068783069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Z206-AB206</f>
        <v>-0.0256507552711109</v>
      </c>
      <c r="AD206" s="57" t="n">
        <f aca="false">IF(E206-F206&lt;0,"达成",E206-F206)</f>
        <v>0.183875664592593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0.0343118222222224</v>
      </c>
      <c r="H207" s="5" t="n">
        <f aca="false">IF(G207="",$F$1*C207-B207,G207-B207)</f>
        <v>4.63209600000002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2020-02-25</v>
      </c>
      <c r="M207" s="31" t="n">
        <f aca="false">(L207-K207+1)*B207</f>
        <v>14985</v>
      </c>
      <c r="N207" s="32" t="n">
        <f aca="false">H207/M207*365</f>
        <v>0.112827163163164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Z207-AB207</f>
        <v>-0.025865376539278</v>
      </c>
      <c r="AD207" s="57" t="n">
        <f aca="false">IF(E207-F207&lt;0,"达成",E207-F207)</f>
        <v>0.185583025777778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0.0388988074074076</v>
      </c>
      <c r="H208" s="5" t="n">
        <f aca="false">IF(G208="",$F$1*C208-B208,G208-B208)</f>
        <v>5.25133900000003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2020-02-25</v>
      </c>
      <c r="M208" s="31" t="n">
        <f aca="false">(L208-K208+1)*B208</f>
        <v>14850</v>
      </c>
      <c r="N208" s="32" t="n">
        <f aca="false">H208/M208*365</f>
        <v>0.129073315488216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Z208-AB208</f>
        <v>-0.0248524563479484</v>
      </c>
      <c r="AD208" s="57" t="n">
        <f aca="false">IF(E208-F208&lt;0,"达成",E208-F208)</f>
        <v>0.180998655259259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0.0562866814814815</v>
      </c>
      <c r="H209" s="5" t="n">
        <f aca="false">IF(G209="",$F$1*C209-B209,G209-B209)</f>
        <v>7.598702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2020-02-25</v>
      </c>
      <c r="M209" s="31" t="n">
        <f aca="false">(L209-K209+1)*B209</f>
        <v>14445</v>
      </c>
      <c r="N209" s="32" t="n">
        <f aca="false">H209/M209*365</f>
        <v>0.192005969539633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Z209-AB209</f>
        <v>-0.0214097185769362</v>
      </c>
      <c r="AD209" s="57" t="n">
        <f aca="false">IF(E209-F209&lt;0,"达成",E209-F209)</f>
        <v>0.163603674518519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0.0562866814814815</v>
      </c>
      <c r="H210" s="5" t="n">
        <f aca="false">IF(G210="",$F$1*C210-B210,G210-B210)</f>
        <v>7.598702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2020-02-25</v>
      </c>
      <c r="M210" s="31" t="n">
        <f aca="false">(L210-K210+1)*B210</f>
        <v>14310</v>
      </c>
      <c r="N210" s="32" t="n">
        <f aca="false">H210/M210*365</f>
        <v>0.193817346610762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Z210-AB210</f>
        <v>-0.0213233397523109</v>
      </c>
      <c r="AD210" s="57" t="n">
        <f aca="false">IF(E210-F210&lt;0,"达成",E210-F210)</f>
        <v>0.163610275851852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0.0575667703703706</v>
      </c>
      <c r="H211" s="5" t="n">
        <f aca="false">IF(G211="",$F$1*C211-B211,G211-B211)</f>
        <v>7.77151400000003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2020-02-25</v>
      </c>
      <c r="M211" s="31" t="n">
        <f aca="false">(L211-K211+1)*B211</f>
        <v>14175</v>
      </c>
      <c r="N211" s="32" t="n">
        <f aca="false">H211/M211*365</f>
        <v>0.200113058906526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Z211-AB211</f>
        <v>-0.0209788563541664</v>
      </c>
      <c r="AD211" s="57" t="n">
        <f aca="false">IF(E211-F211&lt;0,"达成",E211-F211)</f>
        <v>0.162326772296296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0.0561800074074075</v>
      </c>
      <c r="H212" s="5" t="n">
        <f aca="false">IF(G212="",$F$1*C212-B212,G212-B212)</f>
        <v>7.58430100000001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2020-02-25</v>
      </c>
      <c r="M212" s="31" t="n">
        <f aca="false">(L212-K212+1)*B212</f>
        <v>14040</v>
      </c>
      <c r="N212" s="32" t="n">
        <f aca="false">H212/M212*365</f>
        <v>0.197170218304844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Z212-AB212</f>
        <v>-0.0211386831518918</v>
      </c>
      <c r="AD212" s="57" t="n">
        <f aca="false">IF(E212-F212&lt;0,"达成",E212-F212)</f>
        <v>0.163714471925926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0.063860540740741</v>
      </c>
      <c r="H213" s="5" t="n">
        <f aca="false">IF(G213="",$F$1*C213-B213,G213-B213)</f>
        <v>8.62117300000003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2020-02-25</v>
      </c>
      <c r="M213" s="31" t="n">
        <f aca="false">(L213-K213+1)*B213</f>
        <v>13905</v>
      </c>
      <c r="N213" s="32" t="n">
        <f aca="false">H213/M213*365</f>
        <v>0.226301916217189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Z213-AB213</f>
        <v>-0.0196439636394907</v>
      </c>
      <c r="AD213" s="57" t="n">
        <f aca="false">IF(E213-F213&lt;0,"达成",E213-F213)</f>
        <v>0.156036081259259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0.0557533111111112</v>
      </c>
      <c r="H214" s="5" t="n">
        <f aca="false">IF(G214="",$F$1*C214-B214,G214-B214)</f>
        <v>7.52669700000001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2020-02-25</v>
      </c>
      <c r="M214" s="31" t="n">
        <f aca="false">(L214-K214+1)*B214</f>
        <v>13500</v>
      </c>
      <c r="N214" s="32" t="n">
        <f aca="false">H214/M214*365</f>
        <v>0.203499585555556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Z214-AB214</f>
        <v>-0.021028364149974</v>
      </c>
      <c r="AD214" s="57" t="n">
        <f aca="false">IF(E214-F214&lt;0,"达成",E214-F214)</f>
        <v>0.164144438888889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0.0456192740740741</v>
      </c>
      <c r="H215" s="5" t="n">
        <f aca="false">IF(G215="",$F$1*C215-B215,G215-B215)</f>
        <v>6.158602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2020-02-25</v>
      </c>
      <c r="M215" s="31" t="n">
        <f aca="false">(L215-K215+1)*B215</f>
        <v>13365</v>
      </c>
      <c r="N215" s="32" t="n">
        <f aca="false">H215/M215*365</f>
        <v>0.168192273101384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Z215-AB215</f>
        <v>-0.0227812483980911</v>
      </c>
      <c r="AD215" s="57" t="n">
        <f aca="false">IF(E215-F215&lt;0,"达成",E215-F215)</f>
        <v>0.174271600592593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0.055433288888889</v>
      </c>
      <c r="H216" s="5" t="n">
        <f aca="false">IF(G216="",$F$1*C216-B216,G216-B216)</f>
        <v>7.48349400000001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2020-02-25</v>
      </c>
      <c r="M216" s="31" t="n">
        <f aca="false">(L216-K216+1)*B216</f>
        <v>13230</v>
      </c>
      <c r="N216" s="32" t="n">
        <f aca="false">H216/M216*365</f>
        <v>0.206460718820862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Z216-AB216</f>
        <v>-0.0208779020865137</v>
      </c>
      <c r="AD216" s="57" t="n">
        <f aca="false">IF(E216-F216&lt;0,"达成",E216-F216)</f>
        <v>0.164456999111111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0.0601269481481482</v>
      </c>
      <c r="H217" s="5" t="n">
        <f aca="false">IF(G217="",$F$1*C217-B217,G217-B217)</f>
        <v>8.11713800000001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2020-02-25</v>
      </c>
      <c r="M217" s="31" t="n">
        <f aca="false">(L217-K217+1)*B217</f>
        <v>13095</v>
      </c>
      <c r="N217" s="32" t="n">
        <f aca="false">H217/M217*365</f>
        <v>0.226250887361589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Z217-AB217</f>
        <v>-0.0199432753799391</v>
      </c>
      <c r="AD217" s="57" t="n">
        <f aca="false">IF(E217-F217&lt;0,"达成",E217-F217)</f>
        <v>0.159765574518518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0.0705810074074076</v>
      </c>
      <c r="H218" s="5" t="n">
        <f aca="false">IF(G218="",$F$1*C218-B218,G218-B218)</f>
        <v>9.52843600000003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2020-02-25</v>
      </c>
      <c r="M218" s="31" t="n">
        <f aca="false">(L218-K218+1)*B218</f>
        <v>12960</v>
      </c>
      <c r="N218" s="32" t="n">
        <f aca="false">H218/M218*365</f>
        <v>0.268354871913581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Z218-AB218</f>
        <v>-0.0180143778113968</v>
      </c>
      <c r="AD218" s="57" t="n">
        <f aca="false">IF(E218-F218&lt;0,"达成",E218-F218)</f>
        <v>0.149314789925926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0.0632204962962964</v>
      </c>
      <c r="H219" s="5" t="n">
        <f aca="false">IF(G219="",$F$1*C219-B219,G219-B219)</f>
        <v>8.53476700000002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2020-02-25</v>
      </c>
      <c r="M219" s="31" t="n">
        <f aca="false">(L219-K219+1)*B219</f>
        <v>12555</v>
      </c>
      <c r="N219" s="32" t="n">
        <f aca="false">H219/M219*365</f>
        <v>0.248123453205895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Z219-AB219</f>
        <v>-0.0192223603413655</v>
      </c>
      <c r="AD219" s="57" t="n">
        <f aca="false">IF(E219-F219&lt;0,"达成",E219-F219)</f>
        <v>0.156675199037037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0.059700251851852</v>
      </c>
      <c r="H220" s="5" t="n">
        <f aca="false">IF(G220="",$F$1*C220-B220,G220-B220)</f>
        <v>8.05953400000001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2020-02-25</v>
      </c>
      <c r="M220" s="31" t="n">
        <f aca="false">(L220-K220+1)*B220</f>
        <v>12420</v>
      </c>
      <c r="N220" s="32" t="n">
        <f aca="false">H220/M220*365</f>
        <v>0.236854260064413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Z220-AB220</f>
        <v>-0.0197431850408127</v>
      </c>
      <c r="AD220" s="57" t="n">
        <f aca="false">IF(E220-F220&lt;0,"达成",E220-F220)</f>
        <v>0.160189202814815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0.063860540740741</v>
      </c>
      <c r="H221" s="5" t="n">
        <f aca="false">IF(G221="",$F$1*C221-B221,G221-B221)</f>
        <v>8.62117300000003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2020-02-25</v>
      </c>
      <c r="M221" s="31" t="n">
        <f aca="false">(L221-K221+1)*B221</f>
        <v>12285</v>
      </c>
      <c r="N221" s="32" t="n">
        <f aca="false">H221/M221*365</f>
        <v>0.256143927146928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Z221-AB221</f>
        <v>-0.01892655920398</v>
      </c>
      <c r="AD221" s="57" t="n">
        <f aca="false">IF(E221-F221&lt;0,"达成",E221-F221)</f>
        <v>0.156029432592592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0.0672741111111112</v>
      </c>
      <c r="H222" s="5" t="n">
        <f aca="false">IF(G222="",$F$1*C222-B222,G222-B222)</f>
        <v>9.08200500000001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2020-02-25</v>
      </c>
      <c r="M222" s="31" t="n">
        <f aca="false">(L222-K222+1)*B222</f>
        <v>12150</v>
      </c>
      <c r="N222" s="32" t="n">
        <f aca="false">H222/M222*365</f>
        <v>0.272833895061729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Z222-AB222</f>
        <v>-0.0182540020141984</v>
      </c>
      <c r="AD222" s="57" t="n">
        <f aca="false">IF(E222-F222&lt;0,"达成",E222-F222)</f>
        <v>0.152617478888889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0.0762347333333335</v>
      </c>
      <c r="H223" s="5" t="n">
        <f aca="false">IF(G223="",$F$1*C223-B223,G223-B223)</f>
        <v>10.291689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2020-02-25</v>
      </c>
      <c r="M223" s="31" t="n">
        <f aca="false">(L223-K223+1)*B223</f>
        <v>12015</v>
      </c>
      <c r="N223" s="32" t="n">
        <f aca="false">H223/M223*365</f>
        <v>0.312648063670412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Z223-AB223</f>
        <v>-0.016647764464168</v>
      </c>
      <c r="AD223" s="57" t="n">
        <f aca="false">IF(E223-F223&lt;0,"达成",E223-F223)</f>
        <v>0.143658256666667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0.0746346222222224</v>
      </c>
      <c r="H224" s="5" t="n">
        <f aca="false">IF(G224="",$F$1*C224-B224,G224-B224)</f>
        <v>10.075674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2020-02-25</v>
      </c>
      <c r="M224" s="31" t="n">
        <f aca="false">(L224-K224+1)*B224</f>
        <v>11610</v>
      </c>
      <c r="N224" s="32" t="n">
        <f aca="false">H224/M224*365</f>
        <v>0.316763222222222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Z224-AB224</f>
        <v>-0.0168453691703485</v>
      </c>
      <c r="AD224" s="57" t="n">
        <f aca="false">IF(E224-F224&lt;0,"达成",E224-F224)</f>
        <v>0.145259037777778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0.0706876814814816</v>
      </c>
      <c r="H225" s="5" t="n">
        <f aca="false">IF(G225="",$F$1*C225-B225,G225-B225)</f>
        <v>9.54283700000002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2020-02-25</v>
      </c>
      <c r="M225" s="31" t="n">
        <f aca="false">(L225-K225+1)*B225</f>
        <v>11475</v>
      </c>
      <c r="N225" s="32" t="n">
        <f aca="false">H225/M225*365</f>
        <v>0.303541220479303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Z225-AB225</f>
        <v>-0.0174326862821763</v>
      </c>
      <c r="AD225" s="57" t="n">
        <f aca="false">IF(E225-F225&lt;0,"达成",E225-F225)</f>
        <v>0.149203690518518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0.0711143777777779</v>
      </c>
      <c r="H226" s="5" t="n">
        <f aca="false">IF(G226="",$F$1*C226-B226,G226-B226)</f>
        <v>9.60044100000002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2020-02-25</v>
      </c>
      <c r="M226" s="31" t="n">
        <f aca="false">(L226-K226+1)*B226</f>
        <v>11340</v>
      </c>
      <c r="N226" s="32" t="n">
        <f aca="false">H226/M226*365</f>
        <v>0.309008903439154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Z226-AB226</f>
        <v>-0.0172891428061637</v>
      </c>
      <c r="AD226" s="57" t="n">
        <f aca="false">IF(E226-F226&lt;0,"达成",E226-F226)</f>
        <v>0.148779348222222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0.0633271703703706</v>
      </c>
      <c r="H227" s="5" t="n">
        <f aca="false">IF(G227="",$F$1*C227-B227,G227-B227)</f>
        <v>8.54916800000004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2020-02-25</v>
      </c>
      <c r="M227" s="31" t="n">
        <f aca="false">(L227-K227+1)*B227</f>
        <v>11205</v>
      </c>
      <c r="N227" s="32" t="n">
        <f aca="false">H227/M227*365</f>
        <v>0.278486954038377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Z227-AB227</f>
        <v>-0.0185250517118862</v>
      </c>
      <c r="AD227" s="57" t="n">
        <f aca="false">IF(E227-F227&lt;0,"达成",E227-F227)</f>
        <v>0.156564253629629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0.0574600962962963</v>
      </c>
      <c r="H228" s="5" t="n">
        <f aca="false">IF(G228="",$F$1*C228-B228,G228-B228)</f>
        <v>7.757113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2020-02-25</v>
      </c>
      <c r="M228" s="31" t="n">
        <f aca="false">(L228-K228+1)*B228</f>
        <v>11070</v>
      </c>
      <c r="N228" s="32" t="n">
        <f aca="false">H228/M228*365</f>
        <v>0.255767501806685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Z228-AB228</f>
        <v>-0.0194571342337995</v>
      </c>
      <c r="AD228" s="57" t="n">
        <f aca="false">IF(E228-F228&lt;0,"达成",E228-F228)</f>
        <v>0.16243759637037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0.0591668814814817</v>
      </c>
      <c r="H229" s="5" t="n">
        <f aca="false">IF(G229="",$F$1*C229-B229,G229-B229)</f>
        <v>7.98752900000002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2020-02-25</v>
      </c>
      <c r="M229" s="31" t="n">
        <f aca="false">(L229-K229+1)*B229</f>
        <v>10665</v>
      </c>
      <c r="N229" s="32" t="n">
        <f aca="false">H229/M229*365</f>
        <v>0.273365971401782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Z229-AB229</f>
        <v>-0.0190811976625043</v>
      </c>
      <c r="AD229" s="57" t="n">
        <f aca="false">IF(E229-F229&lt;0,"达成",E229-F229)</f>
        <v>0.160730284518518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0.0577801185185186</v>
      </c>
      <c r="H230" s="5" t="n">
        <f aca="false">IF(G230="",$F$1*C230-B230,G230-B230)</f>
        <v>7.80031600000001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2020-02-25</v>
      </c>
      <c r="M230" s="31" t="n">
        <f aca="false">(L230-K230+1)*B230</f>
        <v>10530</v>
      </c>
      <c r="N230" s="32" t="n">
        <f aca="false">H230/M230*365</f>
        <v>0.270381323836658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Z230-AB230</f>
        <v>-0.0192236019129604</v>
      </c>
      <c r="AD230" s="57" t="n">
        <f aca="false">IF(E230-F230&lt;0,"达成",E230-F230)</f>
        <v>0.162111726814815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0.0571400740740741</v>
      </c>
      <c r="H231" s="5" t="n">
        <f aca="false">IF(G231="",$F$1*C231-B231,G231-B231)</f>
        <v>7.71391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2020-02-25</v>
      </c>
      <c r="M231" s="31" t="n">
        <f aca="false">(L231-K231+1)*B231</f>
        <v>10395</v>
      </c>
      <c r="N231" s="32" t="n">
        <f aca="false">H231/M231*365</f>
        <v>0.270858792688793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Z231-AB231</f>
        <v>-0.019259575904762</v>
      </c>
      <c r="AD231" s="57" t="n">
        <f aca="false">IF(E231-F231&lt;0,"达成",E231-F231)</f>
        <v>0.162756839259259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0.0600202740740742</v>
      </c>
      <c r="H232" s="5" t="n">
        <f aca="false">IF(G232="",$F$1*C232-B232,G232-B232)</f>
        <v>8.10273700000002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2020-02-25</v>
      </c>
      <c r="M232" s="31" t="n">
        <f aca="false">(L232-K232+1)*B232</f>
        <v>10260</v>
      </c>
      <c r="N232" s="32" t="n">
        <f aca="false">H232/M232*365</f>
        <v>0.288255263645225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Z232-AB232</f>
        <v>-0.0186928689742374</v>
      </c>
      <c r="AD232" s="57" t="n">
        <f aca="false">IF(E232-F232&lt;0,"达成",E232-F232)</f>
        <v>0.159876452592592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0.040925614814815</v>
      </c>
      <c r="H233" s="5" t="n">
        <f aca="false">IF(G233="",$F$1*C233-B233,G233-B233)</f>
        <v>5.52495800000003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2020-02-25</v>
      </c>
      <c r="M233" s="31" t="n">
        <f aca="false">(L233-K233+1)*B233</f>
        <v>10125</v>
      </c>
      <c r="N233" s="32" t="n">
        <f aca="false">H233/M233*365</f>
        <v>0.1991713254321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Z233-AB233</f>
        <v>-0.0218602580107019</v>
      </c>
      <c r="AD233" s="57" t="n">
        <f aca="false">IF(E233-F233&lt;0,"达成",E233-F233)</f>
        <v>0.178971586518518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0.0362319555555557</v>
      </c>
      <c r="H234" s="5" t="n">
        <f aca="false">IF(G234="",$F$1*C234-B234,G234-B234)</f>
        <v>4.89131400000002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2020-02-25</v>
      </c>
      <c r="M234" s="31" t="n">
        <f aca="false">(L234-K234+1)*B234</f>
        <v>9720</v>
      </c>
      <c r="N234" s="32" t="n">
        <f aca="false">H234/M234*365</f>
        <v>0.18367588580247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Z234-AB234</f>
        <v>-0.0225727849239929</v>
      </c>
      <c r="AD234" s="57" t="n">
        <f aca="false">IF(E234-F234&lt;0,"达成",E234-F234)</f>
        <v>0.183661400444444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0.0230043703703706</v>
      </c>
      <c r="H235" s="5" t="n">
        <f aca="false">IF(G235="",$F$1*C235-B235,G235-B235)</f>
        <v>3.10559000000003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2020-02-25</v>
      </c>
      <c r="M235" s="31" t="n">
        <f aca="false">(L235-K235+1)*B235</f>
        <v>9585</v>
      </c>
      <c r="N235" s="32" t="n">
        <f aca="false">H235/M235*365</f>
        <v>0.118261904016694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Z235-AB235</f>
        <v>-0.0249677041510612</v>
      </c>
      <c r="AD235" s="57" t="n">
        <f aca="false">IF(E235-F235&lt;0,"达成",E235-F235)</f>
        <v>0.196892289629629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0.0251378518518518</v>
      </c>
      <c r="H236" s="5" t="n">
        <f aca="false">IF(G236="",$F$1*C236-B236,G236-B236)</f>
        <v>3.39361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2020-02-25</v>
      </c>
      <c r="M236" s="31" t="n">
        <f aca="false">(L236-K236+1)*B236</f>
        <v>9450</v>
      </c>
      <c r="N236" s="32" t="n">
        <f aca="false">H236/M236*365</f>
        <v>0.131075941798942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Z236-AB236</f>
        <v>-0.0244075776534576</v>
      </c>
      <c r="AD236" s="57" t="n">
        <f aca="false">IF(E236-F236&lt;0,"达成",E236-F236)</f>
        <v>0.194754088148148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0.0267379629629631</v>
      </c>
      <c r="H237" s="5" t="n">
        <f aca="false">IF(G237="",$F$1*C237-B237,G237-B237)</f>
        <v>3.60962500000002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2020-02-25</v>
      </c>
      <c r="M237" s="31" t="n">
        <f aca="false">(L237-K237+1)*B237</f>
        <v>9315</v>
      </c>
      <c r="N237" s="32" t="n">
        <f aca="false">H237/M237*365</f>
        <v>0.141439949006979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Z237-AB237</f>
        <v>-0.0239881711544414</v>
      </c>
      <c r="AD237" s="57" t="n">
        <f aca="false">IF(E237-F237&lt;0,"达成",E237-F237)</f>
        <v>0.193159537037037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0.0289781185185185</v>
      </c>
      <c r="H238" s="5" t="n">
        <f aca="false">IF(G238="",$F$1*C238-B238,G238-B238)</f>
        <v>3.912046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2020-02-25</v>
      </c>
      <c r="M238" s="31" t="n">
        <f aca="false">(L238-K238+1)*B238</f>
        <v>9180</v>
      </c>
      <c r="N238" s="32" t="n">
        <f aca="false">H238/M238*365</f>
        <v>0.155544312636166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Z238-AB238</f>
        <v>-0.0234217290491598</v>
      </c>
      <c r="AD238" s="57" t="n">
        <f aca="false">IF(E238-F238&lt;0,"达成",E238-F238)</f>
        <v>0.190916170814815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0.0412456370370371</v>
      </c>
      <c r="H239" s="5" t="n">
        <f aca="false">IF(G239="",$F$1*C239-B239,G239-B239)</f>
        <v>5.568161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2020-02-25</v>
      </c>
      <c r="M239" s="31" t="n">
        <f aca="false">(L239-K239+1)*B239</f>
        <v>8775</v>
      </c>
      <c r="N239" s="32" t="n">
        <f aca="false">H239/M239*365</f>
        <v>0.231610115669516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Z239-AB239</f>
        <v>-0.020851293247391</v>
      </c>
      <c r="AD239" s="57" t="n">
        <f aca="false">IF(E239-F239&lt;0,"达成",E239-F239)</f>
        <v>0.17864666562963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0.0349518666666667</v>
      </c>
      <c r="H240" s="5" t="n">
        <f aca="false">IF(G240="",$F$1*C240-B240,G240-B240)</f>
        <v>4.718502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2020-02-25</v>
      </c>
      <c r="M240" s="31" t="n">
        <f aca="false">(L240-K240+1)*B240</f>
        <v>8640</v>
      </c>
      <c r="N240" s="32" t="n">
        <f aca="false">H240/M240*365</f>
        <v>0.199334864583333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Z240-AB240</f>
        <v>-0.0220192308726885</v>
      </c>
      <c r="AD240" s="57" t="n">
        <f aca="false">IF(E240-F240&lt;0,"达成",E240-F240)</f>
        <v>0.184940397333333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0.0353785629629632</v>
      </c>
      <c r="H241" s="5" t="n">
        <f aca="false">IF(G241="",$F$1*C241-B241,G241-B241)</f>
        <v>4.77610600000003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2020-02-25</v>
      </c>
      <c r="M241" s="31" t="n">
        <f aca="false">(L241-K241+1)*B241</f>
        <v>8505</v>
      </c>
      <c r="N241" s="32" t="n">
        <f aca="false">H241/M241*365</f>
        <v>0.204971039388596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Z241-AB241</f>
        <v>-0.0218544058751904</v>
      </c>
      <c r="AD241" s="57" t="n">
        <f aca="false">IF(E241-F241&lt;0,"达成",E241-F241)</f>
        <v>0.184518409037037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0.0268446370370371</v>
      </c>
      <c r="H242" s="5" t="n">
        <f aca="false">IF(G242="",$F$1*C242-B242,G242-B242)</f>
        <v>3.62402600000001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2020-02-25</v>
      </c>
      <c r="M242" s="31" t="n">
        <f aca="false">(L242-K242+1)*B242</f>
        <v>8370</v>
      </c>
      <c r="N242" s="32" t="n">
        <f aca="false">H242/M242*365</f>
        <v>0.158036976105138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Z242-AB242</f>
        <v>-0.0234676685766257</v>
      </c>
      <c r="AD242" s="57" t="n">
        <f aca="false">IF(E242-F242&lt;0,"达成",E242-F242)</f>
        <v>0.193049368296296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0.0276980296296297</v>
      </c>
      <c r="H243" s="5" t="n">
        <f aca="false">IF(G243="",$F$1*C243-B243,G243-B243)</f>
        <v>3.73923400000001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2020-02-25</v>
      </c>
      <c r="M243" s="31" t="n">
        <f aca="false">(L243-K243+1)*B243</f>
        <v>8235</v>
      </c>
      <c r="N243" s="32" t="n">
        <f aca="false">H243/M243*365</f>
        <v>0.165734111718276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Z243-AB243</f>
        <v>-0.0231950626811592</v>
      </c>
      <c r="AD243" s="57" t="n">
        <f aca="false">IF(E243-F243&lt;0,"达成",E243-F243)</f>
        <v>0.192193613037037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0.0134037037037038</v>
      </c>
      <c r="H244" s="5" t="n">
        <f aca="false">IF(G244="",$F$1*C244-B244,G244-B244)</f>
        <v>1.80950000000001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2020-02-25</v>
      </c>
      <c r="M244" s="31" t="n">
        <f aca="false">(L244-K244+1)*B244</f>
        <v>7830</v>
      </c>
      <c r="N244" s="32" t="n">
        <f aca="false">H244/M244*365</f>
        <v>0.0843508939974462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Z244-AB244</f>
        <v>-0.025994031965118</v>
      </c>
      <c r="AD244" s="57" t="n">
        <f aca="false">IF(E244-F244&lt;0,"达成",E244-F244)</f>
        <v>0.206485296296296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0.00999013333333357</v>
      </c>
      <c r="H245" s="5" t="n">
        <f aca="false">IF(G245="",$F$1*C245-B245,G245-B245)</f>
        <v>1.34866800000003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2020-02-25</v>
      </c>
      <c r="M245" s="31" t="n">
        <f aca="false">(L245-K245+1)*B245</f>
        <v>7695</v>
      </c>
      <c r="N245" s="32" t="n">
        <f aca="false">H245/M245*365</f>
        <v>0.06397190643275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Z245-AB245</f>
        <v>-0.0265910099131474</v>
      </c>
      <c r="AD245" s="57" t="n">
        <f aca="false">IF(E245-F245&lt;0,"达成",E245-F245)</f>
        <v>0.209899058666666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-0.00281075555555545</v>
      </c>
      <c r="H246" s="5" t="n">
        <f aca="false">IF(G246="",$F$1*C246-B246,G246-B246)</f>
        <v>-0.379451999999986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2020-02-25</v>
      </c>
      <c r="M246" s="31" t="n">
        <f aca="false">(L246-K246+1)*B246</f>
        <v>7425</v>
      </c>
      <c r="N246" s="32" t="n">
        <f aca="false">H246/M246*365</f>
        <v>-0.0186531959595953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Z246-AB246</f>
        <v>-0.0292142908277404</v>
      </c>
      <c r="AD246" s="57" t="n">
        <f aca="false">IF(E246-F246&lt;0,"达成",E246-F246)</f>
        <v>0.222707355555555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-0.00121064444444435</v>
      </c>
      <c r="H247" s="5" t="n">
        <f aca="false">IF(G247="",$F$1*C247-B247,G247-B247)</f>
        <v>-0.163436999999988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2020-02-25</v>
      </c>
      <c r="M247" s="31" t="n">
        <f aca="false">(L247-K247+1)*B247</f>
        <v>7290</v>
      </c>
      <c r="N247" s="32" t="n">
        <f aca="false">H247/M247*365</f>
        <v>-0.00818305967078129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Z247-AB247</f>
        <v>-0.0287475895424836</v>
      </c>
      <c r="AD247" s="57" t="n">
        <f aca="false">IF(E247-F247&lt;0,"达成",E247-F247)</f>
        <v>0.221107928444444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0.00230960000000011</v>
      </c>
      <c r="H248" s="5" t="n">
        <f aca="false">IF(G248="",$F$1*C248-B248,G248-B248)</f>
        <v>0.311796000000015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2020-02-25</v>
      </c>
      <c r="M248" s="31" t="n">
        <f aca="false">(L248-K248+1)*B248</f>
        <v>6885</v>
      </c>
      <c r="N248" s="32" t="n">
        <f aca="false">H248/M248*365</f>
        <v>0.0165294901960792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Z248-AB248</f>
        <v>-0.0278607998816394</v>
      </c>
      <c r="AD248" s="57" t="n">
        <f aca="false">IF(E248-F248&lt;0,"达成",E248-F248)</f>
        <v>0.217585064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-0.00473088888888882</v>
      </c>
      <c r="H249" s="5" t="n">
        <f aca="false">IF(G249="",$F$1*C249-B249,G249-B249)</f>
        <v>-0.638669999999991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2020-02-25</v>
      </c>
      <c r="M249" s="31" t="n">
        <f aca="false">(L249-K249+1)*B249</f>
        <v>6750</v>
      </c>
      <c r="N249" s="32" t="n">
        <f aca="false">H249/M249*365</f>
        <v>-0.0345354888888884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Z249-AB249</f>
        <v>-0.0292726337754197</v>
      </c>
      <c r="AD249" s="57" t="n">
        <f aca="false">IF(E249-F249&lt;0,"达成",E249-F249)</f>
        <v>0.224622328888889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0.00614986666666663</v>
      </c>
      <c r="H250" s="5" t="n">
        <f aca="false">IF(G250="",$F$1*C250-B250,G250-B250)</f>
        <v>0.830231999999995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2020-02-25</v>
      </c>
      <c r="M250" s="31" t="n">
        <f aca="false">(L250-K250+1)*B250</f>
        <v>6615</v>
      </c>
      <c r="N250" s="32" t="n">
        <f aca="false">H250/M250*365</f>
        <v>0.0458102312925167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Z250-AB250</f>
        <v>-0.0268140752091588</v>
      </c>
      <c r="AD250" s="57" t="n">
        <f aca="false">IF(E250-F250&lt;0,"达成",E250-F250)</f>
        <v>0.213743381333333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-0.00569095555555561</v>
      </c>
      <c r="H251" s="5" t="n">
        <f aca="false">IF(G251="",$F$1*C251-B251,G251-B251)</f>
        <v>-0.768279000000007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2020-02-25</v>
      </c>
      <c r="M251" s="31" t="n">
        <f aca="false">(L251-K251+1)*B251</f>
        <v>6480</v>
      </c>
      <c r="N251" s="32" t="n">
        <f aca="false">H251/M251*365</f>
        <v>-0.0432749745370374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Z251-AB251</f>
        <v>-0.0292509330994151</v>
      </c>
      <c r="AD251" s="57" t="n">
        <f aca="false">IF(E251-F251&lt;0,"达成",E251-F251)</f>
        <v>0.225582679555556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-0.00558428148148138</v>
      </c>
      <c r="H252" s="5" t="n">
        <f aca="false">IF(G252="",$F$1*C252-B252,G252-B252)</f>
        <v>-0.753877999999986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2020-02-25</v>
      </c>
      <c r="M252" s="31" t="n">
        <f aca="false">(L252-K252+1)*B252</f>
        <v>6345</v>
      </c>
      <c r="N252" s="32" t="n">
        <f aca="false">H252/M252*365</f>
        <v>-0.0433672923561852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Z252-AB252</f>
        <v>-0.0291210246104558</v>
      </c>
      <c r="AD252" s="57" t="n">
        <f aca="false">IF(E252-F252&lt;0,"达成",E252-F252)</f>
        <v>0.225479434814815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-0.0146515777777777</v>
      </c>
      <c r="H253" s="5" t="n">
        <f aca="false">IF(G253="",$F$1*C253-B253,G253-B253)</f>
        <v>-1.97796299999999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2020-02-25</v>
      </c>
      <c r="M253" s="31" t="n">
        <f aca="false">(L253-K253+1)*B253</f>
        <v>5940</v>
      </c>
      <c r="N253" s="32" t="n">
        <f aca="false">H253/M253*365</f>
        <v>-0.121541497474747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Z253-AB253</f>
        <v>-0.0310763271830579</v>
      </c>
      <c r="AD253" s="57" t="n">
        <f aca="false">IF(E253-F253&lt;0,"达成",E253-F253)</f>
        <v>0.234546061777778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-0.0116647037037035</v>
      </c>
      <c r="H254" s="5" t="n">
        <f aca="false">IF(G254="",$F$1*C254-B254,G254-B254)</f>
        <v>-1.57473499999998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2020-02-25</v>
      </c>
      <c r="M254" s="31" t="n">
        <f aca="false">(L254-K254+1)*B254</f>
        <v>5805</v>
      </c>
      <c r="N254" s="32" t="n">
        <f aca="false">H254/M254*365</f>
        <v>-0.0990143453919023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Z254-AB254</f>
        <v>-0.0302310346192747</v>
      </c>
      <c r="AD254" s="57" t="n">
        <f aca="false">IF(E254-F254&lt;0,"达成",E254-F254)</f>
        <v>0.231553733703704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-0.00643767407407394</v>
      </c>
      <c r="H255" s="5" t="n">
        <f aca="false">IF(G255="",$F$1*C255-B255,G255-B255)</f>
        <v>-0.869085999999982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2020-02-25</v>
      </c>
      <c r="M255" s="31" t="n">
        <f aca="false">(L255-K255+1)*B255</f>
        <v>5670</v>
      </c>
      <c r="N255" s="32" t="n">
        <f aca="false">H255/M255*365</f>
        <v>-0.0559464532627854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0.157250788786772</v>
      </c>
      <c r="AB255" s="40" t="n">
        <f aca="false">SUM($C$2:C255)*D255/SUM($B$2:B255)-1</f>
        <v>0.154202786643638</v>
      </c>
      <c r="AC255" s="40" t="n">
        <f aca="false">Z255-AB255</f>
        <v>-0.0288954541450777</v>
      </c>
      <c r="AD255" s="57" t="n">
        <f aca="false">IF(E255-F255&lt;0,"达成",E255-F255)</f>
        <v>0.226330192740741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-0.00291742962962947</v>
      </c>
      <c r="H256" s="5" t="n">
        <f aca="false">IF(G256="",$F$1*C256-B256,G256-B256)</f>
        <v>-0.393852999999979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2020-02-25</v>
      </c>
      <c r="M256" s="31" t="n">
        <f aca="false">(L256-K256+1)*B256</f>
        <v>5535</v>
      </c>
      <c r="N256" s="32" t="n">
        <f aca="false">H256/M256*365</f>
        <v>-0.0259722393857258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Z256-AB256</f>
        <v>-0.0279693541505377</v>
      </c>
      <c r="AD256" s="57" t="n">
        <f aca="false">IF(E256-F256&lt;0,"达成",E256-F256)</f>
        <v>0.222810644296296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-0.00419751851851852</v>
      </c>
      <c r="H257" s="5" t="n">
        <f aca="false">IF(G257="",$F$1*C257-B257,G257-B257)</f>
        <v>-0.566665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2020-02-25</v>
      </c>
      <c r="M257" s="31" t="n">
        <f aca="false">(L257-K257+1)*B257</f>
        <v>5400</v>
      </c>
      <c r="N257" s="32" t="n">
        <f aca="false">H257/M257*365</f>
        <v>-0.0383023564814815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</v>
      </c>
      <c r="Z257" s="40" t="n">
        <f aca="false">W257/X257-1</f>
        <v>0.122314348043416</v>
      </c>
      <c r="AA257" s="40" t="n">
        <f aca="false">S257/(X257-V257)-1</f>
        <v>0.153193655819657</v>
      </c>
      <c r="AB257" s="40" t="n">
        <f aca="false">SUM($C$2:C257)*D257/SUM($B$2:B257)-1</f>
        <v>0.150478028277635</v>
      </c>
      <c r="AC257" s="40" t="n">
        <f aca="false">Z257-AB257</f>
        <v>-0.0281636802342191</v>
      </c>
      <c r="AD257" s="57" t="n">
        <f aca="false">IF(E257-F257&lt;0,"达成",E257-F257)</f>
        <v>0.224093568518518</v>
      </c>
    </row>
    <row r="258" customFormat="false" ht="15" hidden="false" customHeight="false" outlineLevel="0" collapsed="false">
      <c r="A258" s="46" t="s">
        <v>542</v>
      </c>
      <c r="B258" s="2" t="n">
        <v>135</v>
      </c>
      <c r="C258" s="47" t="n">
        <v>92.67</v>
      </c>
      <c r="D258" s="48" t="n">
        <v>1.4551</v>
      </c>
      <c r="E258" s="49" t="n">
        <f aca="false">10%*Q258+13%</f>
        <v>0.219896078</v>
      </c>
      <c r="F258" s="26" t="n">
        <f aca="false">IF(G258="",($F$1*C258-B258)/B258,H258/B258)</f>
        <v>-0.0114513555555555</v>
      </c>
      <c r="H258" s="5" t="n">
        <f aca="false">IF(G258="",$F$1*C258-B258,G258-B258)</f>
        <v>-1.54593299999999</v>
      </c>
      <c r="I258" s="2" t="s">
        <v>96</v>
      </c>
      <c r="J258" s="50" t="s">
        <v>543</v>
      </c>
      <c r="K258" s="51" t="n">
        <f aca="false">DATE(MID(J258,1,4),MID(J258,5,2),MID(J258,7,2))</f>
        <v>43850</v>
      </c>
      <c r="L258" s="51" t="str">
        <f aca="true">IF(LEN(J258) &gt; 15,DATE(MID(J258,12,4),MID(J258,16,2),MID(J258,18,2)),TEXT(TODAY(),"yyyy-mm-dd"))</f>
        <v>2020-02-25</v>
      </c>
      <c r="M258" s="31" t="n">
        <f aca="false">(L258-K258+1)*B258</f>
        <v>4995</v>
      </c>
      <c r="N258" s="32" t="n">
        <f aca="false">H258/M258*365</f>
        <v>-0.112966075075074</v>
      </c>
      <c r="O258" s="52" t="n">
        <f aca="false">D258*C258</f>
        <v>134.844117</v>
      </c>
      <c r="P258" s="52" t="n">
        <f aca="false">B258-O258</f>
        <v>0.155882999999989</v>
      </c>
      <c r="Q258" s="53" t="n">
        <f aca="false">O258/150</f>
        <v>0.89896078</v>
      </c>
      <c r="R258" s="54" t="n">
        <f aca="false">R257+C258-T258</f>
        <v>22408.52</v>
      </c>
      <c r="S258" s="55" t="n">
        <f aca="false">R258*D258</f>
        <v>32606.637452</v>
      </c>
      <c r="T258" s="55"/>
      <c r="U258" s="55"/>
      <c r="V258" s="56" t="n">
        <f aca="false">V257+U258</f>
        <v>7056.98</v>
      </c>
      <c r="W258" s="56" t="n">
        <f aca="false">V258+S258</f>
        <v>39663.617452</v>
      </c>
      <c r="X258" s="1" t="n">
        <f aca="false">X257+B258</f>
        <v>35145</v>
      </c>
      <c r="Y258" s="54" t="n">
        <f aca="false">W258-X258</f>
        <v>4518.61745200001</v>
      </c>
      <c r="Z258" s="40" t="n">
        <f aca="false">W258/X258-1</f>
        <v>0.128570705704937</v>
      </c>
      <c r="AA258" s="40" t="n">
        <f aca="false">S258/(X258-V258)-1</f>
        <v>0.160873477446969</v>
      </c>
      <c r="AB258" s="40" t="n">
        <f aca="false">SUM($C$2:C258)*D258/SUM($B$2:B258)-1</f>
        <v>0.158305557063594</v>
      </c>
      <c r="AC258" s="40" t="n">
        <f aca="false">Z258-AB258</f>
        <v>-0.0297348513586568</v>
      </c>
      <c r="AD258" s="57" t="n">
        <f aca="false">IF(E258-F258&lt;0,"达成",E258-F258)</f>
        <v>0.231347433555556</v>
      </c>
    </row>
    <row r="259" customFormat="false" ht="15" hidden="false" customHeight="false" outlineLevel="0" collapsed="false">
      <c r="A259" s="46" t="s">
        <v>544</v>
      </c>
      <c r="B259" s="2" t="n">
        <v>135</v>
      </c>
      <c r="C259" s="47" t="n">
        <v>94.18</v>
      </c>
      <c r="D259" s="48" t="n">
        <v>1.4318</v>
      </c>
      <c r="E259" s="49" t="n">
        <f aca="false">10%*Q259+13%</f>
        <v>0.219897949333333</v>
      </c>
      <c r="F259" s="26" t="n">
        <f aca="false">IF(G259="",($F$1*C259-B259)/B259,H259/B259)</f>
        <v>0.00465642962962976</v>
      </c>
      <c r="H259" s="5" t="n">
        <f aca="false">IF(G259="",$F$1*C259-B259,G259-B259)</f>
        <v>0.628618000000017</v>
      </c>
      <c r="I259" s="2" t="s">
        <v>96</v>
      </c>
      <c r="J259" s="50" t="s">
        <v>545</v>
      </c>
      <c r="K259" s="51" t="n">
        <f aca="false">DATE(MID(J259,1,4),MID(J259,5,2),MID(J259,7,2))</f>
        <v>43851</v>
      </c>
      <c r="L259" s="51" t="str">
        <f aca="true">IF(LEN(J259) &gt; 15,DATE(MID(J259,12,4),MID(J259,16,2),MID(J259,18,2)),TEXT(TODAY(),"yyyy-mm-dd"))</f>
        <v>2020-02-25</v>
      </c>
      <c r="M259" s="31" t="n">
        <f aca="false">(L259-K259+1)*B259</f>
        <v>4860</v>
      </c>
      <c r="N259" s="32" t="n">
        <f aca="false">H259/M259*365</f>
        <v>0.0472110226337461</v>
      </c>
      <c r="O259" s="52" t="n">
        <f aca="false">D259*C259</f>
        <v>134.846924</v>
      </c>
      <c r="P259" s="52" t="n">
        <f aca="false">B259-O259</f>
        <v>0.153075999999999</v>
      </c>
      <c r="Q259" s="53" t="n">
        <f aca="false">O259/150</f>
        <v>0.898979493333333</v>
      </c>
      <c r="R259" s="54" t="n">
        <f aca="false">R258+C259-T259</f>
        <v>22502.7</v>
      </c>
      <c r="S259" s="55" t="n">
        <f aca="false">R259*D259</f>
        <v>32219.36586</v>
      </c>
      <c r="T259" s="55"/>
      <c r="U259" s="55"/>
      <c r="V259" s="56" t="n">
        <f aca="false">V258+U259</f>
        <v>7056.98</v>
      </c>
      <c r="W259" s="56" t="n">
        <f aca="false">V259+S259</f>
        <v>39276.34586</v>
      </c>
      <c r="X259" s="1" t="n">
        <f aca="false">X258+B259</f>
        <v>35280</v>
      </c>
      <c r="Y259" s="54" t="n">
        <f aca="false">W259-X259</f>
        <v>3996.34586</v>
      </c>
      <c r="Z259" s="40" t="n">
        <f aca="false">W259/X259-1</f>
        <v>0.113275109410431</v>
      </c>
      <c r="AA259" s="40" t="n">
        <f aca="false">S259/(X259-V259)-1</f>
        <v>0.141598803388156</v>
      </c>
      <c r="AB259" s="40" t="n">
        <f aca="false">SUM($C$2:C259)*D259/SUM($B$2:B259)-1</f>
        <v>0.13921889393424</v>
      </c>
      <c r="AC259" s="40" t="n">
        <f aca="false">Z259-AB259</f>
        <v>-0.0259437845238091</v>
      </c>
      <c r="AD259" s="57" t="n">
        <f aca="false">IF(E259-F259&lt;0,"达成",E259-F259)</f>
        <v>0.215241519703704</v>
      </c>
    </row>
    <row r="260" customFormat="false" ht="15" hidden="false" customHeight="false" outlineLevel="0" collapsed="false">
      <c r="A260" s="46" t="s">
        <v>546</v>
      </c>
      <c r="B260" s="2" t="n">
        <v>135</v>
      </c>
      <c r="C260" s="47" t="n">
        <v>93.8</v>
      </c>
      <c r="D260" s="48" t="n">
        <v>1.4376</v>
      </c>
      <c r="E260" s="49" t="n">
        <f aca="false">10%*Q260+13%</f>
        <v>0.21989792</v>
      </c>
      <c r="F260" s="26" t="n">
        <f aca="false">IF(G260="",($F$1*C260-B260)/B260,H260/B260)</f>
        <v>0.000602814814814994</v>
      </c>
      <c r="H260" s="5" t="n">
        <f aca="false">IF(G260="",$F$1*C260-B260,G260-B260)</f>
        <v>0.0813800000000242</v>
      </c>
      <c r="I260" s="2" t="s">
        <v>96</v>
      </c>
      <c r="J260" s="50" t="s">
        <v>547</v>
      </c>
      <c r="K260" s="51" t="n">
        <f aca="false">DATE(MID(J260,1,4),MID(J260,5,2),MID(J260,7,2))</f>
        <v>43852</v>
      </c>
      <c r="L260" s="51" t="str">
        <f aca="true">IF(LEN(J260) &gt; 15,DATE(MID(J260,12,4),MID(J260,16,2),MID(J260,18,2)),TEXT(TODAY(),"yyyy-mm-dd"))</f>
        <v>2020-02-25</v>
      </c>
      <c r="M260" s="31" t="n">
        <f aca="false">(L260-K260+1)*B260</f>
        <v>4725</v>
      </c>
      <c r="N260" s="32" t="n">
        <f aca="false">H260/M260*365</f>
        <v>0.00628649735449922</v>
      </c>
      <c r="O260" s="52" t="n">
        <f aca="false">D260*C260</f>
        <v>134.84688</v>
      </c>
      <c r="P260" s="52" t="n">
        <f aca="false">B260-O260</f>
        <v>0.153120000000001</v>
      </c>
      <c r="Q260" s="53" t="n">
        <f aca="false">O260/150</f>
        <v>0.8989792</v>
      </c>
      <c r="R260" s="54" t="n">
        <f aca="false">R259+C260-T260</f>
        <v>22596.5</v>
      </c>
      <c r="S260" s="55" t="n">
        <f aca="false">R260*D260</f>
        <v>32484.7284</v>
      </c>
      <c r="T260" s="55"/>
      <c r="U260" s="55"/>
      <c r="V260" s="56" t="n">
        <f aca="false">V259+U260</f>
        <v>7056.98</v>
      </c>
      <c r="W260" s="56" t="n">
        <f aca="false">V260+S260</f>
        <v>39541.7084</v>
      </c>
      <c r="X260" s="1" t="n">
        <f aca="false">X259+B260</f>
        <v>35415</v>
      </c>
      <c r="Y260" s="54" t="n">
        <f aca="false">W260-X260</f>
        <v>4126.7084</v>
      </c>
      <c r="Z260" s="40" t="n">
        <f aca="false">W260/X260-1</f>
        <v>0.116524308908655</v>
      </c>
      <c r="AA260" s="40" t="n">
        <f aca="false">S260/(X260-V260)-1</f>
        <v>0.145521739529064</v>
      </c>
      <c r="AB260" s="40" t="n">
        <f aca="false">SUM($C$2:C260)*D260/SUM($B$2:B260)-1</f>
        <v>0.14328108360864</v>
      </c>
      <c r="AC260" s="40" t="n">
        <f aca="false">Z260-AB260</f>
        <v>-0.0267567746999857</v>
      </c>
      <c r="AD260" s="57" t="n">
        <f aca="false">IF(E260-F260&lt;0,"达成",E260-F260)</f>
        <v>0.219295105185185</v>
      </c>
    </row>
    <row r="261" customFormat="false" ht="15" hidden="false" customHeight="false" outlineLevel="0" collapsed="false">
      <c r="A261" s="46" t="s">
        <v>548</v>
      </c>
      <c r="B261" s="2" t="n">
        <v>135</v>
      </c>
      <c r="C261" s="47" t="n">
        <v>96.59</v>
      </c>
      <c r="D261" s="48" t="n">
        <v>1.396</v>
      </c>
      <c r="E261" s="49" t="n">
        <f aca="false">10%*Q261+13%</f>
        <v>0.219893093333333</v>
      </c>
      <c r="F261" s="26" t="n">
        <f aca="false">IF(G261="",($F$1*C261-B261)/B261,H261/B261)</f>
        <v>0.0303648814814816</v>
      </c>
      <c r="H261" s="5" t="n">
        <f aca="false">IF(G261="",$F$1*C261-B261,G261-B261)</f>
        <v>4.09925900000002</v>
      </c>
      <c r="I261" s="2" t="s">
        <v>96</v>
      </c>
      <c r="J261" s="50" t="s">
        <v>549</v>
      </c>
      <c r="K261" s="51" t="n">
        <f aca="false">DATE(MID(J261,1,4),MID(J261,5,2),MID(J261,7,2))</f>
        <v>43853</v>
      </c>
      <c r="L261" s="51" t="str">
        <f aca="true">IF(LEN(J261) &gt; 15,DATE(MID(J261,12,4),MID(J261,16,2),MID(J261,18,2)),TEXT(TODAY(),"yyyy-mm-dd"))</f>
        <v>2020-02-25</v>
      </c>
      <c r="M261" s="31" t="n">
        <f aca="false">(L261-K261+1)*B261</f>
        <v>4590</v>
      </c>
      <c r="N261" s="32" t="n">
        <f aca="false">H261/M261*365</f>
        <v>0.3259759335512</v>
      </c>
      <c r="O261" s="52" t="n">
        <f aca="false">D261*C261</f>
        <v>134.83964</v>
      </c>
      <c r="P261" s="52" t="n">
        <f aca="false">B261-O261</f>
        <v>0.160359999999997</v>
      </c>
      <c r="Q261" s="53" t="n">
        <f aca="false">O261/150</f>
        <v>0.898930933333333</v>
      </c>
      <c r="R261" s="54" t="n">
        <f aca="false">R260+C261-T261</f>
        <v>22693.09</v>
      </c>
      <c r="S261" s="55" t="n">
        <f aca="false">R261*D261</f>
        <v>31679.55364</v>
      </c>
      <c r="T261" s="55"/>
      <c r="U261" s="55"/>
      <c r="V261" s="56" t="n">
        <f aca="false">V260+U261</f>
        <v>7056.98</v>
      </c>
      <c r="W261" s="56" t="n">
        <f aca="false">V261+S261</f>
        <v>38736.53364</v>
      </c>
      <c r="X261" s="1" t="n">
        <f aca="false">X260+B261</f>
        <v>35550</v>
      </c>
      <c r="Y261" s="54" t="n">
        <f aca="false">W261-X261</f>
        <v>3186.53363999999</v>
      </c>
      <c r="Z261" s="40" t="n">
        <f aca="false">W261/X261-1</f>
        <v>0.0896352641350209</v>
      </c>
      <c r="AA261" s="40" t="n">
        <f aca="false">S261/(X261-V261)-1</f>
        <v>0.111835587803609</v>
      </c>
      <c r="AB261" s="40" t="n">
        <f aca="false">SUM($C$2:C261)*D261/SUM($B$2:B261)-1</f>
        <v>0.109774841068917</v>
      </c>
      <c r="AC261" s="40" t="n">
        <f aca="false">Z261-AB261</f>
        <v>-0.0201395769338959</v>
      </c>
      <c r="AD261" s="57" t="n">
        <f aca="false">IF(E261-F261&lt;0,"达成",E261-F261)</f>
        <v>0.189528211851852</v>
      </c>
    </row>
    <row r="262" customFormat="false" ht="15" hidden="false" customHeight="false" outlineLevel="0" collapsed="false">
      <c r="A262" s="46" t="s">
        <v>550</v>
      </c>
      <c r="B262" s="2" t="n">
        <v>135</v>
      </c>
      <c r="C262" s="47" t="n">
        <v>104.32</v>
      </c>
      <c r="D262" s="48" t="n">
        <v>1.2926</v>
      </c>
      <c r="E262" s="49" t="n">
        <f aca="false">10%*Q262+13%</f>
        <v>0.219896021333333</v>
      </c>
      <c r="F262" s="26" t="n">
        <f aca="false">IF(G262="",($F$1*C262-B262)/B262,H262/B262)</f>
        <v>0.112823940740741</v>
      </c>
      <c r="H262" s="5" t="n">
        <f aca="false">IF(G262="",$F$1*C262-B262,G262-B262)</f>
        <v>15.231232</v>
      </c>
      <c r="I262" s="2" t="s">
        <v>96</v>
      </c>
      <c r="J262" s="50" t="s">
        <v>551</v>
      </c>
      <c r="K262" s="51" t="n">
        <f aca="false">DATE(MID(J262,1,4),MID(J262,5,2),MID(J262,7,2))</f>
        <v>43864</v>
      </c>
      <c r="L262" s="51" t="str">
        <f aca="true">IF(LEN(J262) &gt; 15,DATE(MID(J262,12,4),MID(J262,16,2),MID(J262,18,2)),TEXT(TODAY(),"yyyy-mm-dd"))</f>
        <v>2020-02-25</v>
      </c>
      <c r="M262" s="31" t="n">
        <f aca="false">(L262-K262+1)*B262</f>
        <v>3105</v>
      </c>
      <c r="N262" s="32" t="n">
        <f aca="false">H262/M262*365</f>
        <v>1.79046688566828</v>
      </c>
      <c r="O262" s="52" t="n">
        <f aca="false">D262*C262</f>
        <v>134.844032</v>
      </c>
      <c r="P262" s="52" t="n">
        <f aca="false">B262-O262</f>
        <v>0.155968000000001</v>
      </c>
      <c r="Q262" s="53" t="n">
        <f aca="false">O262/150</f>
        <v>0.898960213333333</v>
      </c>
      <c r="R262" s="54" t="n">
        <f aca="false">R261+C262-T262</f>
        <v>22797.41</v>
      </c>
      <c r="S262" s="55" t="n">
        <f aca="false">R262*D262</f>
        <v>29467.932166</v>
      </c>
      <c r="T262" s="55"/>
      <c r="U262" s="55"/>
      <c r="V262" s="56" t="n">
        <f aca="false">V261+U262</f>
        <v>7056.98</v>
      </c>
      <c r="W262" s="56" t="n">
        <f aca="false">V262+S262</f>
        <v>36524.912166</v>
      </c>
      <c r="X262" s="1" t="n">
        <f aca="false">X261+B262</f>
        <v>35685</v>
      </c>
      <c r="Y262" s="54" t="n">
        <f aca="false">W262-X262</f>
        <v>839.912165999995</v>
      </c>
      <c r="Z262" s="40" t="n">
        <f aca="false">W262/X262-1</f>
        <v>0.023536840857503</v>
      </c>
      <c r="AA262" s="40" t="n">
        <f aca="false">S262/(X262-V262)-1</f>
        <v>0.0293388144202777</v>
      </c>
      <c r="AB262" s="40" t="n">
        <f aca="false">SUM($C$2:C262)*D262/SUM($B$2:B262)-1</f>
        <v>0.0274664955023116</v>
      </c>
      <c r="AC262" s="40" t="n">
        <f aca="false">Z262-AB262</f>
        <v>-0.00392965464480866</v>
      </c>
      <c r="AD262" s="57" t="n">
        <f aca="false">IF(E262-F262&lt;0,"达成",E262-F262)</f>
        <v>0.107072080592593</v>
      </c>
    </row>
    <row r="263" customFormat="false" ht="15" hidden="false" customHeight="false" outlineLevel="0" collapsed="false">
      <c r="A263" s="46" t="s">
        <v>552</v>
      </c>
      <c r="B263" s="2" t="n">
        <v>90</v>
      </c>
      <c r="C263" s="47" t="n">
        <v>67.82</v>
      </c>
      <c r="D263" s="48" t="n">
        <v>1.3254</v>
      </c>
      <c r="E263" s="49" t="n">
        <f aca="false">10%*Q263+13%</f>
        <v>0.189925752</v>
      </c>
      <c r="F263" s="26" t="n">
        <f aca="false">IF(G263="",($F$1*C263-B263)/B263,H263/B263)</f>
        <v>0.0851953555555555</v>
      </c>
      <c r="H263" s="5" t="n">
        <f aca="false">IF(G263="",$F$1*C263-B263,G263-B263)</f>
        <v>7.667582</v>
      </c>
      <c r="I263" s="2" t="s">
        <v>96</v>
      </c>
      <c r="J263" s="50" t="s">
        <v>553</v>
      </c>
      <c r="K263" s="51" t="n">
        <f aca="false">DATE(MID(J263,1,4),MID(J263,5,2),MID(J263,7,2))</f>
        <v>43865</v>
      </c>
      <c r="L263" s="51" t="str">
        <f aca="true">IF(LEN(J263) &gt; 15,DATE(MID(J263,12,4),MID(J263,16,2),MID(J263,18,2)),TEXT(TODAY(),"yyyy-mm-dd"))</f>
        <v>2020-02-25</v>
      </c>
      <c r="M263" s="31" t="n">
        <f aca="false">(L263-K263+1)*B263</f>
        <v>1980</v>
      </c>
      <c r="N263" s="32" t="n">
        <f aca="false">H263/M263*365</f>
        <v>1.4134683989899</v>
      </c>
      <c r="O263" s="52" t="n">
        <f aca="false">D263*C263</f>
        <v>89.888628</v>
      </c>
      <c r="P263" s="52" t="n">
        <f aca="false">B263-O263</f>
        <v>0.111372000000003</v>
      </c>
      <c r="Q263" s="53" t="n">
        <f aca="false">O263/150</f>
        <v>0.59925752</v>
      </c>
      <c r="R263" s="54" t="n">
        <f aca="false">R262+C263-T263</f>
        <v>22865.23</v>
      </c>
      <c r="S263" s="55" t="n">
        <f aca="false">R263*D263</f>
        <v>30305.575842</v>
      </c>
      <c r="T263" s="55"/>
      <c r="U263" s="55"/>
      <c r="V263" s="56" t="n">
        <f aca="false">V262+U263</f>
        <v>7056.98</v>
      </c>
      <c r="W263" s="56" t="n">
        <f aca="false">V263+S263</f>
        <v>37362.555842</v>
      </c>
      <c r="X263" s="1" t="n">
        <f aca="false">X262+B263</f>
        <v>35775</v>
      </c>
      <c r="Y263" s="54" t="n">
        <f aca="false">W263-X263</f>
        <v>1587.555842</v>
      </c>
      <c r="Z263" s="40" t="n">
        <f aca="false">W263/X263-1</f>
        <v>0.0443761241649197</v>
      </c>
      <c r="AA263" s="40" t="n">
        <f aca="false">S263/(X263-V263)-1</f>
        <v>0.055280825140452</v>
      </c>
      <c r="AB263" s="40" t="n">
        <f aca="false">SUM($C$2:C263)*D263/SUM($B$2:B263)-1</f>
        <v>0.0534008748008386</v>
      </c>
      <c r="AC263" s="40" t="n">
        <f aca="false">Z263-AB263</f>
        <v>-0.0090247506359189</v>
      </c>
      <c r="AD263" s="57" t="n">
        <f aca="false">IF(E263-F263&lt;0,"达成",E263-F263)</f>
        <v>0.104730396444444</v>
      </c>
    </row>
    <row r="264" customFormat="false" ht="15" hidden="false" customHeight="false" outlineLevel="0" collapsed="false">
      <c r="A264" s="46" t="s">
        <v>554</v>
      </c>
      <c r="B264" s="2" t="n">
        <v>90</v>
      </c>
      <c r="C264" s="47" t="n">
        <v>67.09</v>
      </c>
      <c r="D264" s="48" t="n">
        <v>1.3399</v>
      </c>
      <c r="E264" s="49" t="n">
        <f aca="false">10%*Q264+13%</f>
        <v>0.189929260666667</v>
      </c>
      <c r="F264" s="26" t="n">
        <f aca="false">IF(G264="",($F$1*C264-B264)/B264,H264/B264)</f>
        <v>0.0735145444444446</v>
      </c>
      <c r="H264" s="5" t="n">
        <f aca="false">IF(G264="",$F$1*C264-B264,G264-B264)</f>
        <v>6.61630900000002</v>
      </c>
      <c r="I264" s="2" t="s">
        <v>96</v>
      </c>
      <c r="J264" s="50" t="s">
        <v>555</v>
      </c>
      <c r="K264" s="51" t="n">
        <f aca="false">DATE(MID(J264,1,4),MID(J264,5,2),MID(J264,7,2))</f>
        <v>43866</v>
      </c>
      <c r="L264" s="51" t="str">
        <f aca="true">IF(LEN(J264) &gt; 15,DATE(MID(J264,12,4),MID(J264,16,2),MID(J264,18,2)),TEXT(TODAY(),"yyyy-mm-dd"))</f>
        <v>2020-02-25</v>
      </c>
      <c r="M264" s="31" t="n">
        <f aca="false">(L264-K264+1)*B264</f>
        <v>1890</v>
      </c>
      <c r="N264" s="32" t="n">
        <f aca="false">H264/M264*365</f>
        <v>1.2777527962963</v>
      </c>
      <c r="O264" s="52" t="n">
        <f aca="false">D264*C264</f>
        <v>89.893891</v>
      </c>
      <c r="P264" s="52" t="n">
        <f aca="false">B264-O264</f>
        <v>0.106108999999989</v>
      </c>
      <c r="Q264" s="53" t="n">
        <f aca="false">O264/150</f>
        <v>0.599292606666667</v>
      </c>
      <c r="R264" s="54" t="n">
        <f aca="false">R263+C264-T264</f>
        <v>22932.32</v>
      </c>
      <c r="S264" s="55" t="n">
        <f aca="false">R264*D264</f>
        <v>30727.015568</v>
      </c>
      <c r="T264" s="55"/>
      <c r="U264" s="55"/>
      <c r="V264" s="56" t="n">
        <f aca="false">V263+U264</f>
        <v>7056.98</v>
      </c>
      <c r="W264" s="56" t="n">
        <f aca="false">V264+S264</f>
        <v>37783.995568</v>
      </c>
      <c r="X264" s="1" t="n">
        <f aca="false">X263+B264</f>
        <v>35865</v>
      </c>
      <c r="Y264" s="54" t="n">
        <f aca="false">W264-X264</f>
        <v>1918.995568</v>
      </c>
      <c r="Z264" s="40" t="n">
        <f aca="false">W264/X264-1</f>
        <v>0.0535060802453646</v>
      </c>
      <c r="AA264" s="40" t="n">
        <f aca="false">S264/(X264-V264)-1</f>
        <v>0.0666132406184112</v>
      </c>
      <c r="AB264" s="40" t="n">
        <f aca="false">SUM($C$2:C264)*D264/SUM($B$2:B264)-1</f>
        <v>0.0647592964450019</v>
      </c>
      <c r="AC264" s="40" t="n">
        <f aca="false">Z264-AB264</f>
        <v>-0.0112532161996373</v>
      </c>
      <c r="AD264" s="57" t="n">
        <f aca="false">IF(E264-F264&lt;0,"达成",E264-F264)</f>
        <v>0.116414716222222</v>
      </c>
    </row>
    <row r="265" customFormat="false" ht="15" hidden="false" customHeight="false" outlineLevel="0" collapsed="false">
      <c r="A265" s="46" t="s">
        <v>556</v>
      </c>
      <c r="B265" s="2" t="n">
        <v>135</v>
      </c>
      <c r="C265" s="47" t="n">
        <v>98.91</v>
      </c>
      <c r="D265" s="48" t="n">
        <v>1.3633</v>
      </c>
      <c r="E265" s="49" t="n">
        <f aca="false">10%*Q265+13%</f>
        <v>0.219896002</v>
      </c>
      <c r="F265" s="26" t="n">
        <f aca="false">IF(G265="",($F$1*C265-B265)/B265,H265/B265)</f>
        <v>0.0551132666666667</v>
      </c>
      <c r="H265" s="5" t="n">
        <f aca="false">IF(G265="",$F$1*C265-B265,G265-B265)</f>
        <v>7.440291</v>
      </c>
      <c r="I265" s="2" t="s">
        <v>96</v>
      </c>
      <c r="J265" s="50" t="s">
        <v>557</v>
      </c>
      <c r="K265" s="51" t="n">
        <f aca="false">DATE(MID(J265,1,4),MID(J265,5,2),MID(J265,7,2))</f>
        <v>43867</v>
      </c>
      <c r="L265" s="51" t="str">
        <f aca="true">IF(LEN(J265) &gt; 15,DATE(MID(J265,12,4),MID(J265,16,2),MID(J265,18,2)),TEXT(TODAY(),"yyyy-mm-dd"))</f>
        <v>2020-02-25</v>
      </c>
      <c r="M265" s="31" t="n">
        <f aca="false">(L265-K265+1)*B265</f>
        <v>2700</v>
      </c>
      <c r="N265" s="32" t="n">
        <f aca="false">H265/M265*365</f>
        <v>1.00581711666667</v>
      </c>
      <c r="O265" s="52" t="n">
        <f aca="false">D265*C265</f>
        <v>134.844003</v>
      </c>
      <c r="P265" s="52" t="n">
        <f aca="false">B265-O265</f>
        <v>0.155997000000014</v>
      </c>
      <c r="Q265" s="53" t="n">
        <f aca="false">O265/150</f>
        <v>0.89896002</v>
      </c>
      <c r="R265" s="54" t="n">
        <f aca="false">R264+C265-T265</f>
        <v>23031.23</v>
      </c>
      <c r="S265" s="55" t="n">
        <f aca="false">R265*D265</f>
        <v>31398.475859</v>
      </c>
      <c r="T265" s="55"/>
      <c r="U265" s="55"/>
      <c r="V265" s="56" t="n">
        <f aca="false">V264+U265</f>
        <v>7056.98</v>
      </c>
      <c r="W265" s="56" t="n">
        <f aca="false">V265+S265</f>
        <v>38455.455859</v>
      </c>
      <c r="X265" s="1" t="n">
        <f aca="false">X264+B265</f>
        <v>36000</v>
      </c>
      <c r="Y265" s="54" t="n">
        <f aca="false">W265-X265</f>
        <v>2455.45585899999</v>
      </c>
      <c r="Z265" s="40" t="n">
        <f aca="false">W265/X265-1</f>
        <v>0.0682071071944443</v>
      </c>
      <c r="AA265" s="40" t="n">
        <f aca="false">S265/(X265-V265)-1</f>
        <v>0.0848375829129095</v>
      </c>
      <c r="AB265" s="40" t="n">
        <f aca="false">SUM($C$2:C265)*D265/SUM($B$2:B265)-1</f>
        <v>0.0830373303333332</v>
      </c>
      <c r="AC265" s="40" t="n">
        <f aca="false">Z265-AB265</f>
        <v>-0.0148302231388888</v>
      </c>
      <c r="AD265" s="57" t="n">
        <f aca="false">IF(E265-F265&lt;0,"达成",E265-F265)</f>
        <v>0.164782735333333</v>
      </c>
    </row>
    <row r="266" customFormat="false" ht="15" hidden="false" customHeight="false" outlineLevel="0" collapsed="false">
      <c r="A266" s="46" t="s">
        <v>558</v>
      </c>
      <c r="B266" s="2" t="n">
        <v>135</v>
      </c>
      <c r="C266" s="47" t="n">
        <v>98.89</v>
      </c>
      <c r="D266" s="48" t="n">
        <v>1.3635</v>
      </c>
      <c r="E266" s="49" t="n">
        <f aca="false">10%*Q266+13%</f>
        <v>0.21989101</v>
      </c>
      <c r="F266" s="26" t="n">
        <f aca="false">IF(G266="",($F$1*C266-B266)/B266,H266/B266)</f>
        <v>0.0548999185185186</v>
      </c>
      <c r="H266" s="5" t="n">
        <f aca="false">IF(G266="",$F$1*C266-B266,G266-B266)</f>
        <v>7.41148900000002</v>
      </c>
      <c r="I266" s="2" t="s">
        <v>96</v>
      </c>
      <c r="J266" s="50" t="s">
        <v>559</v>
      </c>
      <c r="K266" s="51" t="n">
        <f aca="false">DATE(MID(J266,1,4),MID(J266,5,2),MID(J266,7,2))</f>
        <v>43868</v>
      </c>
      <c r="L266" s="51" t="str">
        <f aca="true">IF(LEN(J266) &gt; 15,DATE(MID(J266,12,4),MID(J266,16,2),MID(J266,18,2)),TEXT(TODAY(),"yyyy-mm-dd"))</f>
        <v>2020-02-25</v>
      </c>
      <c r="M266" s="31" t="n">
        <f aca="false">(L266-K266+1)*B266</f>
        <v>2565</v>
      </c>
      <c r="N266" s="32" t="n">
        <f aca="false">H266/M266*365</f>
        <v>1.0546563294347</v>
      </c>
      <c r="O266" s="52" t="n">
        <f aca="false">D266*C266</f>
        <v>134.836515</v>
      </c>
      <c r="P266" s="52" t="n">
        <f aca="false">B266-O266</f>
        <v>0.163485000000009</v>
      </c>
      <c r="Q266" s="53" t="n">
        <f aca="false">O266/150</f>
        <v>0.8989101</v>
      </c>
      <c r="R266" s="54" t="n">
        <f aca="false">R265+C266-T266</f>
        <v>23130.12</v>
      </c>
      <c r="S266" s="55" t="n">
        <f aca="false">R266*D266</f>
        <v>31537.91862</v>
      </c>
      <c r="T266" s="55"/>
      <c r="U266" s="55"/>
      <c r="V266" s="56" t="n">
        <f aca="false">V265+U266</f>
        <v>7056.98</v>
      </c>
      <c r="W266" s="56" t="n">
        <f aca="false">V266+S266</f>
        <v>38594.89862</v>
      </c>
      <c r="X266" s="1" t="n">
        <f aca="false">X265+B266</f>
        <v>36135</v>
      </c>
      <c r="Y266" s="54" t="n">
        <f aca="false">W266-X266</f>
        <v>2459.89861999999</v>
      </c>
      <c r="Z266" s="40" t="n">
        <f aca="false">W266/X266-1</f>
        <v>0.0680752350906322</v>
      </c>
      <c r="AA266" s="40" t="n">
        <f aca="false">S266/(X266-V266)-1</f>
        <v>0.0845964965977737</v>
      </c>
      <c r="AB266" s="40" t="n">
        <f aca="false">SUM($C$2:C266)*D266/SUM($B$2:B266)-1</f>
        <v>0.0828808704856785</v>
      </c>
      <c r="AC266" s="40" t="n">
        <f aca="false">Z266-AB266</f>
        <v>-0.0148056353950463</v>
      </c>
      <c r="AD266" s="57" t="n">
        <f aca="false">IF(E266-F266&lt;0,"达成",E266-F266)</f>
        <v>0.164991091481481</v>
      </c>
    </row>
    <row r="267" customFormat="false" ht="15" hidden="false" customHeight="false" outlineLevel="0" collapsed="false">
      <c r="A267" s="46" t="s">
        <v>560</v>
      </c>
      <c r="B267" s="2" t="n">
        <v>135</v>
      </c>
      <c r="C267" s="47" t="n">
        <v>98.52</v>
      </c>
      <c r="D267" s="48" t="n">
        <v>1.3687</v>
      </c>
      <c r="E267" s="49" t="n">
        <f aca="false">10%*Q267+13%</f>
        <v>0.219896216</v>
      </c>
      <c r="F267" s="26" t="n">
        <f aca="false">IF(G267="",($F$1*C267-B267)/B267,H267/B267)</f>
        <v>0.0509529777777779</v>
      </c>
      <c r="H267" s="5" t="n">
        <f aca="false">IF(G267="",$F$1*C267-B267,G267-B267)</f>
        <v>6.87865200000002</v>
      </c>
      <c r="I267" s="2" t="s">
        <v>96</v>
      </c>
      <c r="J267" s="50" t="s">
        <v>561</v>
      </c>
      <c r="K267" s="51" t="n">
        <f aca="false">DATE(MID(J267,1,4),MID(J267,5,2),MID(J267,7,2))</f>
        <v>43871</v>
      </c>
      <c r="L267" s="51" t="str">
        <f aca="true">IF(LEN(J267) &gt; 15,DATE(MID(J267,12,4),MID(J267,16,2),MID(J267,18,2)),TEXT(TODAY(),"yyyy-mm-dd"))</f>
        <v>2020-02-25</v>
      </c>
      <c r="M267" s="31" t="n">
        <f aca="false">(L267-K267+1)*B267</f>
        <v>2160</v>
      </c>
      <c r="N267" s="32" t="n">
        <f aca="false">H267/M267*365</f>
        <v>1.16236480555556</v>
      </c>
      <c r="O267" s="52" t="n">
        <f aca="false">D267*C267</f>
        <v>134.844324</v>
      </c>
      <c r="P267" s="52" t="n">
        <f aca="false">B267-O267</f>
        <v>0.155676</v>
      </c>
      <c r="Q267" s="53" t="n">
        <f aca="false">O267/150</f>
        <v>0.89896216</v>
      </c>
      <c r="R267" s="54" t="n">
        <f aca="false">R266+C267-T267</f>
        <v>23228.64</v>
      </c>
      <c r="S267" s="55" t="n">
        <f aca="false">R267*D267</f>
        <v>31793.039568</v>
      </c>
      <c r="T267" s="55"/>
      <c r="U267" s="55"/>
      <c r="V267" s="56" t="n">
        <f aca="false">V266+U267</f>
        <v>7056.98</v>
      </c>
      <c r="W267" s="56" t="n">
        <f aca="false">V267+S267</f>
        <v>38850.019568</v>
      </c>
      <c r="X267" s="1" t="n">
        <f aca="false">X266+B267</f>
        <v>36270</v>
      </c>
      <c r="Y267" s="54" t="n">
        <f aca="false">W267-X267</f>
        <v>2580.019568</v>
      </c>
      <c r="Z267" s="40" t="n">
        <f aca="false">W267/X267-1</f>
        <v>0.0711337074165979</v>
      </c>
      <c r="AA267" s="40" t="n">
        <f aca="false">S267/(X267-V267)-1</f>
        <v>0.088317454614415</v>
      </c>
      <c r="AB267" s="40" t="n">
        <f aca="false">SUM($C$2:C267)*D267/SUM($B$2:B267)-1</f>
        <v>0.0866825159911773</v>
      </c>
      <c r="AC267" s="40" t="n">
        <f aca="false">Z267-AB267</f>
        <v>-0.0155488085745794</v>
      </c>
      <c r="AD267" s="57" t="n">
        <f aca="false">IF(E267-F267&lt;0,"达成",E267-F267)</f>
        <v>0.168943238222222</v>
      </c>
    </row>
    <row r="268" customFormat="false" ht="15" hidden="false" customHeight="false" outlineLevel="0" collapsed="false">
      <c r="A268" s="46" t="s">
        <v>562</v>
      </c>
      <c r="B268" s="2" t="n">
        <v>135</v>
      </c>
      <c r="C268" s="47" t="n">
        <v>97.65</v>
      </c>
      <c r="D268" s="48" t="n">
        <v>1.3808</v>
      </c>
      <c r="E268" s="49" t="n">
        <f aca="false">10%*Q268+13%</f>
        <v>0.21989008</v>
      </c>
      <c r="F268" s="26" t="n">
        <f aca="false">IF(G268="",($F$1*C268-B268)/B268,H268/B268)</f>
        <v>0.0416723333333336</v>
      </c>
      <c r="H268" s="5" t="n">
        <f aca="false">IF(G268="",$F$1*C268-B268,G268-B268)</f>
        <v>5.62576500000003</v>
      </c>
      <c r="I268" s="2" t="s">
        <v>96</v>
      </c>
      <c r="J268" s="50" t="s">
        <v>563</v>
      </c>
      <c r="K268" s="51" t="n">
        <f aca="false">DATE(MID(J268,1,4),MID(J268,5,2),MID(J268,7,2))</f>
        <v>43872</v>
      </c>
      <c r="L268" s="51" t="str">
        <f aca="true">IF(LEN(J268) &gt; 15,DATE(MID(J268,12,4),MID(J268,16,2),MID(J268,18,2)),TEXT(TODAY(),"yyyy-mm-dd"))</f>
        <v>2020-02-25</v>
      </c>
      <c r="M268" s="31" t="n">
        <f aca="false">(L268-K268+1)*B268</f>
        <v>2025</v>
      </c>
      <c r="N268" s="32" t="n">
        <f aca="false">H268/M268*365</f>
        <v>1.01402677777778</v>
      </c>
      <c r="O268" s="52" t="n">
        <f aca="false">D268*C268</f>
        <v>134.83512</v>
      </c>
      <c r="P268" s="52" t="n">
        <f aca="false">B268-O268</f>
        <v>0.164879999999982</v>
      </c>
      <c r="Q268" s="53" t="n">
        <f aca="false">O268/150</f>
        <v>0.8989008</v>
      </c>
      <c r="R268" s="54" t="n">
        <f aca="false">R267+C268-T268</f>
        <v>23326.29</v>
      </c>
      <c r="S268" s="55" t="n">
        <f aca="false">R268*D268</f>
        <v>32208.941232</v>
      </c>
      <c r="T268" s="55"/>
      <c r="U268" s="55"/>
      <c r="V268" s="56" t="n">
        <f aca="false">V267+U268</f>
        <v>7056.98</v>
      </c>
      <c r="W268" s="56" t="n">
        <f aca="false">V268+S268</f>
        <v>39265.921232</v>
      </c>
      <c r="X268" s="1" t="n">
        <f aca="false">X267+B268</f>
        <v>36405</v>
      </c>
      <c r="Y268" s="54" t="n">
        <f aca="false">W268-X268</f>
        <v>2860.921232</v>
      </c>
      <c r="Z268" s="40" t="n">
        <f aca="false">W268/X268-1</f>
        <v>0.0785859423705535</v>
      </c>
      <c r="AA268" s="40" t="n">
        <f aca="false">S268/(X268-V268)-1</f>
        <v>0.09748259787202</v>
      </c>
      <c r="AB268" s="40" t="n">
        <f aca="false">SUM($C$2:C268)*D268/SUM($B$2:B268)-1</f>
        <v>0.0959277417937097</v>
      </c>
      <c r="AC268" s="40" t="n">
        <f aca="false">Z268-AB268</f>
        <v>-0.0173417994231562</v>
      </c>
      <c r="AD268" s="57" t="n">
        <f aca="false">IF(E268-F268&lt;0,"达成",E268-F268)</f>
        <v>0.178217746666666</v>
      </c>
    </row>
    <row r="269" customFormat="false" ht="15" hidden="false" customHeight="false" outlineLevel="0" collapsed="false">
      <c r="A269" s="46" t="s">
        <v>564</v>
      </c>
      <c r="B269" s="2" t="n">
        <v>135</v>
      </c>
      <c r="C269" s="47" t="n">
        <v>96.91</v>
      </c>
      <c r="D269" s="48" t="n">
        <v>1.3914</v>
      </c>
      <c r="E269" s="49" t="n">
        <f aca="false">10%*Q269+13%</f>
        <v>0.219893716</v>
      </c>
      <c r="F269" s="26" t="n">
        <f aca="false">IF(G269="",($F$1*C269-B269)/B269,H269/B269)</f>
        <v>0.0337784518518519</v>
      </c>
      <c r="H269" s="5" t="n">
        <f aca="false">IF(G269="",$F$1*C269-B269,G269-B269)</f>
        <v>4.560091</v>
      </c>
      <c r="I269" s="2" t="s">
        <v>96</v>
      </c>
      <c r="J269" s="50" t="s">
        <v>565</v>
      </c>
      <c r="K269" s="51" t="n">
        <f aca="false">DATE(MID(J269,1,4),MID(J269,5,2),MID(J269,7,2))</f>
        <v>43873</v>
      </c>
      <c r="L269" s="51" t="str">
        <f aca="true">IF(LEN(J269) &gt; 15,DATE(MID(J269,12,4),MID(J269,16,2),MID(J269,18,2)),TEXT(TODAY(),"yyyy-mm-dd"))</f>
        <v>2020-02-25</v>
      </c>
      <c r="M269" s="31" t="n">
        <f aca="false">(L269-K269+1)*B269</f>
        <v>1890</v>
      </c>
      <c r="N269" s="32" t="n">
        <f aca="false">H269/M269*365</f>
        <v>0.880652494708995</v>
      </c>
      <c r="O269" s="52" t="n">
        <f aca="false">D269*C269</f>
        <v>134.840574</v>
      </c>
      <c r="P269" s="52" t="n">
        <f aca="false">B269-O269</f>
        <v>0.159425999999996</v>
      </c>
      <c r="Q269" s="53" t="n">
        <f aca="false">O269/150</f>
        <v>0.89893716</v>
      </c>
      <c r="R269" s="54" t="n">
        <f aca="false">R268+C269-T269</f>
        <v>23423.2</v>
      </c>
      <c r="S269" s="55" t="n">
        <f aca="false">R269*D269</f>
        <v>32591.04048</v>
      </c>
      <c r="T269" s="55"/>
      <c r="U269" s="55"/>
      <c r="V269" s="56" t="n">
        <f aca="false">V268+U269</f>
        <v>7056.98</v>
      </c>
      <c r="W269" s="56" t="n">
        <f aca="false">V269+S269</f>
        <v>39648.02048</v>
      </c>
      <c r="X269" s="1" t="n">
        <f aca="false">X268+B269</f>
        <v>36540</v>
      </c>
      <c r="Y269" s="54" t="n">
        <f aca="false">W269-X269</f>
        <v>3108.02048</v>
      </c>
      <c r="Z269" s="40" t="n">
        <f aca="false">W269/X269-1</f>
        <v>0.0850580317460317</v>
      </c>
      <c r="AA269" s="40" t="n">
        <f aca="false">S269/(X269-V269)-1</f>
        <v>0.105417303926124</v>
      </c>
      <c r="AB269" s="40" t="n">
        <f aca="false">SUM($C$2:C269)*D269/SUM($B$2:B269)-1</f>
        <v>0.103951001477832</v>
      </c>
      <c r="AC269" s="40" t="n">
        <f aca="false">Z269-AB269</f>
        <v>-0.0188929697318008</v>
      </c>
      <c r="AD269" s="57" t="n">
        <f aca="false">IF(E269-F269&lt;0,"达成",E269-F269)</f>
        <v>0.186115264148148</v>
      </c>
    </row>
    <row r="270" customFormat="false" ht="15" hidden="false" customHeight="false" outlineLevel="0" collapsed="false">
      <c r="A270" s="46" t="s">
        <v>566</v>
      </c>
      <c r="B270" s="2" t="n">
        <v>135</v>
      </c>
      <c r="C270" s="47" t="n">
        <v>97.47</v>
      </c>
      <c r="D270" s="48" t="n">
        <v>1.3834</v>
      </c>
      <c r="E270" s="49" t="n">
        <f aca="false">10%*Q270+13%</f>
        <v>0.219893332</v>
      </c>
      <c r="F270" s="26" t="n">
        <f aca="false">IF(G270="",($F$1*C270-B270)/B270,H270/B270)</f>
        <v>0.0397522000000002</v>
      </c>
      <c r="H270" s="5" t="n">
        <f aca="false">IF(G270="",$F$1*C270-B270,G270-B270)</f>
        <v>5.36654700000003</v>
      </c>
      <c r="I270" s="2" t="s">
        <v>96</v>
      </c>
      <c r="J270" s="50" t="s">
        <v>567</v>
      </c>
      <c r="K270" s="51" t="n">
        <f aca="false">DATE(MID(J270,1,4),MID(J270,5,2),MID(J270,7,2))</f>
        <v>43874</v>
      </c>
      <c r="L270" s="51" t="str">
        <f aca="true">IF(LEN(J270) &gt; 15,DATE(MID(J270,12,4),MID(J270,16,2),MID(J270,18,2)),TEXT(TODAY(),"yyyy-mm-dd"))</f>
        <v>2020-02-25</v>
      </c>
      <c r="M270" s="31" t="n">
        <f aca="false">(L270-K270+1)*B270</f>
        <v>1755</v>
      </c>
      <c r="N270" s="32" t="n">
        <f aca="false">H270/M270*365</f>
        <v>1.11611946153847</v>
      </c>
      <c r="O270" s="52" t="n">
        <f aca="false">D270*C270</f>
        <v>134.839998</v>
      </c>
      <c r="P270" s="52" t="n">
        <f aca="false">B270-O270</f>
        <v>0.160001999999992</v>
      </c>
      <c r="Q270" s="53" t="n">
        <f aca="false">O270/150</f>
        <v>0.89893332</v>
      </c>
      <c r="R270" s="54" t="n">
        <f aca="false">R269+C270-T270</f>
        <v>23520.67</v>
      </c>
      <c r="S270" s="55" t="n">
        <f aca="false">R270*D270</f>
        <v>32538.494878</v>
      </c>
      <c r="T270" s="55"/>
      <c r="U270" s="55"/>
      <c r="V270" s="56" t="n">
        <f aca="false">V269+U270</f>
        <v>7056.98</v>
      </c>
      <c r="W270" s="56" t="n">
        <f aca="false">V270+S270</f>
        <v>39595.474878</v>
      </c>
      <c r="X270" s="1" t="n">
        <f aca="false">X269+B270</f>
        <v>36675</v>
      </c>
      <c r="Y270" s="54" t="n">
        <f aca="false">W270-X270</f>
        <v>2920.47487799999</v>
      </c>
      <c r="Z270" s="40" t="n">
        <f aca="false">W270/X270-1</f>
        <v>0.0796312168507156</v>
      </c>
      <c r="AA270" s="40" t="n">
        <f aca="false">S270/(X270-V270)-1</f>
        <v>0.0986046629045425</v>
      </c>
      <c r="AB270" s="40" t="n">
        <f aca="false">SUM($C$2:C270)*D270/SUM($B$2:B270)-1</f>
        <v>0.0972400794001362</v>
      </c>
      <c r="AC270" s="40" t="n">
        <f aca="false">Z270-AB270</f>
        <v>-0.0176088625494206</v>
      </c>
      <c r="AD270" s="57" t="n">
        <f aca="false">IF(E270-F270&lt;0,"达成",E270-F270)</f>
        <v>0.180141132</v>
      </c>
    </row>
    <row r="271" customFormat="false" ht="15" hidden="false" customHeight="false" outlineLevel="0" collapsed="false">
      <c r="A271" s="46" t="s">
        <v>568</v>
      </c>
      <c r="B271" s="2" t="n">
        <v>135</v>
      </c>
      <c r="C271" s="47" t="n">
        <v>96.83</v>
      </c>
      <c r="D271" s="48" t="n">
        <v>1.3925</v>
      </c>
      <c r="E271" s="49" t="n">
        <f aca="false">10%*Q271+13%</f>
        <v>0.219890516666667</v>
      </c>
      <c r="F271" s="26" t="n">
        <f aca="false">IF(G271="",($F$1*C271-B271)/B271,H271/B271)</f>
        <v>0.0329250592592593</v>
      </c>
      <c r="H271" s="5" t="n">
        <f aca="false">IF(G271="",$F$1*C271-B271,G271-B271)</f>
        <v>4.444883</v>
      </c>
      <c r="I271" s="2" t="s">
        <v>96</v>
      </c>
      <c r="J271" s="50" t="s">
        <v>569</v>
      </c>
      <c r="K271" s="51" t="n">
        <f aca="false">DATE(MID(J271,1,4),MID(J271,5,2),MID(J271,7,2))</f>
        <v>43875</v>
      </c>
      <c r="L271" s="51" t="str">
        <f aca="true">IF(LEN(J271) &gt; 15,DATE(MID(J271,12,4),MID(J271,16,2),MID(J271,18,2)),TEXT(TODAY(),"yyyy-mm-dd"))</f>
        <v>2020-02-25</v>
      </c>
      <c r="M271" s="31" t="n">
        <f aca="false">(L271-K271+1)*B271</f>
        <v>1620</v>
      </c>
      <c r="N271" s="32" t="n">
        <f aca="false">H271/M271*365</f>
        <v>1.00147055246914</v>
      </c>
      <c r="O271" s="52" t="n">
        <f aca="false">D271*C271</f>
        <v>134.835775</v>
      </c>
      <c r="P271" s="52" t="n">
        <f aca="false">B271-O271</f>
        <v>0.164224999999988</v>
      </c>
      <c r="Q271" s="53" t="n">
        <f aca="false">O271/150</f>
        <v>0.898905166666667</v>
      </c>
      <c r="R271" s="54" t="n">
        <f aca="false">R270+C271-T271</f>
        <v>23617.5</v>
      </c>
      <c r="S271" s="55" t="n">
        <f aca="false">R271*D271</f>
        <v>32887.36875</v>
      </c>
      <c r="T271" s="55"/>
      <c r="U271" s="55"/>
      <c r="V271" s="56" t="n">
        <f aca="false">V270+U271</f>
        <v>7056.98</v>
      </c>
      <c r="W271" s="56" t="n">
        <f aca="false">V271+S271</f>
        <v>39944.34875</v>
      </c>
      <c r="X271" s="1" t="n">
        <f aca="false">X270+B271</f>
        <v>36810</v>
      </c>
      <c r="Y271" s="54" t="n">
        <f aca="false">W271-X271</f>
        <v>3134.34875</v>
      </c>
      <c r="Z271" s="40" t="n">
        <f aca="false">W271/X271-1</f>
        <v>0.0851493819614237</v>
      </c>
      <c r="AA271" s="40" t="n">
        <f aca="false">S271/(X271-V271)-1</f>
        <v>0.105345566601306</v>
      </c>
      <c r="AB271" s="40" t="n">
        <f aca="false">SUM($C$2:C271)*D271/SUM($B$2:B271)-1</f>
        <v>0.104070162320022</v>
      </c>
      <c r="AC271" s="40" t="n">
        <f aca="false">Z271-AB271</f>
        <v>-0.018920780358598</v>
      </c>
      <c r="AD271" s="57" t="n">
        <f aca="false">IF(E271-F271&lt;0,"达成",E271-F271)</f>
        <v>0.186965457407407</v>
      </c>
    </row>
    <row r="272" customFormat="false" ht="15" hidden="false" customHeight="false" outlineLevel="0" collapsed="false">
      <c r="A272" s="46" t="s">
        <v>570</v>
      </c>
      <c r="B272" s="2" t="n">
        <v>135</v>
      </c>
      <c r="C272" s="47" t="n">
        <v>94.83</v>
      </c>
      <c r="D272" s="48" t="n">
        <v>1.4219</v>
      </c>
      <c r="E272" s="49" t="n">
        <f aca="false">10%*Q272+13%</f>
        <v>0.219892518</v>
      </c>
      <c r="F272" s="26" t="n">
        <f aca="false">IF(G272="",($F$1*C272-B272)/B272,H272/B272)</f>
        <v>0.0115902444444445</v>
      </c>
      <c r="H272" s="5" t="n">
        <f aca="false">IF(G272="",$F$1*C272-B272,G272-B272)</f>
        <v>1.564683</v>
      </c>
      <c r="I272" s="2" t="s">
        <v>96</v>
      </c>
      <c r="J272" s="50" t="s">
        <v>571</v>
      </c>
      <c r="K272" s="51" t="n">
        <f aca="false">DATE(MID(J272,1,4),MID(J272,5,2),MID(J272,7,2))</f>
        <v>43878</v>
      </c>
      <c r="L272" s="51" t="str">
        <f aca="true">IF(LEN(J272) &gt; 15,DATE(MID(J272,12,4),MID(J272,16,2),MID(J272,18,2)),TEXT(TODAY(),"yyyy-mm-dd"))</f>
        <v>2020-02-25</v>
      </c>
      <c r="M272" s="31" t="n">
        <f aca="false">(L272-K272+1)*B272</f>
        <v>1215</v>
      </c>
      <c r="N272" s="32" t="n">
        <f aca="false">H272/M272*365</f>
        <v>0.470048802469136</v>
      </c>
      <c r="O272" s="52" t="n">
        <f aca="false">D272*C272</f>
        <v>134.838777</v>
      </c>
      <c r="P272" s="52" t="n">
        <f aca="false">B272-O272</f>
        <v>0.161223000000007</v>
      </c>
      <c r="Q272" s="53" t="n">
        <f aca="false">O272/150</f>
        <v>0.89892518</v>
      </c>
      <c r="R272" s="54" t="n">
        <f aca="false">R271+C272-T272</f>
        <v>23712.33</v>
      </c>
      <c r="S272" s="55" t="n">
        <f aca="false">R272*D272</f>
        <v>33716.562027</v>
      </c>
      <c r="T272" s="55"/>
      <c r="U272" s="55"/>
      <c r="V272" s="56" t="n">
        <f aca="false">V271+U272</f>
        <v>7056.98</v>
      </c>
      <c r="W272" s="56" t="n">
        <f aca="false">V272+S272</f>
        <v>40773.542027</v>
      </c>
      <c r="X272" s="1" t="n">
        <f aca="false">X271+B272</f>
        <v>36945</v>
      </c>
      <c r="Y272" s="54" t="n">
        <f aca="false">W272-X272</f>
        <v>3828.542027</v>
      </c>
      <c r="Z272" s="40" t="n">
        <f aca="false">W272/X272-1</f>
        <v>0.103628150683448</v>
      </c>
      <c r="AA272" s="40" t="n">
        <f aca="false">S272/(X272-V272)-1</f>
        <v>0.128096208012441</v>
      </c>
      <c r="AB272" s="40" t="n">
        <f aca="false">SUM($C$2:C272)*D272/SUM($B$2:B272)-1</f>
        <v>0.126910690106916</v>
      </c>
      <c r="AC272" s="40" t="n">
        <f aca="false">Z272-AB272</f>
        <v>-0.0232825394234673</v>
      </c>
      <c r="AD272" s="57" t="n">
        <f aca="false">IF(E272-F272&lt;0,"达成",E272-F272)</f>
        <v>0.208302273555556</v>
      </c>
    </row>
    <row r="273" customFormat="false" ht="15" hidden="false" customHeight="false" outlineLevel="0" collapsed="false">
      <c r="A273" s="46" t="s">
        <v>572</v>
      </c>
      <c r="B273" s="2" t="n">
        <v>135</v>
      </c>
      <c r="C273" s="47" t="n">
        <v>95.25</v>
      </c>
      <c r="D273" s="48" t="n">
        <v>1.4156</v>
      </c>
      <c r="E273" s="49" t="n">
        <f aca="false">10%*Q273+13%</f>
        <v>0.2198906</v>
      </c>
      <c r="F273" s="26" t="n">
        <f aca="false">IF(G273="",($F$1*C273-B273)/B273,H273/B273)</f>
        <v>0.0160705555555557</v>
      </c>
      <c r="H273" s="5" t="n">
        <f aca="false">IF(G273="",$F$1*C273-B273,G273-B273)</f>
        <v>2.16952500000002</v>
      </c>
      <c r="I273" s="2" t="s">
        <v>96</v>
      </c>
      <c r="J273" s="50" t="s">
        <v>573</v>
      </c>
      <c r="K273" s="51" t="n">
        <f aca="false">DATE(MID(J273,1,4),MID(J273,5,2),MID(J273,7,2))</f>
        <v>43879</v>
      </c>
      <c r="L273" s="51" t="str">
        <f aca="true">IF(LEN(J273) &gt; 15,DATE(MID(J273,12,4),MID(J273,16,2),MID(J273,18,2)),TEXT(TODAY(),"yyyy-mm-dd"))</f>
        <v>2020-02-25</v>
      </c>
      <c r="M273" s="31" t="n">
        <f aca="false">(L273-K273+1)*B273</f>
        <v>1080</v>
      </c>
      <c r="N273" s="32" t="n">
        <f aca="false">H273/M273*365</f>
        <v>0.733219097222229</v>
      </c>
      <c r="O273" s="52" t="n">
        <f aca="false">D273*C273</f>
        <v>134.8359</v>
      </c>
      <c r="P273" s="52" t="n">
        <f aca="false">B273-O273</f>
        <v>0.164099999999991</v>
      </c>
      <c r="Q273" s="53" t="n">
        <f aca="false">O273/150</f>
        <v>0.898906</v>
      </c>
      <c r="R273" s="54" t="n">
        <f aca="false">R272+C273-T273</f>
        <v>23807.58</v>
      </c>
      <c r="S273" s="55" t="n">
        <f aca="false">R273*D273</f>
        <v>33702.010248</v>
      </c>
      <c r="T273" s="55"/>
      <c r="U273" s="55"/>
      <c r="V273" s="56" t="n">
        <f aca="false">V272+U273</f>
        <v>7056.98</v>
      </c>
      <c r="W273" s="56" t="n">
        <f aca="false">V273+S273</f>
        <v>40758.990248</v>
      </c>
      <c r="X273" s="1" t="n">
        <f aca="false">X272+B273</f>
        <v>37080</v>
      </c>
      <c r="Y273" s="54" t="n">
        <f aca="false">W273-X273</f>
        <v>3678.990248</v>
      </c>
      <c r="Z273" s="40" t="n">
        <f aca="false">W273/X273-1</f>
        <v>0.0992176442286947</v>
      </c>
      <c r="AA273" s="40" t="n">
        <f aca="false">S273/(X273-V273)-1</f>
        <v>0.122538980022663</v>
      </c>
      <c r="AB273" s="40" t="n">
        <f aca="false">SUM($C$2:C273)*D273/SUM($B$2:B273)-1</f>
        <v>0.12146939600863</v>
      </c>
      <c r="AC273" s="40" t="n">
        <f aca="false">Z273-AB273</f>
        <v>-0.0222517517799354</v>
      </c>
      <c r="AD273" s="57" t="n">
        <f aca="false">IF(E273-F273&lt;0,"达成",E273-F273)</f>
        <v>0.203820044444444</v>
      </c>
    </row>
    <row r="274" customFormat="false" ht="15" hidden="false" customHeight="false" outlineLevel="0" collapsed="false">
      <c r="A274" s="46" t="s">
        <v>574</v>
      </c>
      <c r="B274" s="2" t="n">
        <v>135</v>
      </c>
      <c r="C274" s="47" t="n">
        <v>95.39</v>
      </c>
      <c r="D274" s="48" t="n">
        <v>1.4136</v>
      </c>
      <c r="E274" s="49" t="n">
        <f aca="false">10%*Q274+13%</f>
        <v>0.219895536</v>
      </c>
      <c r="F274" s="26" t="n">
        <f aca="false">IF(G274="",($F$1*C274-B274)/B274,H274/B274)</f>
        <v>0.0175639925925928</v>
      </c>
      <c r="H274" s="5" t="n">
        <f aca="false">IF(G274="",$F$1*C274-B274,G274-B274)</f>
        <v>2.37113900000003</v>
      </c>
      <c r="I274" s="2" t="s">
        <v>96</v>
      </c>
      <c r="J274" s="50" t="s">
        <v>575</v>
      </c>
      <c r="K274" s="51" t="n">
        <f aca="false">DATE(MID(J274,1,4),MID(J274,5,2),MID(J274,7,2))</f>
        <v>43880</v>
      </c>
      <c r="L274" s="51" t="str">
        <f aca="true">IF(LEN(J274) &gt; 15,DATE(MID(J274,12,4),MID(J274,16,2),MID(J274,18,2)),TEXT(TODAY(),"yyyy-mm-dd"))</f>
        <v>2020-02-25</v>
      </c>
      <c r="M274" s="31" t="n">
        <f aca="false">(L274-K274+1)*B274</f>
        <v>945</v>
      </c>
      <c r="N274" s="32" t="n">
        <f aca="false">H274/M274*365</f>
        <v>0.915836756613768</v>
      </c>
      <c r="O274" s="52" t="n">
        <f aca="false">D274*C274</f>
        <v>134.843304</v>
      </c>
      <c r="P274" s="52" t="n">
        <f aca="false">B274-O274</f>
        <v>0.156696000000011</v>
      </c>
      <c r="Q274" s="53" t="n">
        <f aca="false">O274/150</f>
        <v>0.89895536</v>
      </c>
      <c r="R274" s="54" t="n">
        <f aca="false">R273+C274-T274</f>
        <v>23902.97</v>
      </c>
      <c r="S274" s="55" t="n">
        <f aca="false">R274*D274</f>
        <v>33789.238392</v>
      </c>
      <c r="T274" s="55"/>
      <c r="U274" s="55"/>
      <c r="V274" s="56" t="n">
        <f aca="false">V273+U274</f>
        <v>7056.98</v>
      </c>
      <c r="W274" s="56" t="n">
        <f aca="false">V274+S274</f>
        <v>40846.218392</v>
      </c>
      <c r="X274" s="1" t="n">
        <f aca="false">X273+B274</f>
        <v>37215</v>
      </c>
      <c r="Y274" s="54" t="n">
        <f aca="false">W274-X274</f>
        <v>3631.218392</v>
      </c>
      <c r="Z274" s="40" t="n">
        <f aca="false">W274/X274-1</f>
        <v>0.0975740532580947</v>
      </c>
      <c r="AA274" s="40" t="n">
        <f aca="false">S274/(X274-V274)-1</f>
        <v>0.120406392462105</v>
      </c>
      <c r="AB274" s="40" t="n">
        <f aca="false">SUM($C$2:C274)*D274/SUM($B$2:B274)-1</f>
        <v>0.119445850544136</v>
      </c>
      <c r="AC274" s="40" t="n">
        <f aca="false">Z274-AB274</f>
        <v>-0.0218717972860409</v>
      </c>
      <c r="AD274" s="57" t="n">
        <f aca="false">IF(E274-F274&lt;0,"达成",E274-F274)</f>
        <v>0.202331543407407</v>
      </c>
    </row>
    <row r="275" customFormat="false" ht="15" hidden="false" customHeight="false" outlineLevel="0" collapsed="false">
      <c r="A275" s="46" t="s">
        <v>576</v>
      </c>
      <c r="B275" s="2" t="n">
        <v>135</v>
      </c>
      <c r="C275" s="47" t="n">
        <v>93.35</v>
      </c>
      <c r="D275" s="48" t="n">
        <v>1.4445</v>
      </c>
      <c r="E275" s="49" t="n">
        <f aca="false">10%*Q275+13%</f>
        <v>0.21989605</v>
      </c>
      <c r="F275" s="26" t="n">
        <f aca="false">IF(G275="",($F$1*C275-B275)/B275,H275/B275)</f>
        <v>-0.00419751851851852</v>
      </c>
      <c r="H275" s="5" t="n">
        <f aca="false">IF(G275="",$F$1*C275-B275,G275-B275)</f>
        <v>-0.566665</v>
      </c>
      <c r="I275" s="2" t="s">
        <v>96</v>
      </c>
      <c r="J275" s="50" t="s">
        <v>577</v>
      </c>
      <c r="K275" s="51" t="n">
        <f aca="false">DATE(MID(J275,1,4),MID(J275,5,2),MID(J275,7,2))</f>
        <v>43881</v>
      </c>
      <c r="L275" s="51" t="str">
        <f aca="true">IF(LEN(J275) &gt; 15,DATE(MID(J275,12,4),MID(J275,16,2),MID(J275,18,2)),TEXT(TODAY(),"yyyy-mm-dd"))</f>
        <v>2020-02-25</v>
      </c>
      <c r="M275" s="31" t="n">
        <f aca="false">(L275-K275+1)*B275</f>
        <v>810</v>
      </c>
      <c r="N275" s="32" t="n">
        <f aca="false">H275/M275*365</f>
        <v>-0.255349043209877</v>
      </c>
      <c r="O275" s="52" t="n">
        <f aca="false">D275*C275</f>
        <v>134.844075</v>
      </c>
      <c r="P275" s="52" t="n">
        <f aca="false">B275-O275</f>
        <v>0.155924999999996</v>
      </c>
      <c r="Q275" s="53" t="n">
        <f aca="false">O275/150</f>
        <v>0.8989605</v>
      </c>
      <c r="R275" s="54" t="n">
        <f aca="false">R274+C275-T275</f>
        <v>23996.32</v>
      </c>
      <c r="S275" s="55" t="n">
        <f aca="false">R275*D275</f>
        <v>34662.68424</v>
      </c>
      <c r="T275" s="55"/>
      <c r="U275" s="55"/>
      <c r="V275" s="56" t="n">
        <f aca="false">V274+U275</f>
        <v>7056.98</v>
      </c>
      <c r="W275" s="56" t="n">
        <f aca="false">V275+S275</f>
        <v>41719.66424</v>
      </c>
      <c r="X275" s="1" t="n">
        <f aca="false">X274+B275</f>
        <v>37350</v>
      </c>
      <c r="Y275" s="54" t="n">
        <f aca="false">W275-X275</f>
        <v>4369.66424</v>
      </c>
      <c r="Z275" s="40" t="n">
        <f aca="false">W275/X275-1</f>
        <v>0.116992349129853</v>
      </c>
      <c r="AA275" s="40" t="n">
        <f aca="false">S275/(X275-V275)-1</f>
        <v>0.144246570332043</v>
      </c>
      <c r="AB275" s="40" t="n">
        <f aca="false">SUM($C$2:C275)*D275/SUM($B$2:B275)-1</f>
        <v>0.143391557831325</v>
      </c>
      <c r="AC275" s="40" t="n">
        <f aca="false">Z275-AB275</f>
        <v>-0.0263992087014724</v>
      </c>
      <c r="AD275" s="57" t="n">
        <f aca="false">IF(E275-F275&lt;0,"达成",E275-F275)</f>
        <v>0.224093568518518</v>
      </c>
    </row>
    <row r="276" customFormat="false" ht="15" hidden="false" customHeight="false" outlineLevel="0" collapsed="false">
      <c r="A276" s="46" t="s">
        <v>578</v>
      </c>
      <c r="B276" s="2" t="n">
        <v>135</v>
      </c>
      <c r="C276" s="47" t="n">
        <v>93.23</v>
      </c>
      <c r="D276" s="48" t="n">
        <v>1.4463</v>
      </c>
      <c r="E276" s="49" t="n">
        <f aca="false">10%*Q276+13%</f>
        <v>0.219892366</v>
      </c>
      <c r="F276" s="26" t="n">
        <f aca="false">IF(G276="",($F$1*C276-B276)/B276,H276/B276)</f>
        <v>-0.00547760740740736</v>
      </c>
      <c r="H276" s="5" t="n">
        <f aca="false">IF(G276="",$F$1*C276-B276,G276-B276)</f>
        <v>-0.739476999999994</v>
      </c>
      <c r="I276" s="2" t="s">
        <v>96</v>
      </c>
      <c r="J276" s="50" t="s">
        <v>579</v>
      </c>
      <c r="K276" s="51" t="n">
        <f aca="false">DATE(MID(J276,1,4),MID(J276,5,2),MID(J276,7,2))</f>
        <v>43882</v>
      </c>
      <c r="L276" s="51" t="str">
        <f aca="true">IF(LEN(J276) &gt; 15,DATE(MID(J276,12,4),MID(J276,16,2),MID(J276,18,2)),TEXT(TODAY(),"yyyy-mm-dd"))</f>
        <v>2020-02-25</v>
      </c>
      <c r="M276" s="31" t="n">
        <f aca="false">(L276-K276+1)*B276</f>
        <v>675</v>
      </c>
      <c r="N276" s="32" t="n">
        <f aca="false">H276/M276*365</f>
        <v>-0.399865340740738</v>
      </c>
      <c r="O276" s="52" t="n">
        <f aca="false">D276*C276</f>
        <v>134.838549</v>
      </c>
      <c r="P276" s="52" t="n">
        <f aca="false">B276-O276</f>
        <v>0.161451</v>
      </c>
      <c r="Q276" s="53" t="n">
        <f aca="false">O276/150</f>
        <v>0.89892366</v>
      </c>
      <c r="R276" s="54" t="n">
        <f aca="false">R275+C276-T276</f>
        <v>24089.55</v>
      </c>
      <c r="S276" s="55" t="n">
        <f aca="false">R276*D276</f>
        <v>34840.716165</v>
      </c>
      <c r="T276" s="55"/>
      <c r="U276" s="55"/>
      <c r="V276" s="56" t="n">
        <f aca="false">V275+U276</f>
        <v>7056.98</v>
      </c>
      <c r="W276" s="56" t="n">
        <f aca="false">V276+S276</f>
        <v>41897.696165</v>
      </c>
      <c r="X276" s="1" t="n">
        <f aca="false">X275+B276</f>
        <v>37485</v>
      </c>
      <c r="Y276" s="54" t="n">
        <f aca="false">W276-X276</f>
        <v>4412.696165</v>
      </c>
      <c r="Z276" s="40" t="n">
        <f aca="false">W276/X276-1</f>
        <v>0.117718985327464</v>
      </c>
      <c r="AA276" s="40" t="n">
        <f aca="false">S276/(X276-V276)-1</f>
        <v>0.145020811902976</v>
      </c>
      <c r="AB276" s="40" t="n">
        <f aca="false">SUM($C$2:C276)*D276/SUM($B$2:B276)-1</f>
        <v>0.14429049027611</v>
      </c>
      <c r="AC276" s="40" t="n">
        <f aca="false">Z276-AB276</f>
        <v>-0.0265715049486459</v>
      </c>
      <c r="AD276" s="57" t="n">
        <f aca="false">IF(E276-F276&lt;0,"达成",E276-F276)</f>
        <v>0.225369973407407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{E250B5AC-C8E9-411C-9B7F-EB9B404CE0BE}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{19BDC01D-3466-4320-BDA3-81FF6FAB10DE}</x14:id>
        </ext>
      </extLst>
    </cfRule>
  </conditionalFormatting>
  <conditionalFormatting sqref="AA2:AB2 AA277:AC1048576 AA1:AA27 AA29:AA104 AA259:AB261 AA264:AB266 AA106:AA276 AB3:AB276 AA273:AB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{7863BD56-4EB3-40F0-A4E3-E39B6B218047}</x14:id>
        </ext>
      </extLst>
    </cfRule>
  </conditionalFormatting>
  <conditionalFormatting sqref="F2:F276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{DF90EB52-C469-4E20-84C7-ABDFDF6666D9}</x14:id>
        </ext>
      </extLst>
    </cfRule>
  </conditionalFormatting>
  <conditionalFormatting sqref="E23 E26:E27 E34:E276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{35259FD0-61CE-4F54-A770-D463D4644EB5}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{3C94D063-9947-4686-965E-80ED8E2182F8}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{BB90EBC4-7491-486D-A875-198DD4C96775}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{5B8E3EA8-B441-4549-AAA0-3C52BFC89B50}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{3B97BCF4-9978-4DA1-8599-ECB5EFBB6D81}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{A560C7C4-C26E-4C5F-BD52-FD3D2D2CC63C}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{31DE7D51-61F9-4ED5-A689-9DFFA6655D52}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{295BA5A4-5FA7-4EEC-B166-97944EAAF0FE}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{26A9B42C-25BB-484F-BCCC-78205BC5A8CF}</x14:id>
        </ext>
      </extLst>
    </cfRule>
  </conditionalFormatting>
  <conditionalFormatting sqref="AC2:AC276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{5E705FA2-7780-429A-85FF-80F6E9922E6B}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50B5AC-C8E9-411C-9B7F-EB9B404CE0B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BDC01D-3466-4320-BDA3-81FF6FAB10D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7863BD56-4EB3-40F0-A4E3-E39B6B21804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AA277:AC1048576 AA1:AA27 AA29:AA104 AA259:AB261 AA264:AB266 AA106:AA276 AB3:AB276 AA273:AB1048576</xm:sqref>
        </x14:conditionalFormatting>
        <x14:conditionalFormatting xmlns:xm="http://schemas.microsoft.com/office/excel/2006/main">
          <x14:cfRule type="dataBar" id="{DF90EB52-C469-4E20-84C7-ABDFDF6666D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35259FD0-61CE-4F54-A770-D463D4644EB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C94D063-9947-4686-965E-80ED8E2182F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BB90EBC4-7491-486D-A875-198DD4C9677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5B8E3EA8-B441-4549-AAA0-3C52BFC89B5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97BCF4-9978-4DA1-8599-ECB5EFBB6D8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A560C7C4-C26E-4C5F-BD52-FD3D2D2CC63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1DE7D51-61F9-4ED5-A689-9DFFA6655D5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295BA5A4-5FA7-4EEC-B166-97944EAAF0F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26A9B42C-25BB-484F-BCCC-78205BC5A8C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5E705FA2-7780-429A-85FF-80F6E9922E6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7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" ySplit="1" topLeftCell="B234" activePane="bottomRight" state="frozen"/>
      <selection pane="topLeft" activeCell="A1" activeCellId="0" sqref="A1"/>
      <selection pane="topRight" activeCell="B1" activeCellId="0" sqref="B1"/>
      <selection pane="bottomLeft" activeCell="A234" activeCellId="0" sqref="A234"/>
      <selection pane="bottomRight" activeCell="R257" activeCellId="0" sqref="R257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1.1664</v>
      </c>
      <c r="G1" s="83" t="s">
        <v>580</v>
      </c>
      <c r="H1" s="13" t="str">
        <f aca="false">"盈利"&amp;ROUND(SUM(H2:H19919),2)</f>
        <v>盈利7710.33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TEXT(ROUND(SUM(H2:H19916)/SUM(M2:M19916)*365,4),"0.00%" &amp;  " 
年化")</f>
        <v>40.05% 
年化</v>
      </c>
      <c r="O1" s="10" t="s">
        <v>11</v>
      </c>
      <c r="P1" s="10" t="s">
        <v>12</v>
      </c>
      <c r="Q1" s="15" t="s">
        <v>581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582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584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40" t="n">
        <v>2.19200000000086E-005</v>
      </c>
      <c r="AA2" s="40" t="n">
        <v>2.19200000000086E-005</v>
      </c>
      <c r="AB2" s="40" t="n">
        <f aca="false">SUM($C$2:C2)*D2/SUM($B$2:B2)-1</f>
        <v>2.19200000000086E-005</v>
      </c>
      <c r="AC2" s="40" t="n">
        <f aca="false">Z2-AB2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586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40" t="n">
        <v>-0.00213116666666657</v>
      </c>
      <c r="AA3" s="40" t="n">
        <v>-0.00213116666666657</v>
      </c>
      <c r="AB3" s="40" t="n">
        <f aca="false">SUM($C$2:C3)*D3/SUM($B$2:B3)-1</f>
        <v>-0.00213116666666657</v>
      </c>
      <c r="AC3" s="40" t="n">
        <f aca="false">Z3-AB3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588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40" t="n">
        <v>0.0134084400000001</v>
      </c>
      <c r="AA4" s="40" t="n">
        <v>0.0134084400000001</v>
      </c>
      <c r="AB4" s="40" t="n">
        <f aca="false">SUM($C$2:C4)*D4/SUM($B$2:B4)-1</f>
        <v>0.0134084400000001</v>
      </c>
      <c r="AC4" s="40" t="n">
        <f aca="false">Z4-AB4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40" t="n">
        <v>0.0230217200000002</v>
      </c>
      <c r="AA5" s="40" t="n">
        <v>0.0230217200000002</v>
      </c>
      <c r="AB5" s="40" t="n">
        <f aca="false">SUM($C$2:C5)*D5/SUM($B$2:B5)-1</f>
        <v>0.0230217200000002</v>
      </c>
      <c r="AC5" s="40" t="n">
        <f aca="false">Z5-AB5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591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40" t="n">
        <v>0.0164561839999999</v>
      </c>
      <c r="AA6" s="40" t="n">
        <v>0.0164561839999999</v>
      </c>
      <c r="AB6" s="40" t="n">
        <f aca="false">SUM($C$2:C6)*D6/SUM($B$2:B6)-1</f>
        <v>0.0164561840000002</v>
      </c>
      <c r="AC6" s="40" t="n">
        <f aca="false">Z6-AB6</f>
        <v>-3.01841884819964E-016</v>
      </c>
      <c r="AD6" s="92" t="s">
        <v>30</v>
      </c>
      <c r="AE6" s="92"/>
    </row>
    <row r="7" customFormat="false" ht="15" hidden="false" customHeight="false" outlineLevel="0" collapsed="false">
      <c r="A7" s="21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593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40" t="n">
        <v>0.0159762888888888</v>
      </c>
      <c r="AA7" s="40" t="n">
        <v>0.0159762888888888</v>
      </c>
      <c r="AB7" s="40" t="n">
        <f aca="false">SUM($C$2:C7)*D7/SUM($B$2:B7)-1</f>
        <v>0.015976288888889</v>
      </c>
      <c r="AC7" s="40" t="n">
        <f aca="false">Z7-AB7</f>
        <v>-2.0122792321331E-016</v>
      </c>
      <c r="AD7" s="92" t="s">
        <v>30</v>
      </c>
      <c r="AE7" s="92"/>
    </row>
    <row r="8" customFormat="false" ht="15" hidden="false" customHeight="false" outlineLevel="0" collapsed="false">
      <c r="A8" s="21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40" t="n">
        <v>0.0123055904761906</v>
      </c>
      <c r="AA8" s="40" t="n">
        <v>0.0123055904761906</v>
      </c>
      <c r="AB8" s="40" t="n">
        <f aca="false">SUM($C$2:C8)*D8/SUM($B$2:B8)-1</f>
        <v>0.0123055904761906</v>
      </c>
      <c r="AC8" s="40" t="n">
        <f aca="false">Z8-AB8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596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40" t="n">
        <v>0.0172603650000003</v>
      </c>
      <c r="AA9" s="40" t="n">
        <v>0.0172603650000003</v>
      </c>
      <c r="AB9" s="40" t="n">
        <f aca="false">SUM($C$2:C9)*D9/SUM($B$2:B9)-1</f>
        <v>0.0172603650000003</v>
      </c>
      <c r="AC9" s="40" t="n">
        <f aca="false">Z9-AB9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40" t="n">
        <v>0.00959895555555579</v>
      </c>
      <c r="AA10" s="40" t="n">
        <v>0.00959895555555579</v>
      </c>
      <c r="AB10" s="40" t="n">
        <f aca="false">SUM($C$2:C10)*D10/SUM($B$2:B10)-1</f>
        <v>0.00959895555555579</v>
      </c>
      <c r="AC10" s="40" t="n">
        <f aca="false">Z10-AB10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599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40" t="n">
        <v>0.0208612066666667</v>
      </c>
      <c r="AA11" s="40" t="n">
        <v>0.0208612066666667</v>
      </c>
      <c r="AB11" s="40" t="n">
        <f aca="false">SUM($C$2:C11)*D11/SUM($B$2:B11)-1</f>
        <v>0.0208612066666667</v>
      </c>
      <c r="AC11" s="40" t="n">
        <f aca="false">Z11-AB11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601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40" t="n">
        <v>0.0167712533333333</v>
      </c>
      <c r="AA12" s="40" t="n">
        <v>0.0167712533333333</v>
      </c>
      <c r="AB12" s="40" t="n">
        <f aca="false">SUM($C$2:C12)*D12/SUM($B$2:B12)-1</f>
        <v>0.0167712533333333</v>
      </c>
      <c r="AC12" s="40" t="n">
        <f aca="false">Z12-AB12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603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40" t="n">
        <v>0.0087435355555554</v>
      </c>
      <c r="AA13" s="40" t="n">
        <v>0.0087435355555554</v>
      </c>
      <c r="AB13" s="40" t="n">
        <f aca="false">SUM($C$2:C13)*D13/SUM($B$2:B13)-1</f>
        <v>0.00874353555555563</v>
      </c>
      <c r="AC13" s="40" t="n">
        <f aca="false">Z13-AB13</f>
        <v>-2.30718222304915E-016</v>
      </c>
      <c r="AD13" s="92" t="s">
        <v>30</v>
      </c>
      <c r="AE13" s="92"/>
    </row>
    <row r="14" customFormat="false" ht="15" hidden="false" customHeight="false" outlineLevel="0" collapsed="false">
      <c r="A14" s="21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605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40" t="n">
        <v>0.0170872030769229</v>
      </c>
      <c r="AA14" s="40" t="n">
        <v>0.0170872030769229</v>
      </c>
      <c r="AB14" s="40" t="n">
        <f aca="false">SUM($C$2:C14)*D14/SUM($B$2:B14)-1</f>
        <v>0.0170872030769231</v>
      </c>
      <c r="AC14" s="40" t="n">
        <f aca="false">Z14-AB14</f>
        <v>-1.97758476261356E-016</v>
      </c>
      <c r="AD14" s="92" t="s">
        <v>30</v>
      </c>
      <c r="AE14" s="92"/>
    </row>
    <row r="15" customFormat="false" ht="15" hidden="false" customHeight="false" outlineLevel="0" collapsed="false">
      <c r="A15" s="21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607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40" t="n">
        <v>0.0212039695238095</v>
      </c>
      <c r="AA15" s="40" t="n">
        <v>0.0212039695238095</v>
      </c>
      <c r="AB15" s="40" t="n">
        <f aca="false">SUM($C$2:C15)*D15/SUM($B$2:B15)-1</f>
        <v>0.0212039695238098</v>
      </c>
      <c r="AC15" s="40" t="n">
        <f aca="false">Z15-AB15</f>
        <v>-3.01841884819964E-016</v>
      </c>
      <c r="AD15" s="92" t="s">
        <v>30</v>
      </c>
      <c r="AE15" s="92"/>
    </row>
    <row r="16" customFormat="false" ht="15" hidden="false" customHeight="false" outlineLevel="0" collapsed="false">
      <c r="A16" s="21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609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40" t="n">
        <v>0.00634126755555564</v>
      </c>
      <c r="AA16" s="40" t="n">
        <v>0.00634126755555564</v>
      </c>
      <c r="AB16" s="40" t="n">
        <f aca="false">SUM($C$2:C16)*D16/SUM($B$2:B16)-1</f>
        <v>0.00634126755555564</v>
      </c>
      <c r="AC16" s="40" t="n">
        <f aca="false">Z16-AB16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611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40" t="n">
        <v>0.00757060583333336</v>
      </c>
      <c r="AA17" s="40" t="n">
        <v>0.00757060583333336</v>
      </c>
      <c r="AB17" s="40" t="n">
        <f aca="false">SUM($C$2:C17)*D17/SUM($B$2:B17)-1</f>
        <v>0.00757060583333336</v>
      </c>
      <c r="AC17" s="40" t="n">
        <f aca="false">Z17-AB17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613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40" t="n">
        <v>0.0118935870588235</v>
      </c>
      <c r="AA18" s="40" t="n">
        <v>0.0118935870588235</v>
      </c>
      <c r="AB18" s="40" t="n">
        <f aca="false">SUM($C$2:C18)*D18/SUM($B$2:B18)-1</f>
        <v>0.0118935870588237</v>
      </c>
      <c r="AC18" s="40" t="n">
        <f aca="false">Z18-AB18</f>
        <v>-1.99493199737333E-016</v>
      </c>
      <c r="AD18" s="92" t="s">
        <v>30</v>
      </c>
      <c r="AE18" s="92"/>
    </row>
    <row r="19" customFormat="false" ht="15" hidden="false" customHeight="false" outlineLevel="0" collapsed="false">
      <c r="A19" s="21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615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40" t="n">
        <v>0.00733443777777776</v>
      </c>
      <c r="AA19" s="40" t="n">
        <v>0.00733443777777776</v>
      </c>
      <c r="AB19" s="40" t="n">
        <f aca="false">SUM($C$2:C19)*D19/SUM($B$2:B19)-1</f>
        <v>0.00733443777777798</v>
      </c>
      <c r="AC19" s="40" t="n">
        <f aca="false">Z19-AB19</f>
        <v>-2.19442519711066E-016</v>
      </c>
      <c r="AD19" s="92" t="s">
        <v>30</v>
      </c>
      <c r="AE19" s="92"/>
    </row>
    <row r="20" customFormat="false" ht="15" hidden="false" customHeight="false" outlineLevel="0" collapsed="false">
      <c r="A20" s="21" t="s">
        <v>616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617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40" t="n">
        <v>0.00436848181818172</v>
      </c>
      <c r="AA20" s="40" t="n">
        <v>0.00436848181818172</v>
      </c>
      <c r="AB20" s="40" t="n">
        <f aca="false">SUM($C$2:C20)*D20/SUM($B$2:B20)-1</f>
        <v>0.00436848181818195</v>
      </c>
      <c r="AC20" s="40" t="n">
        <f aca="false">Z20-AB20</f>
        <v>-2.29850860566927E-016</v>
      </c>
      <c r="AD20" s="92" t="s">
        <v>30</v>
      </c>
      <c r="AE20" s="92"/>
    </row>
    <row r="21" customFormat="false" ht="15" hidden="false" customHeight="false" outlineLevel="0" collapsed="false">
      <c r="A21" s="21" t="s">
        <v>618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619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40" t="n">
        <v>-0.00660890123456792</v>
      </c>
      <c r="AA21" s="40" t="n">
        <v>-0.00660890123456792</v>
      </c>
      <c r="AB21" s="40" t="n">
        <f aca="false">SUM($C$2:C21)*D21/SUM($B$2:B21)-1</f>
        <v>-0.00660890123456792</v>
      </c>
      <c r="AC21" s="40" t="n">
        <f aca="false">Z21-AB21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620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621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40" t="n">
        <v>-0.0145817643874643</v>
      </c>
      <c r="AA22" s="40" t="n">
        <v>-0.0145817643874643</v>
      </c>
      <c r="AB22" s="40" t="n">
        <f aca="false">SUM($C$2:C22)*D22/SUM($B$2:B22)-1</f>
        <v>-0.0145817643874642</v>
      </c>
      <c r="AC22" s="40" t="n">
        <f aca="false">Z22-AB22</f>
        <v>-9.8879238130678E-017</v>
      </c>
      <c r="AD22" s="92" t="s">
        <v>30</v>
      </c>
      <c r="AE22" s="92"/>
    </row>
    <row r="23" customFormat="false" ht="15" hidden="false" customHeight="false" outlineLevel="0" collapsed="false">
      <c r="A23" s="21" t="s">
        <v>622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623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40" t="n">
        <v>-0.0207205288359787</v>
      </c>
      <c r="AA23" s="40" t="n">
        <v>-0.0207205288359787</v>
      </c>
      <c r="AB23" s="40" t="n">
        <f aca="false">SUM($C$2:C23)*D23/SUM($B$2:B23)-1</f>
        <v>-0.0207205288359786</v>
      </c>
      <c r="AC23" s="40" t="n">
        <f aca="false">Z23-AB23</f>
        <v>-9.71445146547012E-017</v>
      </c>
      <c r="AD23" s="92" t="s">
        <v>30</v>
      </c>
      <c r="AE23" s="92"/>
    </row>
    <row r="24" customFormat="false" ht="15" hidden="false" customHeight="false" outlineLevel="0" collapsed="false">
      <c r="A24" s="21" t="s">
        <v>624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625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40" t="n">
        <v>0.00471728345679034</v>
      </c>
      <c r="AA24" s="40" t="n">
        <v>0.00471728345679034</v>
      </c>
      <c r="AB24" s="40" t="n">
        <f aca="false">SUM($C$2:C24)*D24/SUM($B$2:B24)-1</f>
        <v>0.00471728345679034</v>
      </c>
      <c r="AC24" s="40" t="n">
        <f aca="false">Z24-AB24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626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627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40" t="n">
        <v>0.0264501754629631</v>
      </c>
      <c r="AA25" s="40" t="n">
        <v>0.0264501754629631</v>
      </c>
      <c r="AB25" s="40" t="n">
        <f aca="false">SUM($C$2:C25)*D25/SUM($B$2:B25)-1</f>
        <v>0.0264501754629631</v>
      </c>
      <c r="AC25" s="40" t="n">
        <f aca="false">Z25-AB25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628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629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40" t="n">
        <v>0.0336451984234236</v>
      </c>
      <c r="AA26" s="40" t="n">
        <v>0.0336451984234236</v>
      </c>
      <c r="AB26" s="40" t="n">
        <f aca="false">SUM($C$2:C26)*D26/SUM($B$2:B26)-1</f>
        <v>0.0336451984234236</v>
      </c>
      <c r="AC26" s="40" t="n">
        <f aca="false">Z26-AB26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630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631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40" t="n">
        <v>0.0483179890350878</v>
      </c>
      <c r="AA27" s="40" t="n">
        <v>0.0483179890350878</v>
      </c>
      <c r="AB27" s="40" t="n">
        <f aca="false">SUM($C$2:C27)*D27/SUM($B$2:B27)-1</f>
        <v>0.0483179890350876</v>
      </c>
      <c r="AC27" s="40" t="n">
        <f aca="false">Z27-AB27</f>
        <v>2.0122792321331E-016</v>
      </c>
      <c r="AD27" s="92" t="s">
        <v>30</v>
      </c>
      <c r="AE27" s="92"/>
    </row>
    <row r="28" customFormat="false" ht="15" hidden="false" customHeight="false" outlineLevel="0" collapsed="false">
      <c r="A28" s="21" t="s">
        <v>632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633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40" t="n">
        <v>0.0513547444444444</v>
      </c>
      <c r="AA28" s="40" t="n">
        <v>0.0513547444444444</v>
      </c>
      <c r="AB28" s="40" t="n">
        <f aca="false">SUM($C$2:C28)*D28/SUM($B$2:B28)-1</f>
        <v>0.0513547444444444</v>
      </c>
      <c r="AC28" s="40" t="n">
        <f aca="false">Z28-AB28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634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635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40" t="n">
        <v>0.0435969687500002</v>
      </c>
      <c r="AA29" s="40" t="n">
        <v>0.0435969687500002</v>
      </c>
      <c r="AB29" s="40" t="n">
        <f aca="false">SUM($C$2:C29)*D29/SUM($B$2:B29)-1</f>
        <v>0.0435969687500002</v>
      </c>
      <c r="AC29" s="40" t="n">
        <f aca="false">Z29-AB29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636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637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40" t="n">
        <v>0.0764462178861789</v>
      </c>
      <c r="AA30" s="40" t="n">
        <v>0.0764462178861789</v>
      </c>
      <c r="AB30" s="40" t="n">
        <f aca="false">SUM($C$2:C30)*D30/SUM($B$2:B30)-1</f>
        <v>0.0764462178861789</v>
      </c>
      <c r="AC30" s="40" t="n">
        <f aca="false">Z30-AB30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638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639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40" t="n">
        <v>0.0758868298507465</v>
      </c>
      <c r="AA31" s="40" t="n">
        <v>0.0758868298507465</v>
      </c>
      <c r="AB31" s="40" t="n">
        <f aca="false">SUM($C$2:C31)*D31/SUM($B$2:B31)-1</f>
        <v>0.0758868298507462</v>
      </c>
      <c r="AC31" s="40" t="n">
        <f aca="false">Z31-AB31</f>
        <v>3.05311331771918E-016</v>
      </c>
      <c r="AD31" s="92" t="s">
        <v>30</v>
      </c>
      <c r="AE31" s="92"/>
    </row>
    <row r="32" customFormat="false" ht="15" hidden="false" customHeight="false" outlineLevel="0" collapsed="false">
      <c r="A32" s="21" t="s">
        <v>640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641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40" t="n">
        <v>0.0744630922027294</v>
      </c>
      <c r="AA32" s="40" t="n">
        <v>0.0744630922027294</v>
      </c>
      <c r="AB32" s="40" t="n">
        <f aca="false">SUM($C$2:C32)*D32/SUM($B$2:B32)-1</f>
        <v>0.0744630922027294</v>
      </c>
      <c r="AC32" s="40" t="n">
        <f aca="false">Z32-AB32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642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643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40" t="n">
        <v>0.0711575883476603</v>
      </c>
      <c r="AA33" s="40" t="n">
        <v>0.0711575883476603</v>
      </c>
      <c r="AB33" s="40" t="n">
        <f aca="false">SUM($C$2:C33)*D33/SUM($B$2:B33)-1</f>
        <v>0.0711575883476601</v>
      </c>
      <c r="AC33" s="40" t="n">
        <f aca="false">Z33-AB33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644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645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40" t="n">
        <v>0.0947079617977531</v>
      </c>
      <c r="AA34" s="40" t="n">
        <v>0.0947079617977531</v>
      </c>
      <c r="AB34" s="40" t="n">
        <f aca="false">SUM($C$2:C34)*D34/SUM($B$2:B34)-1</f>
        <v>0.0947079617977529</v>
      </c>
      <c r="AC34" s="40" t="n">
        <f aca="false">Z34-AB34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647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40" t="n">
        <v>0.112311345034247</v>
      </c>
      <c r="AA35" s="40" t="n">
        <v>0.12322660585793</v>
      </c>
      <c r="AB35" s="40" t="n">
        <f aca="false">SUM($C$2:C35)*D35/SUM($B$2:B35)-1</f>
        <v>0.109349092465753</v>
      </c>
      <c r="AC35" s="40" t="n">
        <f aca="false">Z35-AB35</f>
        <v>0.002962252568494</v>
      </c>
      <c r="AD35" s="92" t="s">
        <v>30</v>
      </c>
      <c r="AE35" s="92"/>
    </row>
    <row r="36" customFormat="false" ht="15" hidden="false" customHeight="false" outlineLevel="0" collapsed="false">
      <c r="A36" s="46" t="s">
        <v>648</v>
      </c>
      <c r="B36" s="2" t="n">
        <v>105</v>
      </c>
      <c r="C36" s="93" t="n">
        <v>108.14</v>
      </c>
      <c r="D36" s="94" t="n">
        <v>0.9705</v>
      </c>
      <c r="E36" s="25" t="n">
        <f aca="false">10%*Q36+13%</f>
        <v>0.19996658</v>
      </c>
      <c r="F36" s="39" t="n">
        <f aca="false">IF(G36="",($F$1*C36-B36)/B36,H36/B36)</f>
        <v>0.201280914285714</v>
      </c>
      <c r="G36" s="4"/>
      <c r="H36" s="95" t="n">
        <f aca="false">IF(G36="",$F$1*C36-B36,G36-B36)</f>
        <v>21.134496</v>
      </c>
      <c r="I36" s="96" t="s">
        <v>649</v>
      </c>
      <c r="J36" s="97" t="s">
        <v>650</v>
      </c>
      <c r="K36" s="98" t="n">
        <f aca="false">DATE(MID(J36,1,4),MID(J36,5,2),MID(J36,7,2))</f>
        <v>43521</v>
      </c>
      <c r="L36" s="99" t="n">
        <f aca="true">IF(LEN(J36) &gt; 15,DATE(MID(J36,12,4),MID(J36,16,2),MID(J36,18,2)),TEXT(TODAY(),"yyyy/m/d"))</f>
        <v>43886</v>
      </c>
      <c r="M36" s="79" t="n">
        <f aca="false">(L36-K36+1)*B36</f>
        <v>38430</v>
      </c>
      <c r="N36" s="100" t="n">
        <f aca="false">H36/M36*365</f>
        <v>0.200730966432475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101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Z36-AB36</f>
        <v>-0.00895664339781299</v>
      </c>
      <c r="AD36" s="57" t="str">
        <f aca="false">IF(E36-F36&lt;0,"达成",E36-F36)</f>
        <v>达成</v>
      </c>
      <c r="AE36" s="57"/>
    </row>
    <row r="37" customFormat="false" ht="15" hidden="false" customHeight="false" outlineLevel="0" collapsed="false">
      <c r="A37" s="21" t="s">
        <v>651</v>
      </c>
      <c r="B37" s="22" t="n">
        <v>90</v>
      </c>
      <c r="C37" s="35" t="n">
        <v>92.8</v>
      </c>
      <c r="D37" s="86" t="n">
        <v>0.9693</v>
      </c>
      <c r="E37" s="25" t="n">
        <v>0.18996736</v>
      </c>
      <c r="F37" s="39" t="n">
        <v>0.197222222222222</v>
      </c>
      <c r="G37" s="27" t="n">
        <v>107.75</v>
      </c>
      <c r="H37" s="87" t="n">
        <v>17.75</v>
      </c>
      <c r="I37" s="22" t="s">
        <v>28</v>
      </c>
      <c r="J37" s="29" t="s">
        <v>652</v>
      </c>
      <c r="K37" s="88" t="n">
        <v>43522</v>
      </c>
      <c r="L37" s="89" t="n">
        <v>43885</v>
      </c>
      <c r="M37" s="90" t="n">
        <v>32760</v>
      </c>
      <c r="N37" s="32" t="n">
        <v>0.197764041514042</v>
      </c>
      <c r="O37" s="33" t="n">
        <v>89.95104</v>
      </c>
      <c r="P37" s="33" t="n">
        <v>-0.0489599999999939</v>
      </c>
      <c r="Q37" s="34" t="n">
        <v>0.5996736</v>
      </c>
      <c r="R37" s="38" t="n">
        <v>7230.45</v>
      </c>
      <c r="S37" s="36" t="n">
        <v>7008.475185</v>
      </c>
      <c r="T37" s="36"/>
      <c r="U37" s="91"/>
      <c r="V37" s="37" t="n">
        <v>517.3</v>
      </c>
      <c r="W37" s="37" t="n">
        <v>7525.775185</v>
      </c>
      <c r="X37" s="102" t="n">
        <v>6035</v>
      </c>
      <c r="Y37" s="38" t="n">
        <v>1490.775185</v>
      </c>
      <c r="Z37" s="40" t="n">
        <v>0.247021571665286</v>
      </c>
      <c r="AA37" s="40" t="n">
        <v>0.27018054352357</v>
      </c>
      <c r="AB37" s="39" t="n">
        <v>0.255727748467274</v>
      </c>
      <c r="AC37" s="39" t="n">
        <v>-0.00870617680198801</v>
      </c>
      <c r="AD37" s="103" t="s">
        <v>30</v>
      </c>
      <c r="AE37" s="57"/>
    </row>
    <row r="38" customFormat="false" ht="15" hidden="false" customHeight="false" outlineLevel="0" collapsed="false">
      <c r="A38" s="21" t="s">
        <v>653</v>
      </c>
      <c r="B38" s="22" t="n">
        <v>90</v>
      </c>
      <c r="C38" s="35" t="n">
        <v>93.17</v>
      </c>
      <c r="D38" s="86" t="n">
        <v>0.9655</v>
      </c>
      <c r="E38" s="25" t="n">
        <v>0.189970423333333</v>
      </c>
      <c r="F38" s="39" t="n">
        <v>0.202</v>
      </c>
      <c r="G38" s="27" t="n">
        <v>108.18</v>
      </c>
      <c r="H38" s="87" t="n">
        <v>18.18</v>
      </c>
      <c r="I38" s="22" t="s">
        <v>28</v>
      </c>
      <c r="J38" s="29" t="s">
        <v>654</v>
      </c>
      <c r="K38" s="88" t="n">
        <v>43523</v>
      </c>
      <c r="L38" s="89" t="n">
        <v>43885</v>
      </c>
      <c r="M38" s="90" t="n">
        <v>32670</v>
      </c>
      <c r="N38" s="32" t="n">
        <v>0.203112947658402</v>
      </c>
      <c r="O38" s="33" t="n">
        <v>89.955635</v>
      </c>
      <c r="P38" s="33" t="n">
        <v>-0.0443649999999991</v>
      </c>
      <c r="Q38" s="34" t="n">
        <v>0.599704233333333</v>
      </c>
      <c r="R38" s="38" t="n">
        <v>7323.62</v>
      </c>
      <c r="S38" s="36" t="n">
        <v>7070.95511</v>
      </c>
      <c r="T38" s="36"/>
      <c r="U38" s="91"/>
      <c r="V38" s="37" t="n">
        <v>517.3</v>
      </c>
      <c r="W38" s="37" t="n">
        <v>7588.25511</v>
      </c>
      <c r="X38" s="102" t="n">
        <v>6125</v>
      </c>
      <c r="Y38" s="38" t="n">
        <v>1463.25511</v>
      </c>
      <c r="Z38" s="40" t="n">
        <v>0.238898793469388</v>
      </c>
      <c r="AA38" s="40" t="n">
        <v>0.260936767302103</v>
      </c>
      <c r="AB38" s="39" t="n">
        <v>0.247112311020408</v>
      </c>
      <c r="AC38" s="39" t="n">
        <v>-0.00821351755101998</v>
      </c>
      <c r="AD38" s="103" t="s">
        <v>30</v>
      </c>
      <c r="AE38" s="57"/>
    </row>
    <row r="39" customFormat="false" ht="15" hidden="false" customHeight="false" outlineLevel="0" collapsed="false">
      <c r="A39" s="21" t="s">
        <v>655</v>
      </c>
      <c r="B39" s="22" t="n">
        <v>90</v>
      </c>
      <c r="C39" s="35" t="n">
        <v>93.05</v>
      </c>
      <c r="D39" s="86" t="n">
        <v>0.9667</v>
      </c>
      <c r="E39" s="25" t="n">
        <v>0.189967623333333</v>
      </c>
      <c r="F39" s="39" t="n">
        <v>0.200444444444445</v>
      </c>
      <c r="G39" s="27" t="n">
        <v>108.04</v>
      </c>
      <c r="H39" s="87" t="n">
        <v>18.04</v>
      </c>
      <c r="I39" s="22" t="s">
        <v>28</v>
      </c>
      <c r="J39" s="29" t="s">
        <v>656</v>
      </c>
      <c r="K39" s="88" t="n">
        <v>43524</v>
      </c>
      <c r="L39" s="89" t="n">
        <v>43885</v>
      </c>
      <c r="M39" s="90" t="n">
        <v>32580</v>
      </c>
      <c r="N39" s="32" t="n">
        <v>0.202105586249233</v>
      </c>
      <c r="O39" s="33" t="n">
        <v>89.951435</v>
      </c>
      <c r="P39" s="33" t="n">
        <v>-0.0485649999999964</v>
      </c>
      <c r="Q39" s="34" t="n">
        <v>0.599676233333333</v>
      </c>
      <c r="R39" s="38" t="n">
        <v>7416.67</v>
      </c>
      <c r="S39" s="36" t="n">
        <v>7169.694889</v>
      </c>
      <c r="T39" s="36"/>
      <c r="U39" s="91"/>
      <c r="V39" s="37" t="n">
        <v>517.3</v>
      </c>
      <c r="W39" s="37" t="n">
        <v>7686.994889</v>
      </c>
      <c r="X39" s="102" t="n">
        <v>6215</v>
      </c>
      <c r="Y39" s="38" t="n">
        <v>1471.994889</v>
      </c>
      <c r="Z39" s="40" t="n">
        <v>0.236845517135961</v>
      </c>
      <c r="AA39" s="40" t="n">
        <v>0.258348963441389</v>
      </c>
      <c r="AB39" s="39" t="n">
        <v>0.245053604505229</v>
      </c>
      <c r="AC39" s="39" t="n">
        <v>-0.00820808736926798</v>
      </c>
      <c r="AD39" s="103" t="s">
        <v>30</v>
      </c>
      <c r="AE39" s="57"/>
    </row>
    <row r="40" customFormat="false" ht="15" hidden="false" customHeight="false" outlineLevel="0" collapsed="false">
      <c r="A40" s="21" t="s">
        <v>657</v>
      </c>
      <c r="B40" s="22" t="n">
        <v>90</v>
      </c>
      <c r="C40" s="35" t="n">
        <v>92.33</v>
      </c>
      <c r="D40" s="86" t="n">
        <v>0.9743</v>
      </c>
      <c r="E40" s="25" t="n">
        <v>0.189971412666667</v>
      </c>
      <c r="F40" s="39" t="n">
        <v>0.191222222222222</v>
      </c>
      <c r="G40" s="27" t="n">
        <v>107.21</v>
      </c>
      <c r="H40" s="87" t="n">
        <v>17.21</v>
      </c>
      <c r="I40" s="22" t="s">
        <v>28</v>
      </c>
      <c r="J40" s="29" t="s">
        <v>658</v>
      </c>
      <c r="K40" s="88" t="n">
        <v>43525</v>
      </c>
      <c r="L40" s="89" t="n">
        <v>43885</v>
      </c>
      <c r="M40" s="90" t="n">
        <v>32490</v>
      </c>
      <c r="N40" s="32" t="n">
        <v>0.193341028008618</v>
      </c>
      <c r="O40" s="33" t="n">
        <v>89.957119</v>
      </c>
      <c r="P40" s="33" t="n">
        <v>-0.0428809999999942</v>
      </c>
      <c r="Q40" s="34" t="n">
        <v>0.599714126666667</v>
      </c>
      <c r="R40" s="38" t="n">
        <v>7509</v>
      </c>
      <c r="S40" s="36" t="n">
        <v>7316.0187</v>
      </c>
      <c r="T40" s="36"/>
      <c r="U40" s="91"/>
      <c r="V40" s="37" t="n">
        <v>517.3</v>
      </c>
      <c r="W40" s="37" t="n">
        <v>7833.3187</v>
      </c>
      <c r="X40" s="102" t="n">
        <v>6305</v>
      </c>
      <c r="Y40" s="38" t="n">
        <v>1528.3187</v>
      </c>
      <c r="Z40" s="40" t="n">
        <v>0.242397890563045</v>
      </c>
      <c r="AA40" s="40" t="n">
        <v>0.264063220277485</v>
      </c>
      <c r="AB40" s="39" t="n">
        <v>0.25119745075337</v>
      </c>
      <c r="AC40" s="39" t="n">
        <v>-0.00879956019032499</v>
      </c>
      <c r="AD40" s="103" t="s">
        <v>30</v>
      </c>
      <c r="AE40" s="57"/>
    </row>
    <row r="41" customFormat="false" ht="15" hidden="false" customHeight="false" outlineLevel="0" collapsed="false">
      <c r="A41" s="46" t="s">
        <v>659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0.1766816</v>
      </c>
      <c r="G41" s="4"/>
      <c r="H41" s="95" t="n">
        <f aca="false">IF(G41="",$F$1*C41-B41,G41-B41)</f>
        <v>23.852016</v>
      </c>
      <c r="I41" s="2" t="s">
        <v>96</v>
      </c>
      <c r="J41" s="50" t="s">
        <v>107</v>
      </c>
      <c r="K41" s="98" t="n">
        <f aca="false">DATE(MID(J41,1,4),MID(J41,5,2),MID(J41,7,2))</f>
        <v>43528</v>
      </c>
      <c r="L41" s="99" t="str">
        <f aca="true">IF(LEN(J41) &gt; 15,DATE(MID(J41,12,4),MID(J41,16,2),MID(J41,18,2)),TEXT(TODAY(),"yyyy/m/d"))</f>
        <v>2020/2/25</v>
      </c>
      <c r="M41" s="79" t="n">
        <f aca="false">(L41-K41+1)*B41</f>
        <v>48465</v>
      </c>
      <c r="N41" s="100" t="n">
        <f aca="false">H41/M41*365</f>
        <v>0.179634495821727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101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Z41-AB41</f>
        <v>-0.0101213372670808</v>
      </c>
      <c r="AD41" s="57" t="n">
        <f aca="false">IF(E41-F41&lt;0,"达成",E41-F41)</f>
        <v>0.0432764346666669</v>
      </c>
      <c r="AE41" s="57"/>
    </row>
    <row r="42" customFormat="false" ht="15" hidden="false" customHeight="false" outlineLevel="0" collapsed="false">
      <c r="A42" s="46" t="s">
        <v>660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0.1479104</v>
      </c>
      <c r="G42" s="4"/>
      <c r="H42" s="95" t="n">
        <f aca="false">IF(G42="",$F$1*C42-B42,G42-B42)</f>
        <v>19.967904</v>
      </c>
      <c r="I42" s="2" t="s">
        <v>96</v>
      </c>
      <c r="J42" s="50" t="s">
        <v>109</v>
      </c>
      <c r="K42" s="98" t="n">
        <f aca="false">DATE(MID(J42,1,4),MID(J42,5,2),MID(J42,7,2))</f>
        <v>43529</v>
      </c>
      <c r="L42" s="99" t="str">
        <f aca="true">IF(LEN(J42) &gt; 15,DATE(MID(J42,12,4),MID(J42,16,2),MID(J42,18,2)),TEXT(TODAY(),"yyyy/m/d"))</f>
        <v>2020/2/25</v>
      </c>
      <c r="M42" s="79" t="n">
        <f aca="false">(L42-K42+1)*B42</f>
        <v>48330</v>
      </c>
      <c r="N42" s="100" t="n">
        <f aca="false">H42/M42*365</f>
        <v>0.150802502793296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101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Z42-AB42</f>
        <v>-0.0214650938403043</v>
      </c>
      <c r="AD42" s="57" t="n">
        <f aca="false">IF(E42-F42&lt;0,"达成",E42-F42)</f>
        <v>0.0720446773333328</v>
      </c>
      <c r="AE42" s="57"/>
    </row>
    <row r="43" customFormat="false" ht="15" hidden="false" customHeight="false" outlineLevel="0" collapsed="false">
      <c r="A43" s="104" t="s">
        <v>661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0.1294208</v>
      </c>
      <c r="G43" s="4"/>
      <c r="H43" s="95" t="n">
        <f aca="false">IF(G43="",$F$1*C43-B43,G43-B43)</f>
        <v>17.471808</v>
      </c>
      <c r="I43" s="2" t="s">
        <v>96</v>
      </c>
      <c r="J43" s="50" t="s">
        <v>111</v>
      </c>
      <c r="K43" s="98" t="n">
        <f aca="false">DATE(MID(J43,1,4),MID(J43,5,2),MID(J43,7,2))</f>
        <v>43530</v>
      </c>
      <c r="L43" s="99" t="str">
        <f aca="true">IF(LEN(J43) &gt; 15,DATE(MID(J43,12,4),MID(J43,16,2),MID(J43,18,2)),TEXT(TODAY(),"yyyy/m/d"))</f>
        <v>2020/2/25</v>
      </c>
      <c r="M43" s="79" t="n">
        <f aca="false">(L43-K43+1)*B43</f>
        <v>48195</v>
      </c>
      <c r="N43" s="100" t="n">
        <f aca="false">H43/M43*365</f>
        <v>0.132320985994398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101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0.253119845007451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Z43-AB43</f>
        <v>-0.0540488760059614</v>
      </c>
      <c r="AD43" s="57" t="n">
        <f aca="false">IF(E43-F43&lt;0,"达成",E43-F43)</f>
        <v>0.0905407039999999</v>
      </c>
      <c r="AE43" s="57"/>
    </row>
    <row r="44" customFormat="false" ht="15" hidden="false" customHeight="false" outlineLevel="0" collapsed="false">
      <c r="A44" s="104" t="s">
        <v>662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0.1156832</v>
      </c>
      <c r="G44" s="4"/>
      <c r="H44" s="95" t="n">
        <f aca="false">IF(G44="",$F$1*C44-B44,G44-B44)</f>
        <v>15.617232</v>
      </c>
      <c r="I44" s="2" t="s">
        <v>96</v>
      </c>
      <c r="J44" s="50" t="s">
        <v>113</v>
      </c>
      <c r="K44" s="98" t="n">
        <f aca="false">DATE(MID(J44,1,4),MID(J44,5,2),MID(J44,7,2))</f>
        <v>43531</v>
      </c>
      <c r="L44" s="99" t="str">
        <f aca="true">IF(LEN(J44) &gt; 15,DATE(MID(J44,12,4),MID(J44,16,2),MID(J44,18,2)),TEXT(TODAY(),"yyyy/m/d"))</f>
        <v>2020/2/25</v>
      </c>
      <c r="M44" s="79" t="n">
        <f aca="false">(L44-K44+1)*B44</f>
        <v>48060</v>
      </c>
      <c r="N44" s="100" t="n">
        <f aca="false">H44/M44*365</f>
        <v>0.118607775280899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101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Z44-AB44</f>
        <v>-0.0759497151205257</v>
      </c>
      <c r="AD44" s="57" t="n">
        <f aca="false">IF(E44-F44&lt;0,"达成",E44-F44)</f>
        <v>0.104277366666667</v>
      </c>
      <c r="AE44" s="57"/>
    </row>
    <row r="45" customFormat="false" ht="15" hidden="false" customHeight="false" outlineLevel="0" collapsed="false">
      <c r="A45" s="104" t="s">
        <v>663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0.1553408</v>
      </c>
      <c r="G45" s="4"/>
      <c r="H45" s="95" t="n">
        <f aca="false">IF(G45="",$F$1*C45-B45,G45-B45)</f>
        <v>20.971008</v>
      </c>
      <c r="I45" s="2" t="s">
        <v>96</v>
      </c>
      <c r="J45" s="50" t="s">
        <v>115</v>
      </c>
      <c r="K45" s="98" t="n">
        <f aca="false">DATE(MID(J45,1,4),MID(J45,5,2),MID(J45,7,2))</f>
        <v>43532</v>
      </c>
      <c r="L45" s="99" t="str">
        <f aca="true">IF(LEN(J45) &gt; 15,DATE(MID(J45,12,4),MID(J45,16,2),MID(J45,18,2)),TEXT(TODAY(),"yyyy/m/d"))</f>
        <v>2020/2/25</v>
      </c>
      <c r="M45" s="79" t="n">
        <f aca="false">(L45-K45+1)*B45</f>
        <v>47925</v>
      </c>
      <c r="N45" s="100" t="n">
        <f aca="false">H45/M45*365</f>
        <v>0.159716597183099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101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0.503815605602097</v>
      </c>
      <c r="AB45" s="40" t="n">
        <f aca="false">SUM($C$2:C45)*D45/SUM($B$2:B45)-1</f>
        <v>0.266364117621776</v>
      </c>
      <c r="AC45" s="40" t="n">
        <f aca="false">Z45-AB45</f>
        <v>-0.0521731925501432</v>
      </c>
      <c r="AD45" s="57" t="n">
        <f aca="false">IF(E45-F45&lt;0,"达成",E45-F45)</f>
        <v>0.0646171013333329</v>
      </c>
      <c r="AE45" s="57"/>
    </row>
    <row r="46" customFormat="false" ht="15" hidden="false" customHeight="false" outlineLevel="0" collapsed="false">
      <c r="A46" s="104" t="s">
        <v>664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0.1144736</v>
      </c>
      <c r="G46" s="4"/>
      <c r="H46" s="95" t="n">
        <f aca="false">IF(G46="",$F$1*C46-B46,G46-B46)</f>
        <v>15.453936</v>
      </c>
      <c r="I46" s="2" t="s">
        <v>96</v>
      </c>
      <c r="J46" s="50" t="s">
        <v>117</v>
      </c>
      <c r="K46" s="98" t="n">
        <f aca="false">DATE(MID(J46,1,4),MID(J46,5,2),MID(J46,7,2))</f>
        <v>43535</v>
      </c>
      <c r="L46" s="99" t="str">
        <f aca="true">IF(LEN(J46) &gt; 15,DATE(MID(J46,12,4),MID(J46,16,2),MID(J46,18,2)),TEXT(TODAY(),"yyyy/m/d"))</f>
        <v>2020/2/25</v>
      </c>
      <c r="M46" s="79" t="n">
        <f aca="false">(L46-K46+1)*B46</f>
        <v>47520</v>
      </c>
      <c r="N46" s="100" t="n">
        <f aca="false">H46/M46*365</f>
        <v>0.118701318181818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101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0.233178947575544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Z46-AB46</f>
        <v>-0.073799084750527</v>
      </c>
      <c r="AD46" s="57" t="n">
        <f aca="false">IF(E46-F46&lt;0,"达成",E46-F46)</f>
        <v>0.105492625333333</v>
      </c>
      <c r="AE46" s="57"/>
    </row>
    <row r="47" customFormat="false" ht="15" hidden="false" customHeight="false" outlineLevel="0" collapsed="false">
      <c r="A47" s="104" t="s">
        <v>665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0.0966752000000002</v>
      </c>
      <c r="G47" s="4"/>
      <c r="H47" s="95" t="n">
        <f aca="false">IF(G47="",$F$1*C47-B47,G47-B47)</f>
        <v>13.051152</v>
      </c>
      <c r="I47" s="2" t="s">
        <v>96</v>
      </c>
      <c r="J47" s="50" t="s">
        <v>119</v>
      </c>
      <c r="K47" s="98" t="n">
        <f aca="false">DATE(MID(J47,1,4),MID(J47,5,2),MID(J47,7,2))</f>
        <v>43536</v>
      </c>
      <c r="L47" s="99" t="str">
        <f aca="true">IF(LEN(J47) &gt; 15,DATE(MID(J47,12,4),MID(J47,16,2),MID(J47,18,2)),TEXT(TODAY(),"yyyy/m/d"))</f>
        <v>2020/2/25</v>
      </c>
      <c r="M47" s="79" t="n">
        <f aca="false">(L47-K47+1)*B47</f>
        <v>47385</v>
      </c>
      <c r="N47" s="100" t="n">
        <f aca="false">H47/M47*365</f>
        <v>0.100531190883191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101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Z47-AB47</f>
        <v>-0.0825351508965513</v>
      </c>
      <c r="AD47" s="57" t="n">
        <f aca="false">IF(E47-F47&lt;0,"达成",E47-F47)</f>
        <v>0.123284322</v>
      </c>
      <c r="AE47" s="57"/>
    </row>
    <row r="48" customFormat="false" ht="15" hidden="false" customHeight="false" outlineLevel="0" collapsed="false">
      <c r="A48" s="104" t="s">
        <v>666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0.1209536</v>
      </c>
      <c r="G48" s="4"/>
      <c r="H48" s="95" t="n">
        <f aca="false">IF(G48="",$F$1*C48-B48,G48-B48)</f>
        <v>16.328736</v>
      </c>
      <c r="I48" s="2" t="s">
        <v>96</v>
      </c>
      <c r="J48" s="50" t="s">
        <v>121</v>
      </c>
      <c r="K48" s="98" t="n">
        <f aca="false">DATE(MID(J48,1,4),MID(J48,5,2),MID(J48,7,2))</f>
        <v>43537</v>
      </c>
      <c r="L48" s="99" t="str">
        <f aca="true">IF(LEN(J48) &gt; 15,DATE(MID(J48,12,4),MID(J48,16,2),MID(J48,18,2)),TEXT(TODAY(),"yyyy/m/d"))</f>
        <v>2020/2/25</v>
      </c>
      <c r="M48" s="79" t="n">
        <f aca="false">(L48-K48+1)*B48</f>
        <v>47250</v>
      </c>
      <c r="N48" s="100" t="n">
        <f aca="false">H48/M48*365</f>
        <v>0.126137325714286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101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0.482670572816282</v>
      </c>
      <c r="AB48" s="40" t="n">
        <f aca="false">SUM($C$2:C48)*D48/SUM($B$2:B48)-1</f>
        <v>0.28787769803656</v>
      </c>
      <c r="AC48" s="40" t="n">
        <f aca="false">Z48-AB48</f>
        <v>-0.0674596614759648</v>
      </c>
      <c r="AD48" s="57" t="n">
        <f aca="false">IF(E48-F48&lt;0,"达成",E48-F48)</f>
        <v>0.0989994666666669</v>
      </c>
      <c r="AE48" s="57"/>
    </row>
    <row r="49" customFormat="false" ht="15" hidden="false" customHeight="false" outlineLevel="0" collapsed="false">
      <c r="A49" s="104" t="s">
        <v>667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0.1461824</v>
      </c>
      <c r="G49" s="4"/>
      <c r="H49" s="95" t="n">
        <f aca="false">IF(G49="",$F$1*C49-B49,G49-B49)</f>
        <v>19.734624</v>
      </c>
      <c r="I49" s="2" t="s">
        <v>96</v>
      </c>
      <c r="J49" s="50" t="s">
        <v>123</v>
      </c>
      <c r="K49" s="98" t="n">
        <f aca="false">DATE(MID(J49,1,4),MID(J49,5,2),MID(J49,7,2))</f>
        <v>43538</v>
      </c>
      <c r="L49" s="99" t="str">
        <f aca="true">IF(LEN(J49) &gt; 15,DATE(MID(J49,12,4),MID(J49,16,2),MID(J49,18,2)),TEXT(TODAY(),"yyyy/m/d"))</f>
        <v>2020/2/25</v>
      </c>
      <c r="M49" s="79" t="n">
        <f aca="false">(L49-K49+1)*B49</f>
        <v>47115</v>
      </c>
      <c r="N49" s="100" t="n">
        <f aca="false">H49/M49*365</f>
        <v>0.152884171919771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101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Z49-AB49</f>
        <v>-0.0530984744680851</v>
      </c>
      <c r="AD49" s="57" t="n">
        <f aca="false">IF(E49-F49&lt;0,"达成",E49-F49)</f>
        <v>0.073778768</v>
      </c>
      <c r="AE49" s="57"/>
    </row>
    <row r="50" customFormat="false" ht="15" hidden="false" customHeight="false" outlineLevel="0" collapsed="false">
      <c r="A50" s="104" t="s">
        <v>668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0.1341728</v>
      </c>
      <c r="G50" s="4"/>
      <c r="H50" s="95" t="n">
        <f aca="false">IF(G50="",$F$1*C50-B50,G50-B50)</f>
        <v>18.113328</v>
      </c>
      <c r="I50" s="2" t="s">
        <v>96</v>
      </c>
      <c r="J50" s="50" t="s">
        <v>125</v>
      </c>
      <c r="K50" s="98" t="n">
        <f aca="false">DATE(MID(J50,1,4),MID(J50,5,2),MID(J50,7,2))</f>
        <v>43539</v>
      </c>
      <c r="L50" s="99" t="str">
        <f aca="true">IF(LEN(J50) &gt; 15,DATE(MID(J50,12,4),MID(J50,16,2),MID(J50,18,2)),TEXT(TODAY(),"yyyy/m/d"))</f>
        <v>2020/2/25</v>
      </c>
      <c r="M50" s="79" t="n">
        <f aca="false">(L50-K50+1)*B50</f>
        <v>46980</v>
      </c>
      <c r="N50" s="100" t="n">
        <f aca="false">H50/M50*365</f>
        <v>0.140727218390805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101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Z50-AB50</f>
        <v>-0.0582812175048986</v>
      </c>
      <c r="AD50" s="57" t="n">
        <f aca="false">IF(E50-F50&lt;0,"达成",E50-F50)</f>
        <v>0.0857909066666668</v>
      </c>
      <c r="AE50" s="57"/>
    </row>
    <row r="51" customFormat="false" ht="15" hidden="false" customHeight="false" outlineLevel="0" collapsed="false">
      <c r="A51" s="104" t="s">
        <v>669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0.1064384</v>
      </c>
      <c r="G51" s="4"/>
      <c r="H51" s="95" t="n">
        <f aca="false">IF(G51="",$F$1*C51-B51,G51-B51)</f>
        <v>14.369184</v>
      </c>
      <c r="I51" s="2" t="s">
        <v>96</v>
      </c>
      <c r="J51" s="50" t="s">
        <v>127</v>
      </c>
      <c r="K51" s="98" t="n">
        <f aca="false">DATE(MID(J51,1,4),MID(J51,5,2),MID(J51,7,2))</f>
        <v>43542</v>
      </c>
      <c r="L51" s="99" t="str">
        <f aca="true">IF(LEN(J51) &gt; 15,DATE(MID(J51,12,4),MID(J51,16,2),MID(J51,18,2)),TEXT(TODAY(),"yyyy/m/d"))</f>
        <v>2020/2/25</v>
      </c>
      <c r="M51" s="79" t="n">
        <f aca="false">(L51-K51+1)*B51</f>
        <v>46575</v>
      </c>
      <c r="N51" s="100" t="n">
        <f aca="false">H51/M51*365</f>
        <v>0.112608742028986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101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Z51-AB51</f>
        <v>-0.0715802038510911</v>
      </c>
      <c r="AD51" s="57" t="n">
        <f aca="false">IF(E51-F51&lt;0,"达成",E51-F51)</f>
        <v>0.113519481333333</v>
      </c>
      <c r="AE51" s="57"/>
    </row>
    <row r="52" customFormat="false" ht="15" hidden="false" customHeight="false" outlineLevel="0" collapsed="false">
      <c r="A52" s="104" t="s">
        <v>670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0.102464</v>
      </c>
      <c r="G52" s="4"/>
      <c r="H52" s="95" t="n">
        <f aca="false">IF(G52="",$F$1*C52-B52,G52-B52)</f>
        <v>13.83264</v>
      </c>
      <c r="I52" s="2" t="s">
        <v>96</v>
      </c>
      <c r="J52" s="50" t="s">
        <v>129</v>
      </c>
      <c r="K52" s="98" t="n">
        <f aca="false">DATE(MID(J52,1,4),MID(J52,5,2),MID(J52,7,2))</f>
        <v>43543</v>
      </c>
      <c r="L52" s="99" t="str">
        <f aca="true">IF(LEN(J52) &gt; 15,DATE(MID(J52,12,4),MID(J52,16,2),MID(J52,18,2)),TEXT(TODAY(),"yyyy/m/d"))</f>
        <v>2020/2/25</v>
      </c>
      <c r="M52" s="79" t="n">
        <f aca="false">(L52-K52+1)*B52</f>
        <v>46440</v>
      </c>
      <c r="N52" s="100" t="n">
        <f aca="false">H52/M52*365</f>
        <v>0.108719069767442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101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Z52-AB52</f>
        <v>-0.0764210378548895</v>
      </c>
      <c r="AD52" s="57" t="n">
        <f aca="false">IF(E52-F52&lt;0,"达成",E52-F52)</f>
        <v>0.117494</v>
      </c>
      <c r="AE52" s="57"/>
    </row>
    <row r="53" customFormat="false" ht="15" hidden="false" customHeight="false" outlineLevel="0" collapsed="false">
      <c r="A53" s="104" t="s">
        <v>671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0.1039328</v>
      </c>
      <c r="G53" s="4"/>
      <c r="H53" s="95" t="n">
        <f aca="false">IF(G53="",$F$1*C53-B53,G53-B53)</f>
        <v>14.030928</v>
      </c>
      <c r="I53" s="2" t="s">
        <v>96</v>
      </c>
      <c r="J53" s="50" t="s">
        <v>131</v>
      </c>
      <c r="K53" s="98" t="n">
        <f aca="false">DATE(MID(J53,1,4),MID(J53,5,2),MID(J53,7,2))</f>
        <v>43544</v>
      </c>
      <c r="L53" s="99" t="str">
        <f aca="true">IF(LEN(J53) &gt; 15,DATE(MID(J53,12,4),MID(J53,16,2),MID(J53,18,2)),TEXT(TODAY(),"yyyy/m/d"))</f>
        <v>2020/2/25</v>
      </c>
      <c r="M53" s="79" t="n">
        <f aca="false">(L53-K53+1)*B53</f>
        <v>46305</v>
      </c>
      <c r="N53" s="100" t="n">
        <f aca="false">H53/M53*365</f>
        <v>0.110599043731779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101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Z53-AB53</f>
        <v>-0.0743347249379653</v>
      </c>
      <c r="AD53" s="57" t="n">
        <f aca="false">IF(E53-F53&lt;0,"达成",E53-F53)</f>
        <v>0.116025798</v>
      </c>
      <c r="AE53" s="57"/>
    </row>
    <row r="54" customFormat="false" ht="15" hidden="false" customHeight="false" outlineLevel="0" collapsed="false">
      <c r="A54" s="104" t="s">
        <v>672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0.0897632</v>
      </c>
      <c r="G54" s="4"/>
      <c r="H54" s="95" t="n">
        <f aca="false">IF(G54="",$F$1*C54-B54,G54-B54)</f>
        <v>12.118032</v>
      </c>
      <c r="I54" s="2" t="s">
        <v>96</v>
      </c>
      <c r="J54" s="50" t="s">
        <v>133</v>
      </c>
      <c r="K54" s="98" t="n">
        <f aca="false">DATE(MID(J54,1,4),MID(J54,5,2),MID(J54,7,2))</f>
        <v>43545</v>
      </c>
      <c r="L54" s="99" t="str">
        <f aca="true">IF(LEN(J54) &gt; 15,DATE(MID(J54,12,4),MID(J54,16,2),MID(J54,18,2)),TEXT(TODAY(),"yyyy/m/d"))</f>
        <v>2020/2/25</v>
      </c>
      <c r="M54" s="79" t="n">
        <f aca="false">(L54-K54+1)*B54</f>
        <v>46170</v>
      </c>
      <c r="N54" s="100" t="n">
        <f aca="false">H54/M54*365</f>
        <v>0.0957999064327485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101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Z54-AB54</f>
        <v>-0.0875754994508848</v>
      </c>
      <c r="AD54" s="57" t="n">
        <f aca="false">IF(E54-F54&lt;0,"达成",E54-F54)</f>
        <v>0.130201124666667</v>
      </c>
      <c r="AE54" s="57"/>
    </row>
    <row r="55" customFormat="false" ht="15" hidden="false" customHeight="false" outlineLevel="0" collapsed="false">
      <c r="A55" s="104" t="s">
        <v>673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0.0838016000000001</v>
      </c>
      <c r="G55" s="4"/>
      <c r="H55" s="95" t="n">
        <f aca="false">IF(G55="",$F$1*C55-B55,G55-B55)</f>
        <v>11.313216</v>
      </c>
      <c r="I55" s="2" t="s">
        <v>96</v>
      </c>
      <c r="J55" s="50" t="s">
        <v>135</v>
      </c>
      <c r="K55" s="98" t="n">
        <f aca="false">DATE(MID(J55,1,4),MID(J55,5,2),MID(J55,7,2))</f>
        <v>43546</v>
      </c>
      <c r="L55" s="99" t="str">
        <f aca="true">IF(LEN(J55) &gt; 15,DATE(MID(J55,12,4),MID(J55,16,2),MID(J55,18,2)),TEXT(TODAY(),"yyyy/m/d"))</f>
        <v>2020/2/25</v>
      </c>
      <c r="M55" s="79" t="n">
        <f aca="false">(L55-K55+1)*B55</f>
        <v>46035</v>
      </c>
      <c r="N55" s="100" t="n">
        <f aca="false">H55/M55*365</f>
        <v>0.089699659824047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101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0.489870667366421</v>
      </c>
      <c r="AB55" s="40" t="n">
        <f aca="false">SUM($C$2:C55)*D55/SUM($B$2:B55)-1</f>
        <v>0.297051424969988</v>
      </c>
      <c r="AC55" s="40" t="n">
        <f aca="false">Z55-AB55</f>
        <v>-0.0897502729891959</v>
      </c>
      <c r="AD55" s="57" t="n">
        <f aca="false">IF(E55-F55&lt;0,"达成",E55-F55)</f>
        <v>0.136155605333333</v>
      </c>
      <c r="AE55" s="57"/>
      <c r="AF55" s="54"/>
    </row>
    <row r="56" customFormat="false" ht="15" hidden="false" customHeight="false" outlineLevel="0" collapsed="false">
      <c r="A56" s="104" t="s">
        <v>674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0.0970208000000001</v>
      </c>
      <c r="G56" s="4"/>
      <c r="H56" s="95" t="n">
        <f aca="false">IF(G56="",$F$1*C56-B56,G56-B56)</f>
        <v>13.097808</v>
      </c>
      <c r="I56" s="2" t="s">
        <v>96</v>
      </c>
      <c r="J56" s="50" t="s">
        <v>137</v>
      </c>
      <c r="K56" s="98" t="n">
        <f aca="false">DATE(MID(J56,1,4),MID(J56,5,2),MID(J56,7,2))</f>
        <v>43549</v>
      </c>
      <c r="L56" s="99" t="str">
        <f aca="true">IF(LEN(J56) &gt; 15,DATE(MID(J56,12,4),MID(J56,16,2),MID(J56,18,2)),TEXT(TODAY(),"yyyy/m/d"))</f>
        <v>2020/2/25</v>
      </c>
      <c r="M56" s="79" t="n">
        <f aca="false">(L56-K56+1)*B56</f>
        <v>45630</v>
      </c>
      <c r="N56" s="100" t="n">
        <f aca="false">H56/M56*365</f>
        <v>0.104770982248521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101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0.454441872378793</v>
      </c>
      <c r="AB56" s="40" t="n">
        <f aca="false">SUM($C$2:C56)*D56/SUM($B$2:B56)-1</f>
        <v>0.276880813821618</v>
      </c>
      <c r="AC56" s="40" t="n">
        <f aca="false">Z56-AB56</f>
        <v>-0.0803917441228585</v>
      </c>
      <c r="AD56" s="57" t="n">
        <f aca="false">IF(E56-F56&lt;0,"达成",E56-F56)</f>
        <v>0.122933212666667</v>
      </c>
      <c r="AE56" s="57"/>
    </row>
    <row r="57" customFormat="false" ht="15" hidden="false" customHeight="false" outlineLevel="0" collapsed="false">
      <c r="A57" s="104" t="s">
        <v>675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0.1269152</v>
      </c>
      <c r="G57" s="4"/>
      <c r="H57" s="95" t="n">
        <f aca="false">IF(G57="",$F$1*C57-B57,G57-B57)</f>
        <v>17.133552</v>
      </c>
      <c r="I57" s="2" t="s">
        <v>96</v>
      </c>
      <c r="J57" s="50" t="s">
        <v>139</v>
      </c>
      <c r="K57" s="98" t="n">
        <f aca="false">DATE(MID(J57,1,4),MID(J57,5,2),MID(J57,7,2))</f>
        <v>43550</v>
      </c>
      <c r="L57" s="99" t="str">
        <f aca="true">IF(LEN(J57) &gt; 15,DATE(MID(J57,12,4),MID(J57,16,2),MID(J57,18,2)),TEXT(TODAY(),"yyyy/m/d"))</f>
        <v>2020/2/25</v>
      </c>
      <c r="M57" s="79" t="n">
        <f aca="false">(L57-K57+1)*B57</f>
        <v>45495</v>
      </c>
      <c r="N57" s="100" t="n">
        <f aca="false">H57/M57*365</f>
        <v>0.137460083086053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101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Z57-AB57</f>
        <v>-0.0622638339534882</v>
      </c>
      <c r="AD57" s="57" t="n">
        <f aca="false">IF(E57-F57&lt;0,"达成",E57-F57)</f>
        <v>0.093046718666667</v>
      </c>
      <c r="AE57" s="57"/>
    </row>
    <row r="58" customFormat="false" ht="15" hidden="false" customHeight="false" outlineLevel="0" collapsed="false">
      <c r="A58" s="104" t="s">
        <v>676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0.1168928</v>
      </c>
      <c r="G58" s="4"/>
      <c r="H58" s="95" t="n">
        <f aca="false">IF(G58="",$F$1*C58-B58,G58-B58)</f>
        <v>15.780528</v>
      </c>
      <c r="I58" s="2" t="s">
        <v>96</v>
      </c>
      <c r="J58" s="50" t="s">
        <v>141</v>
      </c>
      <c r="K58" s="98" t="n">
        <f aca="false">DATE(MID(J58,1,4),MID(J58,5,2),MID(J58,7,2))</f>
        <v>43551</v>
      </c>
      <c r="L58" s="99" t="str">
        <f aca="true">IF(LEN(J58) &gt; 15,DATE(MID(J58,12,4),MID(J58,16,2),MID(J58,18,2)),TEXT(TODAY(),"yyyy/m/d"))</f>
        <v>2020/2/25</v>
      </c>
      <c r="M58" s="79" t="n">
        <f aca="false">(L58-K58+1)*B58</f>
        <v>45360</v>
      </c>
      <c r="N58" s="100" t="n">
        <f aca="false">H58/M58*365</f>
        <v>0.126981761904762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</v>
      </c>
      <c r="S58" s="55" t="n">
        <f aca="false">R58*D58</f>
        <v>5500.256905</v>
      </c>
      <c r="T58" s="55"/>
      <c r="U58" s="101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</v>
      </c>
      <c r="Z58" s="40" t="n">
        <f aca="false">W58/X58-1</f>
        <v>0.179760378362908</v>
      </c>
      <c r="AA58" s="40" t="n">
        <f aca="false">S58/(X58-V58)-1</f>
        <v>0.39953865854124</v>
      </c>
      <c r="AB58" s="40" t="n">
        <f aca="false">SUM($C$2:C58)*D58/SUM($B$2:B58)-1</f>
        <v>0.246557619118489</v>
      </c>
      <c r="AC58" s="40" t="n">
        <f aca="false">Z58-AB58</f>
        <v>-0.0667972407555808</v>
      </c>
      <c r="AD58" s="57" t="n">
        <f aca="false">IF(E58-F58&lt;0,"达成",E58-F58)</f>
        <v>0.103070502</v>
      </c>
      <c r="AE58" s="57"/>
    </row>
    <row r="59" customFormat="false" ht="15" hidden="false" customHeight="false" outlineLevel="0" collapsed="false">
      <c r="A59" s="104" t="s">
        <v>677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0.1319264</v>
      </c>
      <c r="G59" s="4"/>
      <c r="H59" s="95" t="n">
        <f aca="false">IF(G59="",$F$1*C59-B59,G59-B59)</f>
        <v>17.810064</v>
      </c>
      <c r="I59" s="2" t="s">
        <v>96</v>
      </c>
      <c r="J59" s="50" t="s">
        <v>143</v>
      </c>
      <c r="K59" s="98" t="n">
        <f aca="false">DATE(MID(J59,1,4),MID(J59,5,2),MID(J59,7,2))</f>
        <v>43552</v>
      </c>
      <c r="L59" s="99" t="str">
        <f aca="true">IF(LEN(J59) &gt; 15,DATE(MID(J59,12,4),MID(J59,16,2),MID(J59,18,2)),TEXT(TODAY(),"yyyy/m/d"))</f>
        <v>2020/2/25</v>
      </c>
      <c r="M59" s="79" t="n">
        <f aca="false">(L59-K59+1)*B59</f>
        <v>45225</v>
      </c>
      <c r="N59" s="100" t="n">
        <f aca="false">H59/M59*365</f>
        <v>0.143740704477612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101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Z59-AB59</f>
        <v>-0.0576916121758735</v>
      </c>
      <c r="AD59" s="57" t="n">
        <f aca="false">IF(E59-F59&lt;0,"达成",E59-F59)</f>
        <v>0.0880337999999999</v>
      </c>
      <c r="AE59" s="57"/>
    </row>
    <row r="60" customFormat="false" ht="15" hidden="false" customHeight="false" outlineLevel="0" collapsed="false">
      <c r="A60" s="104" t="s">
        <v>678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0.0974528</v>
      </c>
      <c r="G60" s="4"/>
      <c r="H60" s="95" t="n">
        <f aca="false">IF(G60="",$F$1*C60-B60,G60-B60)</f>
        <v>13.156128</v>
      </c>
      <c r="I60" s="2" t="s">
        <v>96</v>
      </c>
      <c r="J60" s="50" t="s">
        <v>145</v>
      </c>
      <c r="K60" s="98" t="n">
        <f aca="false">DATE(MID(J60,1,4),MID(J60,5,2),MID(J60,7,2))</f>
        <v>43553</v>
      </c>
      <c r="L60" s="99" t="str">
        <f aca="true">IF(LEN(J60) &gt; 15,DATE(MID(J60,12,4),MID(J60,16,2),MID(J60,18,2)),TEXT(TODAY(),"yyyy/m/d"))</f>
        <v>2020/2/25</v>
      </c>
      <c r="M60" s="79" t="n">
        <f aca="false">(L60-K60+1)*B60</f>
        <v>45090</v>
      </c>
      <c r="N60" s="100" t="n">
        <f aca="false">H60/M60*365</f>
        <v>0.106497820359281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</v>
      </c>
      <c r="S60" s="55" t="n">
        <f aca="false">R60*D60</f>
        <v>5871.863552</v>
      </c>
      <c r="T60" s="55"/>
      <c r="U60" s="101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</v>
      </c>
      <c r="Z60" s="40" t="n">
        <f aca="false">W60/X60-1</f>
        <v>0.185653920266519</v>
      </c>
      <c r="AA60" s="40" t="n">
        <f aca="false">S60/(X60-V60)-1</f>
        <v>0.398046107070154</v>
      </c>
      <c r="AB60" s="40" t="n">
        <f aca="false">SUM($C$2:C60)*D60/SUM($B$2:B60)-1</f>
        <v>0.261052872848418</v>
      </c>
      <c r="AC60" s="40" t="n">
        <f aca="false">Z60-AB60</f>
        <v>-0.0753989525818986</v>
      </c>
      <c r="AD60" s="57" t="n">
        <f aca="false">IF(E60-F60&lt;0,"达成",E60-F60)</f>
        <v>0.122511232</v>
      </c>
      <c r="AE60" s="57"/>
    </row>
    <row r="61" customFormat="false" ht="15" hidden="false" customHeight="false" outlineLevel="0" collapsed="false">
      <c r="A61" s="104" t="s">
        <v>679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0.0594368000000002</v>
      </c>
      <c r="G61" s="4"/>
      <c r="H61" s="95" t="n">
        <f aca="false">IF(G61="",$F$1*C61-B61,G61-B61)</f>
        <v>8.02396800000003</v>
      </c>
      <c r="I61" s="2" t="s">
        <v>96</v>
      </c>
      <c r="J61" s="50" t="s">
        <v>147</v>
      </c>
      <c r="K61" s="98" t="n">
        <f aca="false">DATE(MID(J61,1,4),MID(J61,5,2),MID(J61,7,2))</f>
        <v>43556</v>
      </c>
      <c r="L61" s="99" t="str">
        <f aca="true">IF(LEN(J61) &gt; 15,DATE(MID(J61,12,4),MID(J61,16,2),MID(J61,18,2)),TEXT(TODAY(),"yyyy/m/d"))</f>
        <v>2020/2/25</v>
      </c>
      <c r="M61" s="79" t="n">
        <f aca="false">(L61-K61+1)*B61</f>
        <v>44685</v>
      </c>
      <c r="N61" s="100" t="n">
        <f aca="false">H61/M61*365</f>
        <v>0.0655420906344413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101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0.701854213182574</v>
      </c>
      <c r="AB61" s="40" t="n">
        <f aca="false">SUM($C$2:C61)*D61/SUM($B$2:B61)-1</f>
        <v>0.301747014223195</v>
      </c>
      <c r="AC61" s="40" t="n">
        <f aca="false">Z61-AB61</f>
        <v>-0.11946917833698</v>
      </c>
      <c r="AD61" s="57" t="n">
        <f aca="false">IF(E61-F61&lt;0,"达成",E61-F61)</f>
        <v>0.160525406666667</v>
      </c>
      <c r="AE61" s="57"/>
    </row>
    <row r="62" customFormat="false" ht="15" hidden="false" customHeight="false" outlineLevel="0" collapsed="false">
      <c r="A62" s="104" t="s">
        <v>680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0.0562400000000002</v>
      </c>
      <c r="G62" s="4"/>
      <c r="H62" s="95" t="n">
        <f aca="false">IF(G62="",$F$1*C62-B62,G62-B62)</f>
        <v>7.59240000000003</v>
      </c>
      <c r="I62" s="2" t="s">
        <v>96</v>
      </c>
      <c r="J62" s="50" t="s">
        <v>149</v>
      </c>
      <c r="K62" s="98" t="n">
        <f aca="false">DATE(MID(J62,1,4),MID(J62,5,2),MID(J62,7,2))</f>
        <v>43557</v>
      </c>
      <c r="L62" s="99" t="str">
        <f aca="true">IF(LEN(J62) &gt; 15,DATE(MID(J62,12,4),MID(J62,16,2),MID(J62,18,2)),TEXT(TODAY(),"yyyy/m/d"))</f>
        <v>2020/2/25</v>
      </c>
      <c r="M62" s="79" t="n">
        <f aca="false">(L62-K62+1)*B62</f>
        <v>44550</v>
      </c>
      <c r="N62" s="100" t="n">
        <f aca="false">H62/M62*365</f>
        <v>0.0622048484848487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101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0.180924284851753</v>
      </c>
      <c r="AA62" s="40" t="n">
        <f aca="false">S62/(X62-V62)-1</f>
        <v>0.668890655069877</v>
      </c>
      <c r="AB62" s="40" t="n">
        <f aca="false">SUM($C$2:C62)*D62/SUM($B$2:B62)-1</f>
        <v>0.301195142425876</v>
      </c>
      <c r="AC62" s="40" t="n">
        <f aca="false">Z62-AB62</f>
        <v>-0.120270857574124</v>
      </c>
      <c r="AD62" s="57" t="n">
        <f aca="false">IF(E62-F62&lt;0,"达成",E62-F62)</f>
        <v>0.1637197</v>
      </c>
      <c r="AE62" s="57"/>
    </row>
    <row r="63" customFormat="false" ht="15" hidden="false" customHeight="false" outlineLevel="0" collapsed="false">
      <c r="A63" s="104" t="s">
        <v>681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0.0458720000000001</v>
      </c>
      <c r="G63" s="4"/>
      <c r="H63" s="95" t="n">
        <f aca="false">IF(G63="",$F$1*C63-B63,G63-B63)</f>
        <v>5.50464000000001</v>
      </c>
      <c r="I63" s="2" t="s">
        <v>96</v>
      </c>
      <c r="J63" s="50" t="s">
        <v>151</v>
      </c>
      <c r="K63" s="98" t="n">
        <f aca="false">DATE(MID(J63,1,4),MID(J63,5,2),MID(J63,7,2))</f>
        <v>43558</v>
      </c>
      <c r="L63" s="99" t="str">
        <f aca="true">IF(LEN(J63) &gt; 15,DATE(MID(J63,12,4),MID(J63,16,2),MID(J63,18,2)),TEXT(TODAY(),"yyyy/m/d"))</f>
        <v>2020/2/25</v>
      </c>
      <c r="M63" s="79" t="n">
        <f aca="false">(L63-K63+1)*B63</f>
        <v>39480</v>
      </c>
      <c r="N63" s="100" t="n">
        <f aca="false">H63/M63*365</f>
        <v>0.0508914285714287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101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0.681903038248921</v>
      </c>
      <c r="AB63" s="40" t="n">
        <f aca="false">SUM($C$2:C63)*D63/SUM($B$2:B63)-1</f>
        <v>0.310144523257052</v>
      </c>
      <c r="AC63" s="40" t="n">
        <f aca="false">Z63-AB63</f>
        <v>-0.128562345077168</v>
      </c>
      <c r="AD63" s="57" t="n">
        <f aca="false">IF(E63-F63&lt;0,"达成",E63-F63)</f>
        <v>0.16409632</v>
      </c>
      <c r="AE63" s="57"/>
    </row>
    <row r="64" customFormat="false" ht="15" hidden="false" customHeight="false" outlineLevel="0" collapsed="false">
      <c r="A64" s="104" t="s">
        <v>682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0.0398456000000002</v>
      </c>
      <c r="G64" s="4"/>
      <c r="H64" s="95" t="n">
        <f aca="false">IF(G64="",$F$1*C64-B64,G64-B64)</f>
        <v>4.78147200000002</v>
      </c>
      <c r="I64" s="2" t="s">
        <v>96</v>
      </c>
      <c r="J64" s="50" t="s">
        <v>153</v>
      </c>
      <c r="K64" s="98" t="n">
        <f aca="false">DATE(MID(J64,1,4),MID(J64,5,2),MID(J64,7,2))</f>
        <v>43559</v>
      </c>
      <c r="L64" s="99" t="str">
        <f aca="true">IF(LEN(J64) &gt; 15,DATE(MID(J64,12,4),MID(J64,16,2),MID(J64,18,2)),TEXT(TODAY(),"yyyy/m/d"))</f>
        <v>2020/2/25</v>
      </c>
      <c r="M64" s="79" t="n">
        <f aca="false">(L64-K64+1)*B64</f>
        <v>39360</v>
      </c>
      <c r="N64" s="100" t="n">
        <f aca="false">H64/M64*365</f>
        <v>0.0443403780487807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101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0.746284858282096</v>
      </c>
      <c r="AB64" s="40" t="n">
        <f aca="false">SUM($C$2:C64)*D64/SUM($B$2:B64)-1</f>
        <v>0.313771174461377</v>
      </c>
      <c r="AC64" s="40" t="n">
        <f aca="false">Z64-AB64</f>
        <v>-0.135950669469259</v>
      </c>
      <c r="AD64" s="57" t="n">
        <f aca="false">IF(E64-F64&lt;0,"达成",E64-F64)</f>
        <v>0.170125516</v>
      </c>
      <c r="AE64" s="57"/>
    </row>
    <row r="65" customFormat="false" ht="15" hidden="false" customHeight="false" outlineLevel="0" collapsed="false">
      <c r="A65" s="104" t="s">
        <v>683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0.0440252000000001</v>
      </c>
      <c r="G65" s="4"/>
      <c r="H65" s="95" t="n">
        <f aca="false">IF(G65="",$F$1*C65-B65,G65-B65)</f>
        <v>5.28302400000001</v>
      </c>
      <c r="I65" s="2" t="s">
        <v>96</v>
      </c>
      <c r="J65" s="50" t="s">
        <v>155</v>
      </c>
      <c r="K65" s="98" t="n">
        <f aca="false">DATE(MID(J65,1,4),MID(J65,5,2),MID(J65,7,2))</f>
        <v>43563</v>
      </c>
      <c r="L65" s="99" t="str">
        <f aca="true">IF(LEN(J65) &gt; 15,DATE(MID(J65,12,4),MID(J65,16,2),MID(J65,18,2)),TEXT(TODAY(),"yyyy/m/d"))</f>
        <v>2020/2/25</v>
      </c>
      <c r="M65" s="79" t="n">
        <f aca="false">(L65-K65+1)*B65</f>
        <v>38880</v>
      </c>
      <c r="N65" s="100" t="n">
        <f aca="false">H65/M65*365</f>
        <v>0.0495962901234569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101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0.173952129527764</v>
      </c>
      <c r="AA65" s="40" t="n">
        <f aca="false">S65/(X65-V65)-1</f>
        <v>0.702095681096525</v>
      </c>
      <c r="AB65" s="40" t="n">
        <f aca="false">SUM($C$2:C65)*D65/SUM($B$2:B65)-1</f>
        <v>0.304651903269331</v>
      </c>
      <c r="AC65" s="40" t="n">
        <f aca="false">Z65-AB65</f>
        <v>-0.130699773741567</v>
      </c>
      <c r="AD65" s="57" t="n">
        <f aca="false">IF(E65-F65&lt;0,"达成",E65-F65)</f>
        <v>0.165945125333333</v>
      </c>
      <c r="AE65" s="57"/>
    </row>
    <row r="66" customFormat="false" ht="15" hidden="false" customHeight="false" outlineLevel="0" collapsed="false">
      <c r="A66" s="104" t="s">
        <v>684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0.0422756000000001</v>
      </c>
      <c r="G66" s="4"/>
      <c r="H66" s="95" t="n">
        <f aca="false">IF(G66="",$F$1*C66-B66,G66-B66)</f>
        <v>5.07307200000001</v>
      </c>
      <c r="I66" s="2" t="s">
        <v>96</v>
      </c>
      <c r="J66" s="50" t="s">
        <v>157</v>
      </c>
      <c r="K66" s="98" t="n">
        <f aca="false">DATE(MID(J66,1,4),MID(J66,5,2),MID(J66,7,2))</f>
        <v>43564</v>
      </c>
      <c r="L66" s="99" t="str">
        <f aca="true">IF(LEN(J66) &gt; 15,DATE(MID(J66,12,4),MID(J66,16,2),MID(J66,18,2)),TEXT(TODAY(),"yyyy/m/d"))</f>
        <v>2020/2/25</v>
      </c>
      <c r="M66" s="79" t="n">
        <f aca="false">(L66-K66+1)*B66</f>
        <v>38760</v>
      </c>
      <c r="N66" s="100" t="n">
        <f aca="false">H66/M66*365</f>
        <v>0.0477727368421054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101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0.671082696096811</v>
      </c>
      <c r="AB66" s="40" t="n">
        <f aca="false">SUM($C$2:C66)*D66/SUM($B$2:B66)-1</f>
        <v>0.302975782060482</v>
      </c>
      <c r="AC66" s="40" t="n">
        <f aca="false">Z66-AB66</f>
        <v>-0.130497554074833</v>
      </c>
      <c r="AD66" s="57" t="n">
        <f aca="false">IF(E66-F66&lt;0,"达成",E66-F66)</f>
        <v>0.167689385333333</v>
      </c>
      <c r="AE66" s="57"/>
    </row>
    <row r="67" customFormat="false" ht="15" hidden="false" customHeight="false" outlineLevel="0" collapsed="false">
      <c r="A67" s="104" t="s">
        <v>685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0.0434420000000001</v>
      </c>
      <c r="G67" s="4"/>
      <c r="H67" s="95" t="n">
        <f aca="false">IF(G67="",$F$1*C67-B67,G67-B67)</f>
        <v>5.21304000000001</v>
      </c>
      <c r="I67" s="2" t="s">
        <v>96</v>
      </c>
      <c r="J67" s="50" t="s">
        <v>159</v>
      </c>
      <c r="K67" s="98" t="n">
        <f aca="false">DATE(MID(J67,1,4),MID(J67,5,2),MID(J67,7,2))</f>
        <v>43565</v>
      </c>
      <c r="L67" s="99" t="str">
        <f aca="true">IF(LEN(J67) &gt; 15,DATE(MID(J67,12,4),MID(J67,16,2),MID(J67,18,2)),TEXT(TODAY(),"yyyy/m/d"))</f>
        <v>2020/2/25</v>
      </c>
      <c r="M67" s="79" t="n">
        <f aca="false">(L67-K67+1)*B67</f>
        <v>38640</v>
      </c>
      <c r="N67" s="100" t="n">
        <f aca="false">H67/M67*365</f>
        <v>0.0492432608695653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101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0.169922371240507</v>
      </c>
      <c r="AA67" s="40" t="n">
        <f aca="false">S67/(X67-V67)-1</f>
        <v>0.638701351258765</v>
      </c>
      <c r="AB67" s="40" t="n">
        <f aca="false">SUM($C$2:C67)*D67/SUM($B$2:B67)-1</f>
        <v>0.297908473518987</v>
      </c>
      <c r="AC67" s="40" t="n">
        <f aca="false">Z67-AB67</f>
        <v>-0.127986102278481</v>
      </c>
      <c r="AD67" s="57" t="n">
        <f aca="false">IF(E67-F67&lt;0,"达成",E67-F67)</f>
        <v>0.166526593333333</v>
      </c>
      <c r="AE67" s="57"/>
    </row>
    <row r="68" customFormat="false" ht="15" hidden="false" customHeight="false" outlineLevel="0" collapsed="false">
      <c r="A68" s="104" t="s">
        <v>686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0.0648260000000001</v>
      </c>
      <c r="G68" s="4"/>
      <c r="H68" s="95" t="n">
        <f aca="false">IF(G68="",$F$1*C68-B68,G68-B68)</f>
        <v>7.77912000000001</v>
      </c>
      <c r="I68" s="2" t="s">
        <v>96</v>
      </c>
      <c r="J68" s="50" t="s">
        <v>161</v>
      </c>
      <c r="K68" s="98" t="n">
        <f aca="false">DATE(MID(J68,1,4),MID(J68,5,2),MID(J68,7,2))</f>
        <v>43566</v>
      </c>
      <c r="L68" s="99" t="str">
        <f aca="true">IF(LEN(J68) &gt; 15,DATE(MID(J68,12,4),MID(J68,16,2),MID(J68,18,2)),TEXT(TODAY(),"yyyy/m/d"))</f>
        <v>2020/2/25</v>
      </c>
      <c r="M68" s="79" t="n">
        <f aca="false">(L68-K68+1)*B68</f>
        <v>38520</v>
      </c>
      <c r="N68" s="100" t="n">
        <f aca="false">H68/M68*365</f>
        <v>0.0737118068535826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101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0.579371227950117</v>
      </c>
      <c r="AB68" s="40" t="n">
        <f aca="false">SUM($C$2:C68)*D68/SUM($B$2:B68)-1</f>
        <v>0.268621315657829</v>
      </c>
      <c r="AC68" s="40" t="n">
        <f aca="false">Z68-AB68</f>
        <v>-0.109377988994497</v>
      </c>
      <c r="AD68" s="57" t="n">
        <f aca="false">IF(E68-F68&lt;0,"达成",E68-F68)</f>
        <v>0.1451455</v>
      </c>
      <c r="AE68" s="57"/>
    </row>
    <row r="69" customFormat="false" ht="15" hidden="false" customHeight="false" outlineLevel="0" collapsed="false">
      <c r="A69" s="104" t="s">
        <v>687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0.0672128000000001</v>
      </c>
      <c r="G69" s="4"/>
      <c r="H69" s="95" t="n">
        <f aca="false">IF(G69="",$F$1*C69-B69,G69-B69)</f>
        <v>9.07372800000002</v>
      </c>
      <c r="I69" s="2" t="s">
        <v>96</v>
      </c>
      <c r="J69" s="50" t="s">
        <v>163</v>
      </c>
      <c r="K69" s="98" t="n">
        <f aca="false">DATE(MID(J69,1,4),MID(J69,5,2),MID(J69,7,2))</f>
        <v>43567</v>
      </c>
      <c r="L69" s="99" t="str">
        <f aca="true">IF(LEN(J69) &gt; 15,DATE(MID(J69,12,4),MID(J69,16,2),MID(J69,18,2)),TEXT(TODAY(),"yyyy/m/d"))</f>
        <v>2020/2/25</v>
      </c>
      <c r="M69" s="79" t="n">
        <f aca="false">(L69-K69+1)*B69</f>
        <v>43200</v>
      </c>
      <c r="N69" s="100" t="n">
        <f aca="false">H69/M69*365</f>
        <v>0.0766646000000001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101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0.548777895551285</v>
      </c>
      <c r="AB69" s="40" t="n">
        <f aca="false">SUM($C$2:C69)*D69/SUM($B$2:B69)-1</f>
        <v>0.262178299605133</v>
      </c>
      <c r="AC69" s="40" t="n">
        <f aca="false">Z69-AB69</f>
        <v>-0.106040424481737</v>
      </c>
      <c r="AD69" s="57" t="n">
        <f aca="false">IF(E69-F69&lt;0,"达成",E69-F69)</f>
        <v>0.152750933333333</v>
      </c>
      <c r="AE69" s="57"/>
    </row>
    <row r="70" customFormat="false" ht="15" hidden="false" customHeight="false" outlineLevel="0" collapsed="false">
      <c r="A70" s="104" t="s">
        <v>688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0.0780992000000001</v>
      </c>
      <c r="G70" s="4"/>
      <c r="H70" s="95" t="n">
        <f aca="false">IF(G70="",$F$1*C70-B70,G70-B70)</f>
        <v>10.543392</v>
      </c>
      <c r="I70" s="2" t="s">
        <v>96</v>
      </c>
      <c r="J70" s="50" t="s">
        <v>165</v>
      </c>
      <c r="K70" s="98" t="n">
        <f aca="false">DATE(MID(J70,1,4),MID(J70,5,2),MID(J70,7,2))</f>
        <v>43570</v>
      </c>
      <c r="L70" s="99" t="str">
        <f aca="true">IF(LEN(J70) &gt; 15,DATE(MID(J70,12,4),MID(J70,16,2),MID(J70,18,2)),TEXT(TODAY(),"yyyy/m/d"))</f>
        <v>2020/2/25</v>
      </c>
      <c r="M70" s="79" t="n">
        <f aca="false">(L70-K70+1)*B70</f>
        <v>42795</v>
      </c>
      <c r="N70" s="100" t="n">
        <f aca="false">H70/M70*365</f>
        <v>0.0899249463722399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101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0.509170870150274</v>
      </c>
      <c r="AB70" s="40" t="n">
        <f aca="false">SUM($C$2:C70)*D70/SUM($B$2:B70)-1</f>
        <v>0.246068828641013</v>
      </c>
      <c r="AC70" s="40" t="n">
        <f aca="false">Z70-AB70</f>
        <v>-0.0964088027277152</v>
      </c>
      <c r="AD70" s="57" t="n">
        <f aca="false">IF(E70-F70&lt;0,"达成",E70-F70)</f>
        <v>0.141858861333333</v>
      </c>
      <c r="AE70" s="57"/>
    </row>
    <row r="71" customFormat="false" ht="15" hidden="false" customHeight="false" outlineLevel="0" collapsed="false">
      <c r="A71" s="104" t="s">
        <v>689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0.0567584</v>
      </c>
      <c r="G71" s="4"/>
      <c r="H71" s="95" t="n">
        <f aca="false">IF(G71="",$F$1*C71-B71,G71-B71)</f>
        <v>7.662384</v>
      </c>
      <c r="I71" s="2" t="s">
        <v>96</v>
      </c>
      <c r="J71" s="50" t="s">
        <v>167</v>
      </c>
      <c r="K71" s="98" t="n">
        <f aca="false">DATE(MID(J71,1,4),MID(J71,5,2),MID(J71,7,2))</f>
        <v>43571</v>
      </c>
      <c r="L71" s="99" t="str">
        <f aca="true">IF(LEN(J71) &gt; 15,DATE(MID(J71,12,4),MID(J71,16,2),MID(J71,18,2)),TEXT(TODAY(),"yyyy/m/d"))</f>
        <v>2020/2/25</v>
      </c>
      <c r="M71" s="79" t="n">
        <f aca="false">(L71-K71+1)*B71</f>
        <v>42660</v>
      </c>
      <c r="N71" s="100" t="n">
        <f aca="false">H71/M71*365</f>
        <v>0.0655595443037975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101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0.51660086035696</v>
      </c>
      <c r="AB71" s="40" t="n">
        <f aca="false">SUM($C$2:C71)*D71/SUM($B$2:B71)-1</f>
        <v>0.267776569230769</v>
      </c>
      <c r="AC71" s="40" t="n">
        <f aca="false">Z71-AB71</f>
        <v>-0.111197828846154</v>
      </c>
      <c r="AD71" s="57" t="n">
        <f aca="false">IF(E71-F71&lt;0,"达成",E71-F71)</f>
        <v>0.163204682</v>
      </c>
      <c r="AE71" s="57"/>
    </row>
    <row r="72" customFormat="false" ht="15" hidden="false" customHeight="false" outlineLevel="0" collapsed="false">
      <c r="A72" s="104" t="s">
        <v>690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0.0516068000000001</v>
      </c>
      <c r="G72" s="4"/>
      <c r="H72" s="95" t="n">
        <f aca="false">IF(G72="",$F$1*C72-B72,G72-B72)</f>
        <v>6.19281600000001</v>
      </c>
      <c r="I72" s="2" t="s">
        <v>96</v>
      </c>
      <c r="J72" s="50" t="s">
        <v>169</v>
      </c>
      <c r="K72" s="98" t="n">
        <f aca="false">DATE(MID(J72,1,4),MID(J72,5,2),MID(J72,7,2))</f>
        <v>43572</v>
      </c>
      <c r="L72" s="99" t="str">
        <f aca="true">IF(LEN(J72) &gt; 15,DATE(MID(J72,12,4),MID(J72,16,2),MID(J72,18,2)),TEXT(TODAY(),"yyyy/m/d"))</f>
        <v>2020/2/25</v>
      </c>
      <c r="M72" s="79" t="n">
        <f aca="false">(L72-K72+1)*B72</f>
        <v>37800</v>
      </c>
      <c r="N72" s="100" t="n">
        <f aca="false">H72/M72*365</f>
        <v>0.0597983555555556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101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0.504791103484528</v>
      </c>
      <c r="AB72" s="40" t="n">
        <f aca="false">SUM($C$2:C72)*D72/SUM($B$2:B72)-1</f>
        <v>0.270851590589354</v>
      </c>
      <c r="AC72" s="40" t="n">
        <f aca="false">Z72-AB72</f>
        <v>-0.113839484790874</v>
      </c>
      <c r="AD72" s="57" t="n">
        <f aca="false">IF(E72-F72&lt;0,"达成",E72-F72)</f>
        <v>0.158360035333333</v>
      </c>
      <c r="AE72" s="57"/>
    </row>
    <row r="73" customFormat="false" ht="15" hidden="false" customHeight="false" outlineLevel="0" collapsed="false">
      <c r="A73" s="104" t="s">
        <v>691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0.0572444000000001</v>
      </c>
      <c r="G73" s="4"/>
      <c r="H73" s="95" t="n">
        <f aca="false">IF(G73="",$F$1*C73-B73,G73-B73)</f>
        <v>6.86932800000001</v>
      </c>
      <c r="I73" s="2" t="s">
        <v>96</v>
      </c>
      <c r="J73" s="50" t="s">
        <v>171</v>
      </c>
      <c r="K73" s="98" t="n">
        <f aca="false">DATE(MID(J73,1,4),MID(J73,5,2),MID(J73,7,2))</f>
        <v>43573</v>
      </c>
      <c r="L73" s="99" t="str">
        <f aca="true">IF(LEN(J73) &gt; 15,DATE(MID(J73,12,4),MID(J73,16,2),MID(J73,18,2)),TEXT(TODAY(),"yyyy/m/d"))</f>
        <v>2020/2/25</v>
      </c>
      <c r="M73" s="79" t="n">
        <f aca="false">(L73-K73+1)*B73</f>
        <v>37680</v>
      </c>
      <c r="N73" s="100" t="n">
        <f aca="false">H73/M73*365</f>
        <v>0.0665420573248409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</v>
      </c>
      <c r="S73" s="55" t="n">
        <f aca="false">R73*D73</f>
        <v>5017.695888</v>
      </c>
      <c r="T73" s="55"/>
      <c r="U73" s="101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</v>
      </c>
      <c r="Z73" s="40" t="n">
        <f aca="false">W73/X73-1</f>
        <v>0.15277404962406</v>
      </c>
      <c r="AA73" s="40" t="n">
        <f aca="false">S73/(X73-V73)-1</f>
        <v>0.479195056866087</v>
      </c>
      <c r="AB73" s="40" t="n">
        <f aca="false">SUM($C$2:C73)*D73/SUM($B$2:B73)-1</f>
        <v>0.261105696240602</v>
      </c>
      <c r="AC73" s="40" t="n">
        <f aca="false">Z73-AB73</f>
        <v>-0.108331646616541</v>
      </c>
      <c r="AD73" s="57" t="n">
        <f aca="false">IF(E73-F73&lt;0,"达成",E73-F73)</f>
        <v>0.152723304</v>
      </c>
      <c r="AE73" s="57"/>
    </row>
    <row r="74" customFormat="false" ht="15" hidden="false" customHeight="false" outlineLevel="0" collapsed="false">
      <c r="A74" s="104" t="s">
        <v>692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0.0511208000000001</v>
      </c>
      <c r="G74" s="4"/>
      <c r="H74" s="95" t="n">
        <f aca="false">IF(G74="",$F$1*C74-B74,G74-B74)</f>
        <v>6.13449600000001</v>
      </c>
      <c r="I74" s="2" t="s">
        <v>96</v>
      </c>
      <c r="J74" s="50" t="s">
        <v>173</v>
      </c>
      <c r="K74" s="98" t="n">
        <f aca="false">DATE(MID(J74,1,4),MID(J74,5,2),MID(J74,7,2))</f>
        <v>43574</v>
      </c>
      <c r="L74" s="99" t="str">
        <f aca="true">IF(LEN(J74) &gt; 15,DATE(MID(J74,12,4),MID(J74,16,2),MID(J74,18,2)),TEXT(TODAY(),"yyyy/m/d"))</f>
        <v>2020/2/25</v>
      </c>
      <c r="M74" s="79" t="n">
        <f aca="false">(L74-K74+1)*B74</f>
        <v>37560</v>
      </c>
      <c r="N74" s="100" t="n">
        <f aca="false">H74/M74*365</f>
        <v>0.059613712460064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101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0.153771795539034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Z74-AB74</f>
        <v>-0.111654282527881</v>
      </c>
      <c r="AD74" s="57" t="n">
        <f aca="false">IF(E74-F74&lt;0,"达成",E74-F74)</f>
        <v>0.158845125333333</v>
      </c>
      <c r="AE74" s="57"/>
    </row>
    <row r="75" customFormat="false" ht="15" hidden="false" customHeight="false" outlineLevel="0" collapsed="false">
      <c r="A75" s="104" t="s">
        <v>693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0.0663812</v>
      </c>
      <c r="G75" s="4"/>
      <c r="H75" s="95" t="n">
        <f aca="false">IF(G75="",$F$1*C75-B75,G75-B75)</f>
        <v>7.965744</v>
      </c>
      <c r="I75" s="2" t="s">
        <v>96</v>
      </c>
      <c r="J75" s="50" t="s">
        <v>175</v>
      </c>
      <c r="K75" s="98" t="n">
        <f aca="false">DATE(MID(J75,1,4),MID(J75,5,2),MID(J75,7,2))</f>
        <v>43577</v>
      </c>
      <c r="L75" s="99" t="str">
        <f aca="true">IF(LEN(J75) &gt; 15,DATE(MID(J75,12,4),MID(J75,16,2),MID(J75,18,2)),TEXT(TODAY(),"yyyy/m/d"))</f>
        <v>2020/2/25</v>
      </c>
      <c r="M75" s="79" t="n">
        <f aca="false">(L75-K75+1)*B75</f>
        <v>37200</v>
      </c>
      <c r="N75" s="100" t="n">
        <f aca="false">H75/M75*365</f>
        <v>0.0781585096774194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</v>
      </c>
      <c r="S75" s="55" t="n">
        <f aca="false">R75*D75</f>
        <v>5212.646673</v>
      </c>
      <c r="T75" s="55"/>
      <c r="U75" s="101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</v>
      </c>
      <c r="Z75" s="40" t="n">
        <f aca="false">W75/X75-1</f>
        <v>0.145263480974265</v>
      </c>
      <c r="AA75" s="40" t="n">
        <f aca="false">S75/(X75-V75)-1</f>
        <v>0.435128950933049</v>
      </c>
      <c r="AB75" s="40" t="n">
        <f aca="false">SUM($C$2:C75)*D75/SUM($B$2:B75)-1</f>
        <v>0.244554236488971</v>
      </c>
      <c r="AC75" s="40" t="n">
        <f aca="false">Z75-AB75</f>
        <v>-0.0992907555147056</v>
      </c>
      <c r="AD75" s="57" t="n">
        <f aca="false">IF(E75-F75&lt;0,"达成",E75-F75)</f>
        <v>0.143582762</v>
      </c>
      <c r="AE75" s="57"/>
    </row>
    <row r="76" customFormat="false" ht="15" hidden="false" customHeight="false" outlineLevel="0" collapsed="false">
      <c r="A76" s="104" t="s">
        <v>694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0.0830240000000001</v>
      </c>
      <c r="G76" s="4"/>
      <c r="H76" s="95" t="n">
        <f aca="false">IF(G76="",$F$1*C76-B76,G76-B76)</f>
        <v>11.20824</v>
      </c>
      <c r="I76" s="2" t="s">
        <v>96</v>
      </c>
      <c r="J76" s="50" t="s">
        <v>177</v>
      </c>
      <c r="K76" s="98" t="n">
        <f aca="false">DATE(MID(J76,1,4),MID(J76,5,2),MID(J76,7,2))</f>
        <v>43578</v>
      </c>
      <c r="L76" s="99" t="str">
        <f aca="true">IF(LEN(J76) &gt; 15,DATE(MID(J76,12,4),MID(J76,16,2),MID(J76,18,2)),TEXT(TODAY(),"yyyy/m/d"))</f>
        <v>2020/2/25</v>
      </c>
      <c r="M76" s="79" t="n">
        <f aca="false">(L76-K76+1)*B76</f>
        <v>41715</v>
      </c>
      <c r="N76" s="100" t="n">
        <f aca="false">H76/M76*365</f>
        <v>0.0980704207119743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</v>
      </c>
      <c r="S76" s="55" t="n">
        <f aca="false">R76*D76</f>
        <v>5267.48674</v>
      </c>
      <c r="T76" s="55"/>
      <c r="U76" s="101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</v>
      </c>
      <c r="Z76" s="40" t="n">
        <f aca="false">W76/X76-1</f>
        <v>0.136205786654562</v>
      </c>
      <c r="AA76" s="40" t="n">
        <f aca="false">S76/(X76-V76)-1</f>
        <v>0.398257248127247</v>
      </c>
      <c r="AB76" s="40" t="n">
        <f aca="false">SUM($C$2:C76)*D76/SUM($B$2:B76)-1</f>
        <v>0.222661628688153</v>
      </c>
      <c r="AC76" s="40" t="n">
        <f aca="false">Z76-AB76</f>
        <v>-0.0864558420335904</v>
      </c>
      <c r="AD76" s="57" t="n">
        <f aca="false">IF(E76-F76&lt;0,"达成",E76-F76)</f>
        <v>0.136935516666667</v>
      </c>
      <c r="AE76" s="57"/>
    </row>
    <row r="77" customFormat="false" ht="15" hidden="false" customHeight="false" outlineLevel="0" collapsed="false">
      <c r="A77" s="104" t="s">
        <v>695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0.0736064000000001</v>
      </c>
      <c r="G77" s="4"/>
      <c r="H77" s="95" t="n">
        <f aca="false">IF(G77="",$F$1*C77-B77,G77-B77)</f>
        <v>9.93686400000001</v>
      </c>
      <c r="I77" s="2" t="s">
        <v>96</v>
      </c>
      <c r="J77" s="50" t="s">
        <v>179</v>
      </c>
      <c r="K77" s="98" t="n">
        <f aca="false">DATE(MID(J77,1,4),MID(J77,5,2),MID(J77,7,2))</f>
        <v>43579</v>
      </c>
      <c r="L77" s="99" t="str">
        <f aca="true">IF(LEN(J77) &gt; 15,DATE(MID(J77,12,4),MID(J77,16,2),MID(J77,18,2)),TEXT(TODAY(),"yyyy/m/d"))</f>
        <v>2020/2/25</v>
      </c>
      <c r="M77" s="79" t="n">
        <f aca="false">(L77-K77+1)*B77</f>
        <v>41580</v>
      </c>
      <c r="N77" s="100" t="n">
        <f aca="false">H77/M77*365</f>
        <v>0.0872283636363638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</v>
      </c>
      <c r="S77" s="55" t="n">
        <f aca="false">R77*D77</f>
        <v>5448.91812</v>
      </c>
      <c r="T77" s="55"/>
      <c r="U77" s="101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</v>
      </c>
      <c r="Z77" s="40" t="n">
        <f aca="false">W77/X77-1</f>
        <v>0.138720907623319</v>
      </c>
      <c r="AA77" s="40" t="n">
        <f aca="false">S77/(X77-V77)-1</f>
        <v>0.39637795283662</v>
      </c>
      <c r="AB77" s="40" t="n">
        <f aca="false">SUM($C$2:C77)*D77/SUM($B$2:B77)-1</f>
        <v>0.23062013632287</v>
      </c>
      <c r="AC77" s="40" t="n">
        <f aca="false">Z77-AB77</f>
        <v>-0.0918992286995515</v>
      </c>
      <c r="AD77" s="57" t="n">
        <f aca="false">IF(E77-F77&lt;0,"达成",E77-F77)</f>
        <v>0.14635784</v>
      </c>
      <c r="AE77" s="57"/>
    </row>
    <row r="78" customFormat="false" ht="15" hidden="false" customHeight="false" outlineLevel="0" collapsed="false">
      <c r="A78" s="104" t="s">
        <v>696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0.1152512</v>
      </c>
      <c r="G78" s="4"/>
      <c r="H78" s="95" t="n">
        <f aca="false">IF(G78="",$F$1*C78-B78,G78-B78)</f>
        <v>15.558912</v>
      </c>
      <c r="I78" s="2" t="s">
        <v>96</v>
      </c>
      <c r="J78" s="50" t="s">
        <v>181</v>
      </c>
      <c r="K78" s="98" t="n">
        <f aca="false">DATE(MID(J78,1,4),MID(J78,5,2),MID(J78,7,2))</f>
        <v>43580</v>
      </c>
      <c r="L78" s="99" t="str">
        <f aca="true">IF(LEN(J78) &gt; 15,DATE(MID(J78,12,4),MID(J78,16,2),MID(J78,18,2)),TEXT(TODAY(),"yyyy/m/d"))</f>
        <v>2020/2/25</v>
      </c>
      <c r="M78" s="79" t="n">
        <f aca="false">(L78-K78+1)*B78</f>
        <v>41445</v>
      </c>
      <c r="N78" s="100" t="n">
        <f aca="false">H78/M78*365</f>
        <v>0.137025042345277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</v>
      </c>
      <c r="S78" s="55" t="n">
        <f aca="false">R78*D78</f>
        <v>5380.1511</v>
      </c>
      <c r="T78" s="55"/>
      <c r="U78" s="101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</v>
      </c>
      <c r="Z78" s="40" t="n">
        <f aca="false">W78/X78-1</f>
        <v>0.119004971200709</v>
      </c>
      <c r="AA78" s="40" t="n">
        <f aca="false">S78/(X78-V78)-1</f>
        <v>0.332650785944646</v>
      </c>
      <c r="AB78" s="40" t="n">
        <f aca="false">SUM($C$2:C78)*D78/SUM($B$2:B78)-1</f>
        <v>0.182399739477182</v>
      </c>
      <c r="AC78" s="40" t="n">
        <f aca="false">Z78-AB78</f>
        <v>-0.0633947682764731</v>
      </c>
      <c r="AD78" s="57" t="n">
        <f aca="false">IF(E78-F78&lt;0,"达成",E78-F78)</f>
        <v>0.104708954666667</v>
      </c>
      <c r="AE78" s="57"/>
    </row>
    <row r="79" customFormat="false" ht="15" hidden="false" customHeight="false" outlineLevel="0" collapsed="false">
      <c r="A79" s="104" t="s">
        <v>697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0.1247552</v>
      </c>
      <c r="G79" s="4"/>
      <c r="H79" s="95" t="n">
        <f aca="false">IF(G79="",$F$1*C79-B79,G79-B79)</f>
        <v>16.841952</v>
      </c>
      <c r="I79" s="2" t="s">
        <v>96</v>
      </c>
      <c r="J79" s="50" t="s">
        <v>183</v>
      </c>
      <c r="K79" s="98" t="n">
        <f aca="false">DATE(MID(J79,1,4),MID(J79,5,2),MID(J79,7,2))</f>
        <v>43581</v>
      </c>
      <c r="L79" s="99" t="str">
        <f aca="true">IF(LEN(J79) &gt; 15,DATE(MID(J79,12,4),MID(J79,16,2),MID(J79,18,2)),TEXT(TODAY(),"yyyy/m/d"))</f>
        <v>2020/2/25</v>
      </c>
      <c r="M79" s="79" t="n">
        <f aca="false">(L79-K79+1)*B79</f>
        <v>41310</v>
      </c>
      <c r="N79" s="100" t="n">
        <f aca="false">H79/M79*365</f>
        <v>0.148809307189543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</v>
      </c>
      <c r="S79" s="55" t="n">
        <f aca="false">R79*D79</f>
        <v>5469.806488</v>
      </c>
      <c r="T79" s="55"/>
      <c r="U79" s="101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</v>
      </c>
      <c r="Z79" s="40" t="n">
        <f aca="false">W79/X79-1</f>
        <v>0.113627538353766</v>
      </c>
      <c r="AA79" s="40" t="n">
        <f aca="false">S79/(X79-V79)-1</f>
        <v>0.311018817021318</v>
      </c>
      <c r="AB79" s="40" t="n">
        <f aca="false">SUM($C$2:C79)*D79/SUM($B$2:B79)-1</f>
        <v>0.17040309352014</v>
      </c>
      <c r="AC79" s="40" t="n">
        <f aca="false">Z79-AB79</f>
        <v>-0.0567755551663745</v>
      </c>
      <c r="AD79" s="57" t="n">
        <f aca="false">IF(E79-F79&lt;0,"达成",E79-F79)</f>
        <v>0.0952078586666669</v>
      </c>
      <c r="AE79" s="57"/>
    </row>
    <row r="80" customFormat="false" ht="15" hidden="false" customHeight="false" outlineLevel="0" collapsed="false">
      <c r="A80" s="104" t="s">
        <v>698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0.1536128</v>
      </c>
      <c r="G80" s="4"/>
      <c r="H80" s="95" t="n">
        <f aca="false">IF(G80="",$F$1*C80-B80,G80-B80)</f>
        <v>20.737728</v>
      </c>
      <c r="I80" s="2" t="s">
        <v>96</v>
      </c>
      <c r="J80" s="50" t="s">
        <v>185</v>
      </c>
      <c r="K80" s="98" t="n">
        <f aca="false">DATE(MID(J80,1,4),MID(J80,5,2),MID(J80,7,2))</f>
        <v>43584</v>
      </c>
      <c r="L80" s="99" t="str">
        <f aca="true">IF(LEN(J80) &gt; 15,DATE(MID(J80,12,4),MID(J80,16,2),MID(J80,18,2)),TEXT(TODAY(),"yyyy/m/d"))</f>
        <v>2020/2/25</v>
      </c>
      <c r="M80" s="79" t="n">
        <f aca="false">(L80-K80+1)*B80</f>
        <v>40905</v>
      </c>
      <c r="N80" s="100" t="n">
        <f aca="false">H80/M80*365</f>
        <v>0.185045122112212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</v>
      </c>
      <c r="S80" s="55" t="n">
        <f aca="false">R80*D80</f>
        <v>5467.54812</v>
      </c>
      <c r="T80" s="55"/>
      <c r="U80" s="101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</v>
      </c>
      <c r="Z80" s="40" t="n">
        <f aca="false">W80/X80-1</f>
        <v>0.100421299870186</v>
      </c>
      <c r="AA80" s="40" t="n">
        <f aca="false">S80/(X80-V80)-1</f>
        <v>0.269403210453244</v>
      </c>
      <c r="AB80" s="40" t="n">
        <f aca="false">SUM($C$2:C80)*D80/SUM($B$2:B80)-1</f>
        <v>0.139393557767201</v>
      </c>
      <c r="AC80" s="40" t="n">
        <f aca="false">Z80-AB80</f>
        <v>-0.0389722578970142</v>
      </c>
      <c r="AD80" s="57" t="n">
        <f aca="false">IF(E80-F80&lt;0,"达成",E80-F80)</f>
        <v>0.0663440746666668</v>
      </c>
      <c r="AE80" s="57"/>
    </row>
    <row r="81" customFormat="false" ht="15" hidden="false" customHeight="false" outlineLevel="0" collapsed="false">
      <c r="A81" s="104" t="s">
        <v>699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0.1453184</v>
      </c>
      <c r="G81" s="4"/>
      <c r="H81" s="95" t="n">
        <f aca="false">IF(G81="",$F$1*C81-B81,G81-B81)</f>
        <v>19.617984</v>
      </c>
      <c r="I81" s="2" t="s">
        <v>96</v>
      </c>
      <c r="J81" s="50" t="s">
        <v>187</v>
      </c>
      <c r="K81" s="98" t="n">
        <f aca="false">DATE(MID(J81,1,4),MID(J81,5,2),MID(J81,7,2))</f>
        <v>43585</v>
      </c>
      <c r="L81" s="99" t="str">
        <f aca="true">IF(LEN(J81) &gt; 15,DATE(MID(J81,12,4),MID(J81,16,2),MID(J81,18,2)),TEXT(TODAY(),"yyyy/m/d"))</f>
        <v>2020/2/25</v>
      </c>
      <c r="M81" s="79" t="n">
        <f aca="false">(L81-K81+1)*B81</f>
        <v>40770</v>
      </c>
      <c r="N81" s="100" t="n">
        <f aca="false">H81/M81*365</f>
        <v>0.175633165562914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</v>
      </c>
      <c r="S81" s="55" t="n">
        <f aca="false">R81*D81</f>
        <v>5642.52968</v>
      </c>
      <c r="T81" s="55"/>
      <c r="U81" s="101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</v>
      </c>
      <c r="Z81" s="40" t="n">
        <f aca="false">W81/X81-1</f>
        <v>0.102681751924722</v>
      </c>
      <c r="AA81" s="40" t="n">
        <f aca="false">S81/(X81-V81)-1</f>
        <v>0.270216353231973</v>
      </c>
      <c r="AB81" s="40" t="n">
        <f aca="false">SUM($C$2:C81)*D81/SUM($B$2:B81)-1</f>
        <v>0.146025909324209</v>
      </c>
      <c r="AC81" s="40" t="n">
        <f aca="false">Z81-AB81</f>
        <v>-0.0433441573994866</v>
      </c>
      <c r="AD81" s="57" t="n">
        <f aca="false">IF(E81-F81&lt;0,"达成",E81-F81)</f>
        <v>0.0746456533333333</v>
      </c>
      <c r="AE81" s="57"/>
    </row>
    <row r="82" customFormat="false" ht="15" hidden="false" customHeight="false" outlineLevel="0" collapsed="false">
      <c r="A82" s="21" t="s">
        <v>700</v>
      </c>
      <c r="B82" s="22" t="n">
        <v>135</v>
      </c>
      <c r="C82" s="35" t="n">
        <v>142.72</v>
      </c>
      <c r="D82" s="86" t="n">
        <v>0.9454</v>
      </c>
      <c r="E82" s="25" t="n">
        <v>0.219951658666667</v>
      </c>
      <c r="F82" s="39" t="n">
        <v>0.227481481481482</v>
      </c>
      <c r="G82" s="27" t="n">
        <v>165.71</v>
      </c>
      <c r="H82" s="87" t="n">
        <v>30.71</v>
      </c>
      <c r="I82" s="22" t="s">
        <v>28</v>
      </c>
      <c r="J82" s="29" t="s">
        <v>701</v>
      </c>
      <c r="K82" s="88" t="n">
        <v>43591</v>
      </c>
      <c r="L82" s="89" t="n">
        <v>43885</v>
      </c>
      <c r="M82" s="90" t="n">
        <v>39825</v>
      </c>
      <c r="N82" s="32" t="n">
        <v>0.281460138104206</v>
      </c>
      <c r="O82" s="33" t="n">
        <v>134.927488</v>
      </c>
      <c r="P82" s="33" t="n">
        <v>-0.072511999999989</v>
      </c>
      <c r="Q82" s="34" t="n">
        <v>0.899516586666667</v>
      </c>
      <c r="R82" s="38" t="n">
        <v>5685.48</v>
      </c>
      <c r="S82" s="36" t="n">
        <v>5375.052792</v>
      </c>
      <c r="T82" s="36"/>
      <c r="U82" s="91"/>
      <c r="V82" s="37" t="n">
        <v>7247.82</v>
      </c>
      <c r="W82" s="37" t="n">
        <v>12622.872792</v>
      </c>
      <c r="X82" s="102" t="n">
        <v>11825</v>
      </c>
      <c r="Y82" s="38" t="n">
        <v>797.872792000006</v>
      </c>
      <c r="Z82" s="40" t="n">
        <v>0.0674733862156454</v>
      </c>
      <c r="AA82" s="40" t="n">
        <v>0.174315362734261</v>
      </c>
      <c r="AB82" s="39" t="n">
        <v>0.0635554124312898</v>
      </c>
      <c r="AC82" s="39" t="n">
        <v>0.00391797378435554</v>
      </c>
      <c r="AD82" s="103" t="s">
        <v>30</v>
      </c>
      <c r="AE82" s="57"/>
    </row>
    <row r="83" customFormat="false" ht="15" hidden="false" customHeight="false" outlineLevel="0" collapsed="false">
      <c r="A83" s="21" t="s">
        <v>702</v>
      </c>
      <c r="B83" s="22" t="n">
        <v>90</v>
      </c>
      <c r="C83" s="35" t="n">
        <v>93.96</v>
      </c>
      <c r="D83" s="86" t="n">
        <v>0.9574</v>
      </c>
      <c r="E83" s="25" t="n">
        <v>0.189971536</v>
      </c>
      <c r="F83" s="39" t="n">
        <v>0.196888888888889</v>
      </c>
      <c r="G83" s="27" t="n">
        <v>107.72</v>
      </c>
      <c r="H83" s="87" t="n">
        <v>17.72</v>
      </c>
      <c r="I83" s="22" t="s">
        <v>28</v>
      </c>
      <c r="J83" s="66" t="s">
        <v>703</v>
      </c>
      <c r="K83" s="88" t="n">
        <v>43592</v>
      </c>
      <c r="L83" s="89" t="n">
        <v>43882</v>
      </c>
      <c r="M83" s="90" t="n">
        <v>26190</v>
      </c>
      <c r="N83" s="32" t="n">
        <v>0.246956853760977</v>
      </c>
      <c r="O83" s="33" t="n">
        <v>89.957304</v>
      </c>
      <c r="P83" s="33" t="n">
        <v>-0.0426960000000065</v>
      </c>
      <c r="Q83" s="34" t="n">
        <v>0.59971536</v>
      </c>
      <c r="R83" s="38" t="n">
        <v>5779.44</v>
      </c>
      <c r="S83" s="36" t="n">
        <v>5533.235856</v>
      </c>
      <c r="T83" s="36"/>
      <c r="U83" s="91"/>
      <c r="V83" s="37" t="n">
        <v>7247.82</v>
      </c>
      <c r="W83" s="37" t="n">
        <v>12781.055856</v>
      </c>
      <c r="X83" s="105" t="n">
        <v>11915</v>
      </c>
      <c r="Y83" s="38" t="n">
        <v>866.055856000004</v>
      </c>
      <c r="Z83" s="40" t="n">
        <v>0.072686181787663</v>
      </c>
      <c r="AA83" s="40" t="n">
        <v>0.18556298578585</v>
      </c>
      <c r="AB83" s="39" t="n">
        <v>0.0764695439362149</v>
      </c>
      <c r="AC83" s="39" t="n">
        <v>-0.00378336214855191</v>
      </c>
      <c r="AD83" s="103" t="s">
        <v>30</v>
      </c>
      <c r="AE83" s="57"/>
    </row>
    <row r="84" customFormat="false" ht="15" hidden="false" customHeight="false" outlineLevel="0" collapsed="false">
      <c r="A84" s="21" t="s">
        <v>704</v>
      </c>
      <c r="B84" s="22" t="n">
        <v>90</v>
      </c>
      <c r="C84" s="35" t="n">
        <v>94.35</v>
      </c>
      <c r="D84" s="86" t="n">
        <v>0.9534</v>
      </c>
      <c r="E84" s="25" t="n">
        <v>0.18996886</v>
      </c>
      <c r="F84" s="39" t="n">
        <v>0.201777777777778</v>
      </c>
      <c r="G84" s="27" t="n">
        <v>108.16</v>
      </c>
      <c r="H84" s="87" t="n">
        <v>18.16</v>
      </c>
      <c r="I84" s="22" t="s">
        <v>28</v>
      </c>
      <c r="J84" s="66" t="s">
        <v>705</v>
      </c>
      <c r="K84" s="88" t="n">
        <v>43593</v>
      </c>
      <c r="L84" s="89" t="n">
        <v>43882</v>
      </c>
      <c r="M84" s="90" t="n">
        <v>26100</v>
      </c>
      <c r="N84" s="32" t="n">
        <v>0.253961685823755</v>
      </c>
      <c r="O84" s="33" t="n">
        <v>89.95329</v>
      </c>
      <c r="P84" s="33" t="n">
        <v>-0.0467100000000045</v>
      </c>
      <c r="Q84" s="34" t="n">
        <v>0.5996886</v>
      </c>
      <c r="R84" s="38" t="n">
        <v>5873.79000000001</v>
      </c>
      <c r="S84" s="36" t="n">
        <v>5600.071386</v>
      </c>
      <c r="T84" s="36"/>
      <c r="U84" s="91"/>
      <c r="V84" s="37" t="n">
        <v>7247.82</v>
      </c>
      <c r="W84" s="37" t="n">
        <v>12847.891386</v>
      </c>
      <c r="X84" s="105" t="n">
        <v>12005</v>
      </c>
      <c r="Y84" s="38" t="n">
        <v>842.891386000005</v>
      </c>
      <c r="Z84" s="40" t="n">
        <v>0.0702116939608501</v>
      </c>
      <c r="AA84" s="40" t="n">
        <v>0.177182992024688</v>
      </c>
      <c r="AB84" s="39" t="n">
        <v>0.071428616909621</v>
      </c>
      <c r="AC84" s="39" t="n">
        <v>-0.00121692294877085</v>
      </c>
      <c r="AD84" s="103" t="s">
        <v>30</v>
      </c>
      <c r="AE84" s="57"/>
    </row>
    <row r="85" customFormat="false" ht="15" hidden="false" customHeight="false" outlineLevel="0" collapsed="false">
      <c r="A85" s="21" t="s">
        <v>706</v>
      </c>
      <c r="B85" s="22" t="n">
        <v>90</v>
      </c>
      <c r="C85" s="35" t="n">
        <v>95.42</v>
      </c>
      <c r="D85" s="86" t="n">
        <v>0.9428</v>
      </c>
      <c r="E85" s="25" t="n">
        <v>0.189974650666667</v>
      </c>
      <c r="F85" s="39" t="n">
        <v>0.198888888888889</v>
      </c>
      <c r="G85" s="27" t="n">
        <v>107.9</v>
      </c>
      <c r="H85" s="87" t="n">
        <v>17.9</v>
      </c>
      <c r="I85" s="22" t="s">
        <v>28</v>
      </c>
      <c r="J85" s="66" t="s">
        <v>707</v>
      </c>
      <c r="K85" s="88" t="n">
        <v>43594</v>
      </c>
      <c r="L85" s="89" t="n">
        <v>43881</v>
      </c>
      <c r="M85" s="106" t="n">
        <v>25920</v>
      </c>
      <c r="N85" s="32" t="n">
        <v>0.252064043209877</v>
      </c>
      <c r="O85" s="33" t="n">
        <v>89.961976</v>
      </c>
      <c r="P85" s="33" t="n">
        <v>-0.038023999999993</v>
      </c>
      <c r="Q85" s="34" t="n">
        <v>0.599746506666667</v>
      </c>
      <c r="R85" s="38" t="n">
        <v>5969.21000000001</v>
      </c>
      <c r="S85" s="36" t="n">
        <v>5627.77118800001</v>
      </c>
      <c r="T85" s="36"/>
      <c r="U85" s="91"/>
      <c r="V85" s="37" t="n">
        <v>7247.82</v>
      </c>
      <c r="W85" s="37" t="n">
        <v>12875.591188</v>
      </c>
      <c r="X85" s="105" t="n">
        <v>12095</v>
      </c>
      <c r="Y85" s="38" t="n">
        <v>780.591188000006</v>
      </c>
      <c r="Z85" s="40" t="n">
        <v>0.0645383371641179</v>
      </c>
      <c r="AA85" s="40" t="n">
        <v>0.161040272488335</v>
      </c>
      <c r="AB85" s="39" t="n">
        <v>0.0590703520463003</v>
      </c>
      <c r="AC85" s="39" t="n">
        <v>0.00546798511781765</v>
      </c>
      <c r="AD85" s="103" t="s">
        <v>30</v>
      </c>
      <c r="AE85" s="57"/>
    </row>
    <row r="86" customFormat="false" ht="15" hidden="false" customHeight="false" outlineLevel="0" collapsed="false">
      <c r="A86" s="21" t="s">
        <v>708</v>
      </c>
      <c r="B86" s="22" t="n">
        <v>90</v>
      </c>
      <c r="C86" s="35" t="n">
        <v>92.29</v>
      </c>
      <c r="D86" s="86" t="n">
        <v>0.9747</v>
      </c>
      <c r="E86" s="25" t="n">
        <v>0.189970042</v>
      </c>
      <c r="F86" s="39" t="n">
        <v>0.190666666666667</v>
      </c>
      <c r="G86" s="27" t="n">
        <v>107.16</v>
      </c>
      <c r="H86" s="87" t="n">
        <v>17.16</v>
      </c>
      <c r="I86" s="22" t="s">
        <v>28</v>
      </c>
      <c r="J86" s="29" t="s">
        <v>709</v>
      </c>
      <c r="K86" s="88" t="n">
        <v>43595</v>
      </c>
      <c r="L86" s="89" t="n">
        <v>43885</v>
      </c>
      <c r="M86" s="90" t="n">
        <v>26190</v>
      </c>
      <c r="N86" s="32" t="n">
        <v>0.239152348224513</v>
      </c>
      <c r="O86" s="33" t="n">
        <v>89.955063</v>
      </c>
      <c r="P86" s="33" t="n">
        <v>-0.0449369999999902</v>
      </c>
      <c r="Q86" s="34" t="n">
        <v>0.59970042</v>
      </c>
      <c r="R86" s="38" t="n">
        <v>6061.5</v>
      </c>
      <c r="S86" s="36" t="n">
        <v>5908.14405</v>
      </c>
      <c r="T86" s="102"/>
      <c r="U86" s="107"/>
      <c r="V86" s="37" t="n">
        <v>7247.82</v>
      </c>
      <c r="W86" s="37" t="n">
        <v>13155.96405</v>
      </c>
      <c r="X86" s="102" t="n">
        <v>12185</v>
      </c>
      <c r="Y86" s="38" t="n">
        <v>970.964050000006</v>
      </c>
      <c r="Z86" s="40" t="n">
        <v>0.0796851908083713</v>
      </c>
      <c r="AA86" s="40" t="n">
        <v>0.196663692634258</v>
      </c>
      <c r="AB86" s="39" t="n">
        <v>0.0941997398440706</v>
      </c>
      <c r="AC86" s="39" t="n">
        <v>-0.0145145490356993</v>
      </c>
      <c r="AD86" s="103" t="s">
        <v>30</v>
      </c>
      <c r="AE86" s="57"/>
    </row>
    <row r="87" customFormat="false" ht="15" hidden="false" customHeight="false" outlineLevel="0" collapsed="false">
      <c r="A87" s="104" t="s">
        <v>710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0.2094272</v>
      </c>
      <c r="G87" s="4"/>
      <c r="H87" s="95" t="n">
        <f aca="false">IF(G87="",$F$1*C87-B87,G87-B87)</f>
        <v>28.272672</v>
      </c>
      <c r="I87" s="2" t="s">
        <v>96</v>
      </c>
      <c r="J87" s="50" t="s">
        <v>199</v>
      </c>
      <c r="K87" s="98" t="n">
        <f aca="false">DATE(MID(J87,1,4),MID(J87,5,2),MID(J87,7,2))</f>
        <v>43598</v>
      </c>
      <c r="L87" s="99" t="str">
        <f aca="true">IF(LEN(J87) &gt; 15,DATE(MID(J87,12,4),MID(J87,16,2),MID(J87,18,2)),TEXT(TODAY(),"yyyy/m/d"))</f>
        <v>2020/2/25</v>
      </c>
      <c r="M87" s="79" t="n">
        <f aca="false">(L87-K87+1)*B87</f>
        <v>39015</v>
      </c>
      <c r="N87" s="100" t="n">
        <f aca="false">H87/M87*365</f>
        <v>0.264501480968858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</v>
      </c>
      <c r="S87" s="55" t="n">
        <f aca="false">R87*D87</f>
        <v>5978.22672</v>
      </c>
      <c r="T87" s="55"/>
      <c r="U87" s="101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906.046720000006</v>
      </c>
      <c r="Z87" s="40" t="n">
        <f aca="false">W87/X87-1</f>
        <v>0.0735427532467536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Z87-AB87</f>
        <v>-0.00773974025973989</v>
      </c>
      <c r="AD87" s="57" t="n">
        <f aca="false">IF(E87-F87&lt;0,"达成",E87-F87)</f>
        <v>0.01053328</v>
      </c>
      <c r="AE87" s="57"/>
    </row>
    <row r="88" customFormat="false" ht="15" hidden="false" customHeight="false" outlineLevel="0" collapsed="false">
      <c r="A88" s="104" t="s">
        <v>711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0.2179808</v>
      </c>
      <c r="G88" s="4"/>
      <c r="H88" s="95" t="n">
        <f aca="false">IF(G88="",$F$1*C88-B88,G88-B88)</f>
        <v>29.427408</v>
      </c>
      <c r="I88" s="2" t="s">
        <v>96</v>
      </c>
      <c r="J88" s="50" t="s">
        <v>201</v>
      </c>
      <c r="K88" s="98" t="n">
        <f aca="false">DATE(MID(J88,1,4),MID(J88,5,2),MID(J88,7,2))</f>
        <v>43599</v>
      </c>
      <c r="L88" s="99" t="str">
        <f aca="true">IF(LEN(J88) &gt; 15,DATE(MID(J88,12,4),MID(J88,16,2),MID(J88,18,2)),TEXT(TODAY(),"yyyy/m/d"))</f>
        <v>2020/2/25</v>
      </c>
      <c r="M88" s="79" t="n">
        <f aca="false">(L88-K88+1)*B88</f>
        <v>38880</v>
      </c>
      <c r="N88" s="100" t="n">
        <f aca="false">H88/M88*365</f>
        <v>0.276260388888889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</v>
      </c>
      <c r="T88" s="55"/>
      <c r="U88" s="101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863.813140000006</v>
      </c>
      <c r="Z88" s="40" t="n">
        <f aca="false">W88/X88-1</f>
        <v>0.0693547282215983</v>
      </c>
      <c r="AA88" s="40" t="n">
        <f aca="false">S88/(X88-V88)-1</f>
        <v>0.165888857308563</v>
      </c>
      <c r="AB88" s="40" t="n">
        <f aca="false">SUM($C$2:C88)*D88/SUM($B$2:B88)-1</f>
        <v>0.0728517398635087</v>
      </c>
      <c r="AC88" s="40" t="n">
        <f aca="false">Z88-AB88</f>
        <v>-0.00349701164191041</v>
      </c>
      <c r="AD88" s="57" t="n">
        <f aca="false">IF(E88-F88&lt;0,"达成",E88-F88)</f>
        <v>0.00197685599999989</v>
      </c>
      <c r="AE88" s="57"/>
    </row>
    <row r="89" customFormat="false" ht="15" hidden="false" customHeight="false" outlineLevel="0" collapsed="false">
      <c r="A89" s="104" t="s">
        <v>712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0.1925792</v>
      </c>
      <c r="G89" s="4"/>
      <c r="H89" s="95" t="n">
        <f aca="false">IF(G89="",$F$1*C89-B89,G89-B89)</f>
        <v>25.998192</v>
      </c>
      <c r="I89" s="2" t="s">
        <v>96</v>
      </c>
      <c r="J89" s="50" t="s">
        <v>203</v>
      </c>
      <c r="K89" s="98" t="n">
        <f aca="false">DATE(MID(J89,1,4),MID(J89,5,2),MID(J89,7,2))</f>
        <v>43600</v>
      </c>
      <c r="L89" s="99" t="str">
        <f aca="true">IF(LEN(J89) &gt; 15,DATE(MID(J89,12,4),MID(J89,16,2),MID(J89,18,2)),TEXT(TODAY(),"yyyy/m/d"))</f>
        <v>2020/2/25</v>
      </c>
      <c r="M89" s="79" t="n">
        <f aca="false">(L89-K89+1)*B89</f>
        <v>38745</v>
      </c>
      <c r="N89" s="100" t="n">
        <f aca="false">H89/M89*365</f>
        <v>0.244917797909408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</v>
      </c>
      <c r="S89" s="55" t="n">
        <f aca="false">R89*D89</f>
        <v>6335.317248</v>
      </c>
      <c r="T89" s="55"/>
      <c r="U89" s="101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993.137248000005</v>
      </c>
      <c r="Z89" s="40" t="n">
        <f aca="false">W89/X89-1</f>
        <v>0.0788830220810171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Z89-AB89</f>
        <v>-0.0158022430500395</v>
      </c>
      <c r="AD89" s="57" t="n">
        <f aca="false">IF(E89-F89&lt;0,"达成",E89-F89)</f>
        <v>0.0273795519999999</v>
      </c>
      <c r="AE89" s="57"/>
    </row>
    <row r="90" customFormat="false" ht="15" hidden="false" customHeight="false" outlineLevel="0" collapsed="false">
      <c r="A90" s="104" t="s">
        <v>713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0.185408</v>
      </c>
      <c r="G90" s="4"/>
      <c r="H90" s="95" t="n">
        <f aca="false">IF(G90="",$F$1*C90-B90,G90-B90)</f>
        <v>25.03008</v>
      </c>
      <c r="I90" s="2" t="s">
        <v>96</v>
      </c>
      <c r="J90" s="50" t="s">
        <v>205</v>
      </c>
      <c r="K90" s="98" t="n">
        <f aca="false">DATE(MID(J90,1,4),MID(J90,5,2),MID(J90,7,2))</f>
        <v>43601</v>
      </c>
      <c r="L90" s="99" t="str">
        <f aca="true">IF(LEN(J90) &gt; 15,DATE(MID(J90,12,4),MID(J90,16,2),MID(J90,18,2)),TEXT(TODAY(),"yyyy/m/d"))</f>
        <v>2020/2/25</v>
      </c>
      <c r="M90" s="79" t="n">
        <f aca="false">(L90-K90+1)*B90</f>
        <v>38610</v>
      </c>
      <c r="N90" s="100" t="n">
        <f aca="false">H90/M90*365</f>
        <v>0.236622097902098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</v>
      </c>
      <c r="S90" s="55" t="n">
        <f aca="false">R90*D90</f>
        <v>6508.48828</v>
      </c>
      <c r="T90" s="55"/>
      <c r="U90" s="101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</v>
      </c>
      <c r="Z90" s="40" t="n">
        <f aca="false">W90/X90-1</f>
        <v>0.0810458373280947</v>
      </c>
      <c r="AA90" s="40" t="n">
        <f aca="false">S90/(X90-V90)-1</f>
        <v>0.188291836309927</v>
      </c>
      <c r="AB90" s="40" t="n">
        <f aca="false">SUM($C$2:C90)*D90/SUM($B$2:B90)-1</f>
        <v>0.100212273477407</v>
      </c>
      <c r="AC90" s="40" t="n">
        <f aca="false">Z90-AB90</f>
        <v>-0.0191664361493122</v>
      </c>
      <c r="AD90" s="57" t="n">
        <f aca="false">IF(E90-F90&lt;0,"达成",E90-F90)</f>
        <v>0.034549466666667</v>
      </c>
      <c r="AE90" s="57"/>
    </row>
    <row r="91" customFormat="false" ht="15" hidden="false" customHeight="false" outlineLevel="0" collapsed="false">
      <c r="A91" s="104" t="s">
        <v>714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0.222992</v>
      </c>
      <c r="G91" s="4"/>
      <c r="H91" s="95" t="n">
        <f aca="false">IF(G91="",$F$1*C91-B91,G91-B91)</f>
        <v>30.10392</v>
      </c>
      <c r="I91" s="96" t="s">
        <v>649</v>
      </c>
      <c r="J91" s="97" t="s">
        <v>715</v>
      </c>
      <c r="K91" s="98" t="n">
        <f aca="false">DATE(MID(J91,1,4),MID(J91,5,2),MID(J91,7,2))</f>
        <v>43602</v>
      </c>
      <c r="L91" s="99" t="n">
        <f aca="true">IF(LEN(J91) &gt; 15,DATE(MID(J91,12,4),MID(J91,16,2),MID(J91,18,2)),TEXT(TODAY(),"yyyy/m/d"))</f>
        <v>43886</v>
      </c>
      <c r="M91" s="79" t="n">
        <f aca="false">(L91-K91+1)*B91</f>
        <v>38475</v>
      </c>
      <c r="N91" s="100" t="n">
        <f aca="false">H91/M91*365</f>
        <v>0.285586245614035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</v>
      </c>
      <c r="S91" s="55" t="n">
        <f aca="false">R91*D91</f>
        <v>6443.573959</v>
      </c>
      <c r="T91" s="55"/>
      <c r="U91" s="101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831.393959000005</v>
      </c>
      <c r="Z91" s="40" t="n">
        <f aca="false">W91/X91-1</f>
        <v>0.0646496080093315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Z91-AB91</f>
        <v>-0.00107678227060637</v>
      </c>
      <c r="AD91" s="57" t="str">
        <f aca="false">IF(E91-F91&lt;0,"达成",E91-F91)</f>
        <v>达成</v>
      </c>
      <c r="AE91" s="57"/>
    </row>
    <row r="92" customFormat="false" ht="15" hidden="false" customHeight="false" outlineLevel="0" collapsed="false">
      <c r="A92" s="104" t="s">
        <v>716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0.2270528</v>
      </c>
      <c r="G92" s="4"/>
      <c r="H92" s="95" t="n">
        <f aca="false">IF(G92="",$F$1*C92-B92,G92-B92)</f>
        <v>54.492672</v>
      </c>
      <c r="I92" s="2" t="s">
        <v>96</v>
      </c>
      <c r="J92" s="50" t="s">
        <v>209</v>
      </c>
      <c r="K92" s="98" t="n">
        <f aca="false">DATE(MID(J92,1,4),MID(J92,5,2),MID(J92,7,2))</f>
        <v>43605</v>
      </c>
      <c r="L92" s="99" t="str">
        <f aca="true">IF(LEN(J92) &gt; 15,DATE(MID(J92,12,4),MID(J92,16,2),MID(J92,18,2)),TEXT(TODAY(),"yyyy/m/d"))</f>
        <v>2020/2/25</v>
      </c>
      <c r="M92" s="79" t="n">
        <f aca="false">(L92-K92+1)*B92</f>
        <v>67680</v>
      </c>
      <c r="N92" s="100" t="n">
        <f aca="false">H92/M92*365</f>
        <v>0.293880397163121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</v>
      </c>
      <c r="S92" s="55" t="n">
        <f aca="false">R92*D92</f>
        <v>6661.825671</v>
      </c>
      <c r="T92" s="55"/>
      <c r="U92" s="101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809.645671000006</v>
      </c>
      <c r="Z92" s="40" t="n">
        <f aca="false">W92/X92-1</f>
        <v>0.0618050130534356</v>
      </c>
      <c r="AA92" s="40" t="n">
        <f aca="false">S92/(X92-V92)-1</f>
        <v>0.138349413551874</v>
      </c>
      <c r="AB92" s="40" t="n">
        <f aca="false">SUM($C$2:C92)*D92/SUM($B$2:B92)-1</f>
        <v>0.0610013290839695</v>
      </c>
      <c r="AC92" s="40" t="n">
        <f aca="false">Z92-AB92</f>
        <v>0.000803683969466062</v>
      </c>
      <c r="AD92" s="57" t="n">
        <f aca="false">IF(E92-F92&lt;0,"达成",E92-F92)</f>
        <v>0.0628680319999999</v>
      </c>
      <c r="AE92" s="57"/>
    </row>
    <row r="93" customFormat="false" ht="15" hidden="false" customHeight="false" outlineLevel="0" collapsed="false">
      <c r="A93" s="104" t="s">
        <v>717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0.2066894</v>
      </c>
      <c r="G93" s="4"/>
      <c r="H93" s="95" t="n">
        <f aca="false">IF(G93="",$F$1*C93-B93,G93-B93)</f>
        <v>49.605456</v>
      </c>
      <c r="I93" s="2" t="s">
        <v>96</v>
      </c>
      <c r="J93" s="50" t="s">
        <v>211</v>
      </c>
      <c r="K93" s="98" t="n">
        <f aca="false">DATE(MID(J93,1,4),MID(J93,5,2),MID(J93,7,2))</f>
        <v>43606</v>
      </c>
      <c r="L93" s="99" t="str">
        <f aca="true">IF(LEN(J93) &gt; 15,DATE(MID(J93,12,4),MID(J93,16,2),MID(J93,18,2)),TEXT(TODAY(),"yyyy/m/d"))</f>
        <v>2020/2/25</v>
      </c>
      <c r="M93" s="79" t="n">
        <f aca="false">(L93-K93+1)*B93</f>
        <v>67440</v>
      </c>
      <c r="N93" s="100" t="n">
        <f aca="false">H93/M93*365</f>
        <v>0.268475555160142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</v>
      </c>
      <c r="S93" s="55" t="n">
        <f aca="false">R93*D93</f>
        <v>7013.886</v>
      </c>
      <c r="T93" s="55"/>
      <c r="U93" s="101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921.706000000006</v>
      </c>
      <c r="Z93" s="40" t="n">
        <f aca="false">W93/X93-1</f>
        <v>0.0690934032983512</v>
      </c>
      <c r="AA93" s="40" t="n">
        <f aca="false">S93/(X93-V93)-1</f>
        <v>0.15129329730901</v>
      </c>
      <c r="AB93" s="40" t="n">
        <f aca="false">SUM($C$2:C93)*D93/SUM($B$2:B93)-1</f>
        <v>0.0774404902548727</v>
      </c>
      <c r="AC93" s="40" t="n">
        <f aca="false">Z93-AB93</f>
        <v>-0.00834708695652142</v>
      </c>
      <c r="AD93" s="57" t="n">
        <f aca="false">IF(E93-F93&lt;0,"达成",E93-F93)</f>
        <v>0.083225912666667</v>
      </c>
      <c r="AE93" s="57"/>
    </row>
    <row r="94" customFormat="false" ht="15" hidden="false" customHeight="false" outlineLevel="0" collapsed="false">
      <c r="A94" s="104" t="s">
        <v>718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0.21392</v>
      </c>
      <c r="G94" s="4"/>
      <c r="H94" s="95" t="n">
        <f aca="false">IF(G94="",$F$1*C94-B94,G94-B94)</f>
        <v>28.8792</v>
      </c>
      <c r="I94" s="2" t="s">
        <v>96</v>
      </c>
      <c r="J94" s="50" t="s">
        <v>213</v>
      </c>
      <c r="K94" s="98" t="n">
        <f aca="false">DATE(MID(J94,1,4),MID(J94,5,2),MID(J94,7,2))</f>
        <v>43607</v>
      </c>
      <c r="L94" s="99" t="str">
        <f aca="true">IF(LEN(J94) &gt; 15,DATE(MID(J94,12,4),MID(J94,16,2),MID(J94,18,2)),TEXT(TODAY(),"yyyy/m/d"))</f>
        <v>2020/2/25</v>
      </c>
      <c r="M94" s="79" t="n">
        <f aca="false">(L94-K94+1)*B94</f>
        <v>37800</v>
      </c>
      <c r="N94" s="100" t="n">
        <f aca="false">H94/M94*365</f>
        <v>0.27886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</v>
      </c>
      <c r="S94" s="55" t="n">
        <f aca="false">R94*D94</f>
        <v>7107.4402</v>
      </c>
      <c r="T94" s="55"/>
      <c r="U94" s="101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880.260200000004</v>
      </c>
      <c r="Z94" s="40" t="n">
        <f aca="false">W94/X94-1</f>
        <v>0.0653254322820041</v>
      </c>
      <c r="AA94" s="40" t="n">
        <f aca="false">S94/(X94-V94)-1</f>
        <v>0.14135775744398</v>
      </c>
      <c r="AB94" s="40" t="n">
        <f aca="false">SUM($C$2:C94)*D94/SUM($B$2:B94)-1</f>
        <v>0.070366690909091</v>
      </c>
      <c r="AC94" s="40" t="n">
        <f aca="false">Z94-AB94</f>
        <v>-0.00504125862708693</v>
      </c>
      <c r="AD94" s="57" t="n">
        <f aca="false">IF(E94-F94&lt;0,"达成",E94-F94)</f>
        <v>0.00603746666666682</v>
      </c>
      <c r="AE94" s="57"/>
    </row>
    <row r="95" customFormat="false" ht="15" hidden="false" customHeight="false" outlineLevel="0" collapsed="false">
      <c r="A95" s="21" t="s">
        <v>719</v>
      </c>
      <c r="B95" s="22" t="n">
        <v>135</v>
      </c>
      <c r="C95" s="35" t="n">
        <v>143.24</v>
      </c>
      <c r="D95" s="86" t="n">
        <v>0.942</v>
      </c>
      <c r="E95" s="25" t="n">
        <v>0.21995472</v>
      </c>
      <c r="F95" s="39" t="n">
        <v>0.232</v>
      </c>
      <c r="G95" s="27" t="n">
        <v>166.32</v>
      </c>
      <c r="H95" s="87" t="n">
        <v>31.32</v>
      </c>
      <c r="I95" s="22" t="s">
        <v>28</v>
      </c>
      <c r="J95" s="29" t="s">
        <v>720</v>
      </c>
      <c r="K95" s="88" t="n">
        <v>43608</v>
      </c>
      <c r="L95" s="89" t="n">
        <v>43885</v>
      </c>
      <c r="M95" s="90" t="n">
        <v>37530</v>
      </c>
      <c r="N95" s="32" t="n">
        <v>0.304604316546763</v>
      </c>
      <c r="O95" s="33" t="n">
        <v>134.93208</v>
      </c>
      <c r="P95" s="33" t="n">
        <v>-0.0679199999999867</v>
      </c>
      <c r="Q95" s="34" t="n">
        <v>0.8995472</v>
      </c>
      <c r="R95" s="38" t="n">
        <v>7543.74</v>
      </c>
      <c r="S95" s="36" t="n">
        <v>7106.20308</v>
      </c>
      <c r="T95" s="36"/>
      <c r="U95" s="91"/>
      <c r="V95" s="37" t="n">
        <v>7247.82</v>
      </c>
      <c r="W95" s="37" t="n">
        <v>14354.02308</v>
      </c>
      <c r="X95" s="102" t="n">
        <v>13610</v>
      </c>
      <c r="Y95" s="38" t="n">
        <v>744.023080000004</v>
      </c>
      <c r="Z95" s="40" t="n">
        <v>0.0546673828067601</v>
      </c>
      <c r="AA95" s="40" t="n">
        <v>0.116944676195896</v>
      </c>
      <c r="AB95" s="39" t="n">
        <v>0.0493603144746513</v>
      </c>
      <c r="AC95" s="39" t="n">
        <v>0.00530706833210881</v>
      </c>
      <c r="AD95" s="103" t="s">
        <v>30</v>
      </c>
      <c r="AE95" s="57"/>
    </row>
    <row r="96" customFormat="false" ht="15" hidden="false" customHeight="false" outlineLevel="0" collapsed="false">
      <c r="A96" s="104" t="s">
        <v>721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0.244646</v>
      </c>
      <c r="G96" s="4"/>
      <c r="H96" s="95" t="n">
        <f aca="false">IF(G96="",$F$1*C96-B96,G96-B96)</f>
        <v>58.71504</v>
      </c>
      <c r="I96" s="2" t="s">
        <v>96</v>
      </c>
      <c r="J96" s="50" t="s">
        <v>722</v>
      </c>
      <c r="K96" s="98" t="n">
        <f aca="false">DATE(MID(J96,1,4),MID(J96,5,2),MID(J96,7,2))</f>
        <v>43609</v>
      </c>
      <c r="L96" s="99" t="str">
        <f aca="true">IF(LEN(J96) &gt; 15,DATE(MID(J96,12,4),MID(J96,16,2),MID(J96,18,2)),TEXT(TODAY(),"yyyy/m/d"))</f>
        <v>2020/2/25</v>
      </c>
      <c r="M96" s="79" t="n">
        <f aca="false">(L96-K96+1)*B96</f>
        <v>66720</v>
      </c>
      <c r="N96" s="100" t="n">
        <f aca="false">H96/M96*365</f>
        <v>0.321207877697842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</v>
      </c>
      <c r="S96" s="55" t="n">
        <f aca="false">R96*D96</f>
        <v>7306.110128</v>
      </c>
      <c r="T96" s="55"/>
      <c r="U96" s="101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703.930128000004</v>
      </c>
      <c r="Z96" s="40" t="n">
        <f aca="false">W96/X96-1</f>
        <v>0.0508252800000002</v>
      </c>
      <c r="AA96" s="40" t="n">
        <f aca="false">S96/(X96-V96)-1</f>
        <v>0.106620862805922</v>
      </c>
      <c r="AB96" s="40" t="n">
        <f aca="false">SUM($C$2:C96)*D96/SUM($B$2:B96)-1</f>
        <v>0.0426952135740075</v>
      </c>
      <c r="AC96" s="40" t="n">
        <f aca="false">Z96-AB96</f>
        <v>0.00813006642599268</v>
      </c>
      <c r="AD96" s="57" t="n">
        <f aca="false">IF(E96-F96&lt;0,"达成",E96-F96)</f>
        <v>0.0452799133333328</v>
      </c>
      <c r="AE96" s="57"/>
    </row>
    <row r="97" customFormat="false" ht="15" hidden="false" customHeight="false" outlineLevel="0" collapsed="false">
      <c r="A97" s="21" t="s">
        <v>723</v>
      </c>
      <c r="B97" s="22" t="n">
        <v>90</v>
      </c>
      <c r="C97" s="35" t="n">
        <v>93.8</v>
      </c>
      <c r="D97" s="86" t="n">
        <v>0.959</v>
      </c>
      <c r="E97" s="25" t="n">
        <v>0.189969466666667</v>
      </c>
      <c r="F97" s="39" t="n">
        <v>0.194800628280464</v>
      </c>
      <c r="G97" s="27" t="n">
        <v>107.532056545242</v>
      </c>
      <c r="H97" s="87" t="n">
        <v>17.5320565452418</v>
      </c>
      <c r="I97" s="22" t="s">
        <v>28</v>
      </c>
      <c r="J97" s="66" t="s">
        <v>724</v>
      </c>
      <c r="K97" s="88" t="n">
        <v>43612</v>
      </c>
      <c r="L97" s="89" t="n">
        <v>43882</v>
      </c>
      <c r="M97" s="90" t="n">
        <v>24390</v>
      </c>
      <c r="N97" s="32" t="n">
        <v>0.262369849898042</v>
      </c>
      <c r="O97" s="33" t="n">
        <v>89.9542</v>
      </c>
      <c r="P97" s="33" t="n">
        <v>-0.0457999999999998</v>
      </c>
      <c r="Q97" s="34" t="n">
        <v>0.599694666666667</v>
      </c>
      <c r="R97" s="38" t="n">
        <v>7893.64</v>
      </c>
      <c r="S97" s="36" t="n">
        <v>7570.00076</v>
      </c>
      <c r="T97" s="36"/>
      <c r="U97" s="91"/>
      <c r="V97" s="37" t="n">
        <v>7247.82</v>
      </c>
      <c r="W97" s="37" t="n">
        <v>14817.82076</v>
      </c>
      <c r="X97" s="105" t="n">
        <v>13940</v>
      </c>
      <c r="Y97" s="38" t="n">
        <v>877.820760000006</v>
      </c>
      <c r="Z97" s="40" t="n">
        <v>0.0629713601147781</v>
      </c>
      <c r="AA97" s="40" t="n">
        <v>0.131171122115664</v>
      </c>
      <c r="AB97" s="39" t="n">
        <v>0.0670794375896702</v>
      </c>
      <c r="AC97" s="39" t="n">
        <v>-0.00410807747489206</v>
      </c>
      <c r="AD97" s="103" t="s">
        <v>30</v>
      </c>
      <c r="AE97" s="57"/>
    </row>
    <row r="98" customFormat="false" ht="15" hidden="false" customHeight="false" outlineLevel="0" collapsed="false">
      <c r="A98" s="104" t="s">
        <v>725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0.2172896</v>
      </c>
      <c r="G98" s="4"/>
      <c r="H98" s="95" t="n">
        <f aca="false">IF(G98="",$F$1*C98-B98,G98-B98)</f>
        <v>29.334096</v>
      </c>
      <c r="I98" s="2" t="s">
        <v>96</v>
      </c>
      <c r="J98" s="50" t="s">
        <v>221</v>
      </c>
      <c r="K98" s="98" t="n">
        <f aca="false">DATE(MID(J98,1,4),MID(J98,5,2),MID(J98,7,2))</f>
        <v>43613</v>
      </c>
      <c r="L98" s="99" t="str">
        <f aca="true">IF(LEN(J98) &gt; 15,DATE(MID(J98,12,4),MID(J98,16,2),MID(J98,18,2)),TEXT(TODAY(),"yyyy/m/d"))</f>
        <v>2020/2/25</v>
      </c>
      <c r="M98" s="79" t="n">
        <f aca="false">(L98-K98+1)*B98</f>
        <v>36990</v>
      </c>
      <c r="N98" s="100" t="n">
        <f aca="false">H98/M98*365</f>
        <v>0.289455124087591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</v>
      </c>
      <c r="S98" s="55" t="n">
        <f aca="false">R98*D98</f>
        <v>7694.669381</v>
      </c>
      <c r="T98" s="55"/>
      <c r="U98" s="101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867.489381000005</v>
      </c>
      <c r="Z98" s="40" t="n">
        <f aca="false">W98/X98-1</f>
        <v>0.0616333485612792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Z98-AB98</f>
        <v>-0.00336511403197126</v>
      </c>
      <c r="AD98" s="57" t="n">
        <f aca="false">IF(E98-F98&lt;0,"达成",E98-F98)</f>
        <v>0.0026639686666671</v>
      </c>
      <c r="AE98" s="57"/>
    </row>
    <row r="99" customFormat="false" ht="15" hidden="false" customHeight="false" outlineLevel="0" collapsed="false">
      <c r="A99" s="104" t="s">
        <v>726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0.2168576</v>
      </c>
      <c r="G99" s="4"/>
      <c r="H99" s="95" t="n">
        <f aca="false">IF(G99="",$F$1*C99-B99,G99-B99)</f>
        <v>29.275776</v>
      </c>
      <c r="I99" s="2" t="s">
        <v>96</v>
      </c>
      <c r="J99" s="50" t="s">
        <v>223</v>
      </c>
      <c r="K99" s="98" t="n">
        <f aca="false">DATE(MID(J99,1,4),MID(J99,5,2),MID(J99,7,2))</f>
        <v>43614</v>
      </c>
      <c r="L99" s="99" t="str">
        <f aca="true">IF(LEN(J99) &gt; 15,DATE(MID(J99,12,4),MID(J99,16,2),MID(J99,18,2)),TEXT(TODAY(),"yyyy/m/d"))</f>
        <v>2020/2/25</v>
      </c>
      <c r="M99" s="79" t="n">
        <f aca="false">(L99-K99+1)*B99</f>
        <v>36855</v>
      </c>
      <c r="N99" s="100" t="n">
        <f aca="false">H99/M99*365</f>
        <v>0.289937816849817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</v>
      </c>
      <c r="S99" s="55" t="n">
        <f aca="false">R99*D99</f>
        <v>7832.00446000001</v>
      </c>
      <c r="T99" s="55"/>
      <c r="U99" s="101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869.824460000005</v>
      </c>
      <c r="Z99" s="40" t="n">
        <f aca="false">W99/X99-1</f>
        <v>0.0612121365235754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Z99-AB99</f>
        <v>-0.00349396199859231</v>
      </c>
      <c r="AD99" s="57" t="n">
        <f aca="false">IF(E99-F99&lt;0,"达成",E99-F99)</f>
        <v>0.00309221333333295</v>
      </c>
      <c r="AE99" s="57"/>
    </row>
    <row r="100" customFormat="false" ht="15" hidden="false" customHeight="false" outlineLevel="0" collapsed="false">
      <c r="A100" s="104" t="s">
        <v>727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0.2240288</v>
      </c>
      <c r="G100" s="4"/>
      <c r="H100" s="95" t="n">
        <f aca="false">IF(G100="",$F$1*C100-B100,G100-B100)</f>
        <v>30.243888</v>
      </c>
      <c r="I100" s="96" t="s">
        <v>649</v>
      </c>
      <c r="J100" s="97" t="s">
        <v>728</v>
      </c>
      <c r="K100" s="98" t="n">
        <f aca="false">DATE(MID(J100,1,4),MID(J100,5,2),MID(J100,7,2))</f>
        <v>43615</v>
      </c>
      <c r="L100" s="99" t="n">
        <f aca="true">IF(LEN(J100) &gt; 15,DATE(MID(J100,12,4),MID(J100,16,2),MID(J100,18,2)),TEXT(TODAY(),"yyyy/m/d"))</f>
        <v>43886</v>
      </c>
      <c r="M100" s="79" t="n">
        <f aca="false">(L100-K100+1)*B100</f>
        <v>36720</v>
      </c>
      <c r="N100" s="100" t="n">
        <f aca="false">H100/M100*365</f>
        <v>0.300626882352941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</v>
      </c>
      <c r="S100" s="55" t="n">
        <f aca="false">R100*D100</f>
        <v>7921.148896</v>
      </c>
      <c r="T100" s="55"/>
      <c r="U100" s="101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823.968896000006</v>
      </c>
      <c r="Z100" s="40" t="n">
        <f aca="false">W100/X100-1</f>
        <v>0.057439449006623</v>
      </c>
      <c r="AA100" s="40" t="n">
        <f aca="false">S100/(X100-V100)-1</f>
        <v>0.116098069374034</v>
      </c>
      <c r="AB100" s="40" t="n">
        <f aca="false">SUM($C$2:C100)*D100/SUM($B$2:B100)-1</f>
        <v>0.0579268494945975</v>
      </c>
      <c r="AC100" s="40" t="n">
        <f aca="false">Z100-AB100</f>
        <v>-0.000487400487974465</v>
      </c>
      <c r="AD100" s="57" t="str">
        <f aca="false">IF(E100-F100&lt;0,"达成",E100-F100)</f>
        <v>达成</v>
      </c>
      <c r="AE100" s="57"/>
    </row>
    <row r="101" customFormat="false" ht="15" hidden="false" customHeight="false" outlineLevel="0" collapsed="false">
      <c r="A101" s="21" t="s">
        <v>729</v>
      </c>
      <c r="B101" s="22" t="n">
        <v>135</v>
      </c>
      <c r="C101" s="35" t="n">
        <v>142.04</v>
      </c>
      <c r="D101" s="86" t="n">
        <v>0.9499</v>
      </c>
      <c r="E101" s="25" t="n">
        <v>0.219949197333333</v>
      </c>
      <c r="F101" s="39" t="n">
        <v>0.22162962962963</v>
      </c>
      <c r="G101" s="27" t="n">
        <v>164.92</v>
      </c>
      <c r="H101" s="87" t="n">
        <v>29.92</v>
      </c>
      <c r="I101" s="22" t="s">
        <v>28</v>
      </c>
      <c r="J101" s="29" t="s">
        <v>730</v>
      </c>
      <c r="K101" s="88" t="n">
        <v>43616</v>
      </c>
      <c r="L101" s="89" t="n">
        <v>43885</v>
      </c>
      <c r="M101" s="90" t="n">
        <v>36450</v>
      </c>
      <c r="N101" s="32" t="n">
        <v>0.299610425240055</v>
      </c>
      <c r="O101" s="33" t="n">
        <v>134.923796</v>
      </c>
      <c r="P101" s="33" t="n">
        <v>-0.0762039999999899</v>
      </c>
      <c r="Q101" s="34" t="n">
        <v>0.899491973333333</v>
      </c>
      <c r="R101" s="38" t="n">
        <v>8459.08000000001</v>
      </c>
      <c r="S101" s="36" t="n">
        <v>8035.28009200001</v>
      </c>
      <c r="T101" s="36"/>
      <c r="U101" s="91"/>
      <c r="V101" s="37" t="n">
        <v>7247.82</v>
      </c>
      <c r="W101" s="37" t="n">
        <v>15283.100092</v>
      </c>
      <c r="X101" s="102" t="n">
        <v>14480</v>
      </c>
      <c r="Y101" s="38" t="n">
        <v>803.100092000006</v>
      </c>
      <c r="Z101" s="40" t="n">
        <v>0.055462713535912</v>
      </c>
      <c r="AA101" s="40" t="n">
        <v>0.111045368339838</v>
      </c>
      <c r="AB101" s="39" t="n">
        <v>0.054630411049724</v>
      </c>
      <c r="AC101" s="39" t="n">
        <v>0.000832302486188041</v>
      </c>
      <c r="AD101" s="103" t="s">
        <v>30</v>
      </c>
      <c r="AE101" s="57"/>
    </row>
    <row r="102" customFormat="false" ht="15" hidden="false" customHeight="false" outlineLevel="0" collapsed="false">
      <c r="A102" s="21" t="s">
        <v>731</v>
      </c>
      <c r="B102" s="22" t="n">
        <v>135</v>
      </c>
      <c r="C102" s="35" t="n">
        <v>143.59</v>
      </c>
      <c r="D102" s="86" t="n">
        <v>0.9397</v>
      </c>
      <c r="E102" s="25" t="n">
        <v>0.219954348666667</v>
      </c>
      <c r="F102" s="39" t="n">
        <v>0.234962962962963</v>
      </c>
      <c r="G102" s="27" t="n">
        <v>166.72</v>
      </c>
      <c r="H102" s="87" t="n">
        <v>31.72</v>
      </c>
      <c r="I102" s="22" t="s">
        <v>28</v>
      </c>
      <c r="J102" s="29" t="s">
        <v>732</v>
      </c>
      <c r="K102" s="88" t="n">
        <v>43619</v>
      </c>
      <c r="L102" s="89" t="n">
        <v>43885</v>
      </c>
      <c r="M102" s="90" t="n">
        <v>36045</v>
      </c>
      <c r="N102" s="32" t="n">
        <v>0.32120405049244</v>
      </c>
      <c r="O102" s="33" t="n">
        <v>134.931523</v>
      </c>
      <c r="P102" s="33" t="n">
        <v>-0.068476999999973</v>
      </c>
      <c r="Q102" s="34" t="n">
        <v>0.899543486666667</v>
      </c>
      <c r="R102" s="38" t="n">
        <v>8602.67000000001</v>
      </c>
      <c r="S102" s="36" t="n">
        <v>8083.92899900001</v>
      </c>
      <c r="T102" s="36"/>
      <c r="U102" s="91"/>
      <c r="V102" s="37" t="n">
        <v>7247.82</v>
      </c>
      <c r="W102" s="37" t="n">
        <v>15331.748999</v>
      </c>
      <c r="X102" s="102" t="n">
        <v>14615</v>
      </c>
      <c r="Y102" s="38" t="n">
        <v>716.748999000007</v>
      </c>
      <c r="Z102" s="40" t="n">
        <v>0.0490420115634627</v>
      </c>
      <c r="AA102" s="40" t="n">
        <v>0.0972894647612801</v>
      </c>
      <c r="AB102" s="39" t="n">
        <v>0.0429011138556281</v>
      </c>
      <c r="AC102" s="39" t="n">
        <v>0.00614089770783455</v>
      </c>
      <c r="AD102" s="103" t="s">
        <v>30</v>
      </c>
      <c r="AE102" s="57"/>
    </row>
    <row r="103" customFormat="false" ht="15" hidden="false" customHeight="false" outlineLevel="0" collapsed="false">
      <c r="A103" s="104" t="s">
        <v>733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0.2545604</v>
      </c>
      <c r="G103" s="4"/>
      <c r="H103" s="95" t="n">
        <f aca="false">IF(G103="",$F$1*C103-B103,G103-B103)</f>
        <v>61.094496</v>
      </c>
      <c r="I103" s="2" t="s">
        <v>96</v>
      </c>
      <c r="J103" s="50" t="s">
        <v>231</v>
      </c>
      <c r="K103" s="98" t="n">
        <f aca="false">DATE(MID(J103,1,4),MID(J103,5,2),MID(J103,7,2))</f>
        <v>43620</v>
      </c>
      <c r="L103" s="99" t="str">
        <f aca="true">IF(LEN(J103) &gt; 15,DATE(MID(J103,12,4),MID(J103,16,2),MID(J103,18,2)),TEXT(TODAY(),"yyyy/m/d"))</f>
        <v>2020/2/25</v>
      </c>
      <c r="M103" s="79" t="n">
        <f aca="false">(L103-K103+1)*B103</f>
        <v>64080</v>
      </c>
      <c r="N103" s="100" t="n">
        <f aca="false">H103/M103*365</f>
        <v>0.347994554307116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</v>
      </c>
      <c r="S103" s="55" t="n">
        <f aca="false">R103*D103</f>
        <v>8233.464652</v>
      </c>
      <c r="T103" s="55"/>
      <c r="U103" s="101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626.284652000006</v>
      </c>
      <c r="Z103" s="40" t="n">
        <f aca="false">W103/X103-1</f>
        <v>0.0421598554022218</v>
      </c>
      <c r="AA103" s="40" t="n">
        <f aca="false">S103/(X103-V103)-1</f>
        <v>0.0823280968768985</v>
      </c>
      <c r="AB103" s="40" t="n">
        <f aca="false">SUM($C$2:C103)*D103/SUM($B$2:B103)-1</f>
        <v>0.0307339435880178</v>
      </c>
      <c r="AC103" s="40" t="n">
        <f aca="false">Z103-AB103</f>
        <v>0.0114259118142039</v>
      </c>
      <c r="AD103" s="57" t="n">
        <f aca="false">IF(E103-F103&lt;0,"达成",E103-F103)</f>
        <v>0.035348725333333</v>
      </c>
      <c r="AE103" s="57"/>
    </row>
    <row r="104" customFormat="false" ht="15" hidden="false" customHeight="false" outlineLevel="0" collapsed="false">
      <c r="A104" s="104" t="s">
        <v>734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0.2568446</v>
      </c>
      <c r="G104" s="4"/>
      <c r="H104" s="95" t="n">
        <f aca="false">IF(G104="",$F$1*C104-B104,G104-B104)</f>
        <v>61.642704</v>
      </c>
      <c r="I104" s="2" t="s">
        <v>96</v>
      </c>
      <c r="J104" s="50" t="s">
        <v>233</v>
      </c>
      <c r="K104" s="98" t="n">
        <f aca="false">DATE(MID(J104,1,4),MID(J104,5,2),MID(J104,7,2))</f>
        <v>43621</v>
      </c>
      <c r="L104" s="99" t="str">
        <f aca="true">IF(LEN(J104) &gt; 15,DATE(MID(J104,12,4),MID(J104,16,2),MID(J104,18,2)),TEXT(TODAY(),"yyyy/m/d"))</f>
        <v>2020/2/25</v>
      </c>
      <c r="M104" s="79" t="n">
        <f aca="false">(L104-K104+1)*B104</f>
        <v>63840</v>
      </c>
      <c r="N104" s="100" t="n">
        <f aca="false">H104/M104*365</f>
        <v>0.352437139097745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101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611.993992000007</v>
      </c>
      <c r="Z104" s="40" t="n">
        <f aca="false">W104/X104-1</f>
        <v>0.0405428282212659</v>
      </c>
      <c r="AA104" s="40" t="n">
        <f aca="false">S104/(X104-V104)-1</f>
        <v>0.0779890345321512</v>
      </c>
      <c r="AB104" s="40" t="n">
        <f aca="false">SUM($C$2:C104)*D104/SUM($B$2:B104)-1</f>
        <v>0.0284911713812521</v>
      </c>
      <c r="AC104" s="40" t="n">
        <f aca="false">Z104-AB104</f>
        <v>0.0120516568400137</v>
      </c>
      <c r="AD104" s="57" t="n">
        <f aca="false">IF(E104-F104&lt;0,"达成",E104-F104)</f>
        <v>0.0330798239999999</v>
      </c>
      <c r="AE104" s="57"/>
    </row>
    <row r="105" customFormat="false" ht="15" hidden="false" customHeight="false" outlineLevel="0" collapsed="false">
      <c r="A105" s="104" t="s">
        <v>735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0.282554</v>
      </c>
      <c r="G105" s="4"/>
      <c r="H105" s="95" t="n">
        <f aca="false">IF(G105="",$F$1*C105-B105,G105-B105)</f>
        <v>67.81296</v>
      </c>
      <c r="I105" s="2" t="s">
        <v>96</v>
      </c>
      <c r="J105" s="50" t="s">
        <v>736</v>
      </c>
      <c r="K105" s="98" t="n">
        <f aca="false">DATE(MID(J105,1,4),MID(J105,5,2),MID(J105,7,2))</f>
        <v>43622</v>
      </c>
      <c r="L105" s="99" t="str">
        <f aca="true">IF(LEN(J105) &gt; 15,DATE(MID(J105,12,4),MID(J105,16,2),MID(J105,18,2)),TEXT(TODAY(),"yyyy/m/d"))</f>
        <v>2020/2/25</v>
      </c>
      <c r="M105" s="79" t="n">
        <f aca="false">(L105-K105+1)*B105</f>
        <v>63600</v>
      </c>
      <c r="N105" s="100" t="n">
        <f aca="false">H105/M105*365</f>
        <v>0.389178150943396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</v>
      </c>
      <c r="T105" s="55"/>
      <c r="U105" s="101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441.319548000007</v>
      </c>
      <c r="Z105" s="40" t="n">
        <f aca="false">W105/X105-1</f>
        <v>0.0287785815454846</v>
      </c>
      <c r="AA105" s="40" t="n">
        <f aca="false">S105/(X105-V105)-1</f>
        <v>0.0545702640475427</v>
      </c>
      <c r="AB105" s="40" t="n">
        <f aca="false">SUM($C$2:C105)*D105/SUM($B$2:B105)-1</f>
        <v>0.00762663240952088</v>
      </c>
      <c r="AC105" s="40" t="n">
        <f aca="false">Z105-AB105</f>
        <v>0.0211519491359637</v>
      </c>
      <c r="AD105" s="57" t="n">
        <f aca="false">IF(E105-F105&lt;0,"达成",E105-F105)</f>
        <v>0.00735180666666713</v>
      </c>
      <c r="AE105" s="57"/>
    </row>
    <row r="106" customFormat="false" ht="15" hidden="false" customHeight="false" outlineLevel="0" collapsed="false">
      <c r="A106" s="104" t="s">
        <v>737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0.2708414</v>
      </c>
      <c r="G106" s="4"/>
      <c r="H106" s="95" t="n">
        <f aca="false">IF(G106="",$F$1*C106-B106,G106-B106)</f>
        <v>65.0019360000001</v>
      </c>
      <c r="I106" s="2" t="s">
        <v>96</v>
      </c>
      <c r="J106" s="50" t="s">
        <v>237</v>
      </c>
      <c r="K106" s="98" t="n">
        <f aca="false">DATE(MID(J106,1,4),MID(J106,5,2),MID(J106,7,2))</f>
        <v>43626</v>
      </c>
      <c r="L106" s="99" t="str">
        <f aca="true">IF(LEN(J106) &gt; 15,DATE(MID(J106,12,4),MID(J106,16,2),MID(J106,18,2)),TEXT(TODAY(),"yyyy/m/d"))</f>
        <v>2020/2/25</v>
      </c>
      <c r="M106" s="79" t="n">
        <f aca="false">(L106-K106+1)*B106</f>
        <v>62640</v>
      </c>
      <c r="N106" s="100" t="n">
        <f aca="false">H106/M106*365</f>
        <v>0.378762877394636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</v>
      </c>
      <c r="T106" s="55"/>
      <c r="U106" s="101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520.968694000007</v>
      </c>
      <c r="Z106" s="40" t="n">
        <f aca="false">W106/X106-1</f>
        <v>0.0334490333226329</v>
      </c>
      <c r="AA106" s="40" t="n">
        <f aca="false">S106/(X106-V106)-1</f>
        <v>0.0625624393852426</v>
      </c>
      <c r="AB106" s="40" t="n">
        <f aca="false">SUM($C$2:C106)*D106/SUM($B$2:B106)-1</f>
        <v>0.0167801896629216</v>
      </c>
      <c r="AC106" s="40" t="n">
        <f aca="false">Z106-AB106</f>
        <v>0.0166688436597113</v>
      </c>
      <c r="AD106" s="57" t="n">
        <f aca="false">IF(E106-F106&lt;0,"达成",E106-F106)</f>
        <v>0.0190858839999998</v>
      </c>
      <c r="AE106" s="57"/>
    </row>
    <row r="107" customFormat="false" ht="15" hidden="false" customHeight="false" outlineLevel="0" collapsed="false">
      <c r="A107" s="21" t="s">
        <v>738</v>
      </c>
      <c r="B107" s="22" t="n">
        <v>90</v>
      </c>
      <c r="C107" s="35" t="n">
        <v>94.69</v>
      </c>
      <c r="D107" s="86" t="n">
        <v>0.9499</v>
      </c>
      <c r="E107" s="25" t="n">
        <v>0.189964020666667</v>
      </c>
      <c r="F107" s="39" t="n">
        <v>0.206137222727901</v>
      </c>
      <c r="G107" s="27" t="n">
        <v>108.552350045511</v>
      </c>
      <c r="H107" s="87" t="n">
        <v>18.5523500455111</v>
      </c>
      <c r="I107" s="22" t="s">
        <v>28</v>
      </c>
      <c r="J107" s="66" t="s">
        <v>739</v>
      </c>
      <c r="K107" s="88" t="n">
        <v>43627</v>
      </c>
      <c r="L107" s="89" t="n">
        <v>43882</v>
      </c>
      <c r="M107" s="90" t="n">
        <v>23040</v>
      </c>
      <c r="N107" s="32" t="n">
        <v>0.293906587092515</v>
      </c>
      <c r="O107" s="33" t="n">
        <v>89.946031</v>
      </c>
      <c r="P107" s="33" t="n">
        <v>-0.0539689999999951</v>
      </c>
      <c r="Q107" s="34" t="n">
        <v>0.599640206666667</v>
      </c>
      <c r="R107" s="38" t="n">
        <v>9739.50000000001</v>
      </c>
      <c r="S107" s="36" t="n">
        <v>9251.55105000001</v>
      </c>
      <c r="T107" s="36"/>
      <c r="U107" s="91"/>
      <c r="V107" s="37" t="n">
        <v>7247.82</v>
      </c>
      <c r="W107" s="37" t="n">
        <v>16499.37105</v>
      </c>
      <c r="X107" s="105" t="n">
        <v>15665</v>
      </c>
      <c r="Y107" s="38" t="n">
        <v>834.371050000005</v>
      </c>
      <c r="Z107" s="40" t="n">
        <v>0.0532633929141402</v>
      </c>
      <c r="AA107" s="40" t="n">
        <v>0.0991271482848182</v>
      </c>
      <c r="AB107" s="39" t="n">
        <v>0.0524940510692629</v>
      </c>
      <c r="AC107" s="39" t="n">
        <v>0.000769341844877314</v>
      </c>
      <c r="AD107" s="103" t="s">
        <v>30</v>
      </c>
      <c r="AE107" s="57"/>
    </row>
    <row r="108" customFormat="false" ht="15" hidden="false" customHeight="false" outlineLevel="0" collapsed="false">
      <c r="A108" s="21" t="s">
        <v>740</v>
      </c>
      <c r="B108" s="22" t="n">
        <v>135</v>
      </c>
      <c r="C108" s="35" t="n">
        <v>143.09</v>
      </c>
      <c r="D108" s="86" t="n">
        <v>0.943</v>
      </c>
      <c r="E108" s="25" t="n">
        <v>0.219955913333333</v>
      </c>
      <c r="F108" s="39" t="n">
        <v>0.230666666666667</v>
      </c>
      <c r="G108" s="27" t="n">
        <v>166.14</v>
      </c>
      <c r="H108" s="87" t="n">
        <v>31.14</v>
      </c>
      <c r="I108" s="22" t="s">
        <v>28</v>
      </c>
      <c r="J108" s="29" t="s">
        <v>741</v>
      </c>
      <c r="K108" s="88" t="n">
        <v>43628</v>
      </c>
      <c r="L108" s="89" t="n">
        <v>43885</v>
      </c>
      <c r="M108" s="90" t="n">
        <v>34830</v>
      </c>
      <c r="N108" s="32" t="n">
        <v>0.326330749354005</v>
      </c>
      <c r="O108" s="33" t="n">
        <v>134.93387</v>
      </c>
      <c r="P108" s="33" t="n">
        <v>-0.0661299999999869</v>
      </c>
      <c r="Q108" s="34" t="n">
        <v>0.899559133333333</v>
      </c>
      <c r="R108" s="38" t="n">
        <v>9882.59000000001</v>
      </c>
      <c r="S108" s="36" t="n">
        <v>9319.28237000001</v>
      </c>
      <c r="T108" s="36"/>
      <c r="U108" s="91"/>
      <c r="V108" s="37" t="n">
        <v>7247.82</v>
      </c>
      <c r="W108" s="37" t="n">
        <v>16567.10237</v>
      </c>
      <c r="X108" s="102" t="n">
        <v>15800</v>
      </c>
      <c r="Y108" s="38" t="n">
        <v>767.102370000008</v>
      </c>
      <c r="Z108" s="40" t="n">
        <v>0.0485507829113929</v>
      </c>
      <c r="AA108" s="40" t="n">
        <v>0.0896967054014306</v>
      </c>
      <c r="AB108" s="39" t="n">
        <v>0.0444614284810128</v>
      </c>
      <c r="AC108" s="39" t="n">
        <v>0.00408935443038017</v>
      </c>
      <c r="AD108" s="103" t="s">
        <v>30</v>
      </c>
      <c r="AE108" s="57"/>
    </row>
    <row r="109" customFormat="false" ht="15" hidden="false" customHeight="false" outlineLevel="0" collapsed="false">
      <c r="A109" s="21" t="s">
        <v>742</v>
      </c>
      <c r="B109" s="22" t="n">
        <v>90</v>
      </c>
      <c r="C109" s="35" t="n">
        <v>95.14</v>
      </c>
      <c r="D109" s="86" t="n">
        <v>0.9455</v>
      </c>
      <c r="E109" s="25" t="n">
        <v>0.189969913333333</v>
      </c>
      <c r="F109" s="39" t="n">
        <v>0.195444444444444</v>
      </c>
      <c r="G109" s="27" t="n">
        <v>107.59</v>
      </c>
      <c r="H109" s="87" t="n">
        <v>17.59</v>
      </c>
      <c r="I109" s="22" t="s">
        <v>28</v>
      </c>
      <c r="J109" s="66" t="s">
        <v>743</v>
      </c>
      <c r="K109" s="88" t="n">
        <v>43629</v>
      </c>
      <c r="L109" s="89" t="n">
        <v>43881</v>
      </c>
      <c r="M109" s="106" t="n">
        <v>22770</v>
      </c>
      <c r="N109" s="32" t="n">
        <v>0.281965305226175</v>
      </c>
      <c r="O109" s="33" t="n">
        <v>89.95487</v>
      </c>
      <c r="P109" s="33" t="n">
        <v>-0.0451300000000003</v>
      </c>
      <c r="Q109" s="34" t="n">
        <v>0.599699133333333</v>
      </c>
      <c r="R109" s="38" t="n">
        <v>9977.73</v>
      </c>
      <c r="S109" s="36" t="n">
        <v>9433.94371500001</v>
      </c>
      <c r="T109" s="36"/>
      <c r="U109" s="91"/>
      <c r="V109" s="37" t="n">
        <v>7247.82</v>
      </c>
      <c r="W109" s="37" t="n">
        <v>16681.763715</v>
      </c>
      <c r="X109" s="105" t="n">
        <v>15890</v>
      </c>
      <c r="Y109" s="38" t="n">
        <v>791.763715000005</v>
      </c>
      <c r="Z109" s="40" t="n">
        <v>0.0498277983008184</v>
      </c>
      <c r="AA109" s="40" t="n">
        <v>0.0916162027405127</v>
      </c>
      <c r="AB109" s="39" t="n">
        <v>0.0469600638766521</v>
      </c>
      <c r="AC109" s="39" t="n">
        <v>0.00286773442416632</v>
      </c>
      <c r="AD109" s="103" t="s">
        <v>30</v>
      </c>
      <c r="AE109" s="57"/>
    </row>
    <row r="110" customFormat="false" ht="15" hidden="false" customHeight="false" outlineLevel="0" collapsed="false">
      <c r="A110" s="104" t="s">
        <v>744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0.2556296</v>
      </c>
      <c r="G110" s="4"/>
      <c r="H110" s="95" t="n">
        <f aca="false">IF(G110="",$F$1*C110-B110,G110-B110)</f>
        <v>61.351104</v>
      </c>
      <c r="I110" s="2" t="s">
        <v>96</v>
      </c>
      <c r="J110" s="50" t="s">
        <v>245</v>
      </c>
      <c r="K110" s="98" t="n">
        <f aca="false">DATE(MID(J110,1,4),MID(J110,5,2),MID(J110,7,2))</f>
        <v>43630</v>
      </c>
      <c r="L110" s="99" t="str">
        <f aca="true">IF(LEN(J110) &gt; 15,DATE(MID(J110,12,4),MID(J110,16,2),MID(J110,18,2)),TEXT(TODAY(),"yyyy/m/d"))</f>
        <v>2020/2/25</v>
      </c>
      <c r="M110" s="79" t="n">
        <f aca="false">(L110-K110+1)*B110</f>
        <v>61680</v>
      </c>
      <c r="N110" s="100" t="n">
        <f aca="false">H110/M110*365</f>
        <v>0.363053712062257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9504.20956500001</v>
      </c>
      <c r="T110" s="55"/>
      <c r="U110" s="101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622.029565000004</v>
      </c>
      <c r="Z110" s="40" t="n">
        <f aca="false">W110/X110-1</f>
        <v>0.0385635192188472</v>
      </c>
      <c r="AA110" s="40" t="n">
        <f aca="false">S110/(X110-V110)-1</f>
        <v>0.0700311820971884</v>
      </c>
      <c r="AB110" s="40" t="n">
        <f aca="false">SUM($C$2:C110)*D110/SUM($B$2:B110)-1</f>
        <v>0.0277101962182269</v>
      </c>
      <c r="AC110" s="40" t="n">
        <f aca="false">Z110-AB110</f>
        <v>0.0108533230006203</v>
      </c>
      <c r="AD110" s="57" t="n">
        <f aca="false">IF(E110-F110&lt;0,"达成",E110-F110)</f>
        <v>0.0342952399999999</v>
      </c>
      <c r="AE110" s="57"/>
    </row>
    <row r="111" customFormat="false" ht="15" hidden="false" customHeight="false" outlineLevel="0" collapsed="false">
      <c r="A111" s="104" t="s">
        <v>745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0.2547548</v>
      </c>
      <c r="G111" s="4"/>
      <c r="H111" s="95" t="n">
        <f aca="false">IF(G111="",$F$1*C111-B111,G111-B111)</f>
        <v>61.141152</v>
      </c>
      <c r="I111" s="2" t="s">
        <v>96</v>
      </c>
      <c r="J111" s="50" t="s">
        <v>247</v>
      </c>
      <c r="K111" s="98" t="n">
        <f aca="false">DATE(MID(J111,1,4),MID(J111,5,2),MID(J111,7,2))</f>
        <v>43633</v>
      </c>
      <c r="L111" s="99" t="str">
        <f aca="true">IF(LEN(J111) &gt; 15,DATE(MID(J111,12,4),MID(J111,16,2),MID(J111,18,2)),TEXT(TODAY(),"yyyy/m/d"))</f>
        <v>2020/2/25</v>
      </c>
      <c r="M111" s="79" t="n">
        <f aca="false">(L111-K111+1)*B111</f>
        <v>60960</v>
      </c>
      <c r="N111" s="100" t="n">
        <f aca="false">H111/M111*365</f>
        <v>0.366084653543307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9750.22625700001</v>
      </c>
      <c r="T111" s="55"/>
      <c r="U111" s="101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628.046257000005</v>
      </c>
      <c r="Z111" s="40" t="n">
        <f aca="false">W111/X111-1</f>
        <v>0.038365684605987</v>
      </c>
      <c r="AA111" s="40" t="n">
        <f aca="false">S111/(X111-V111)-1</f>
        <v>0.0688482640114541</v>
      </c>
      <c r="AB111" s="40" t="n">
        <f aca="false">SUM($C$2:C111)*D111/SUM($B$2:B111)-1</f>
        <v>0.0279506778863776</v>
      </c>
      <c r="AC111" s="40" t="n">
        <f aca="false">Z111-AB111</f>
        <v>0.0104150067196094</v>
      </c>
      <c r="AD111" s="57" t="n">
        <f aca="false">IF(E111-F111&lt;0,"达成",E111-F111)</f>
        <v>0.0351618919999999</v>
      </c>
      <c r="AE111" s="57"/>
    </row>
    <row r="112" customFormat="false" ht="15" hidden="false" customHeight="false" outlineLevel="0" collapsed="false">
      <c r="A112" s="104" t="s">
        <v>746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0.2561156</v>
      </c>
      <c r="G112" s="4"/>
      <c r="H112" s="95" t="n">
        <f aca="false">IF(G112="",$F$1*C112-B112,G112-B112)</f>
        <v>61.467744</v>
      </c>
      <c r="I112" s="2" t="s">
        <v>96</v>
      </c>
      <c r="J112" s="50" t="s">
        <v>249</v>
      </c>
      <c r="K112" s="98" t="n">
        <f aca="false">DATE(MID(J112,1,4),MID(J112,5,2),MID(J112,7,2))</f>
        <v>43634</v>
      </c>
      <c r="L112" s="99" t="str">
        <f aca="true">IF(LEN(J112) &gt; 15,DATE(MID(J112,12,4),MID(J112,16,2),MID(J112,18,2)),TEXT(TODAY(),"yyyy/m/d"))</f>
        <v>2020/2/25</v>
      </c>
      <c r="M112" s="79" t="n">
        <f aca="false">(L112-K112+1)*B112</f>
        <v>60720</v>
      </c>
      <c r="N112" s="100" t="n">
        <f aca="false">H112/M112*365</f>
        <v>0.369494837944664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101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617.428713000005</v>
      </c>
      <c r="Z112" s="40" t="n">
        <f aca="false">W112/X112-1</f>
        <v>0.0371721079470202</v>
      </c>
      <c r="AA112" s="40" t="n">
        <f aca="false">S112/(X112-V112)-1</f>
        <v>0.0659492461157556</v>
      </c>
      <c r="AB112" s="40" t="n">
        <f aca="false">SUM($C$2:C112)*D112/SUM($B$2:B112)-1</f>
        <v>0.0264489857314871</v>
      </c>
      <c r="AC112" s="40" t="n">
        <f aca="false">Z112-AB112</f>
        <v>0.0107231222155331</v>
      </c>
      <c r="AD112" s="57" t="n">
        <f aca="false">IF(E112-F112&lt;0,"达成",E112-F112)</f>
        <v>0.0338022173333331</v>
      </c>
      <c r="AE112" s="57"/>
    </row>
    <row r="113" customFormat="false" ht="15" hidden="false" customHeight="false" outlineLevel="0" collapsed="false">
      <c r="A113" s="104" t="s">
        <v>747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0.2406608</v>
      </c>
      <c r="G113" s="4"/>
      <c r="H113" s="95" t="n">
        <f aca="false">IF(G113="",$F$1*C113-B113,G113-B113)</f>
        <v>57.758592</v>
      </c>
      <c r="I113" s="2" t="s">
        <v>96</v>
      </c>
      <c r="J113" s="50" t="s">
        <v>251</v>
      </c>
      <c r="K113" s="98" t="n">
        <f aca="false">DATE(MID(J113,1,4),MID(J113,5,2),MID(J113,7,2))</f>
        <v>43635</v>
      </c>
      <c r="L113" s="99" t="str">
        <f aca="true">IF(LEN(J113) &gt; 15,DATE(MID(J113,12,4),MID(J113,16,2),MID(J113,18,2)),TEXT(TODAY(),"yyyy/m/d"))</f>
        <v>2020/2/25</v>
      </c>
      <c r="M113" s="79" t="n">
        <f aca="false">(L113-K113+1)*B113</f>
        <v>60480</v>
      </c>
      <c r="N113" s="100" t="n">
        <f aca="false">H113/M113*365</f>
        <v>0.348576158730159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101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742.046997000009</v>
      </c>
      <c r="Z113" s="40" t="n">
        <f aca="false">W113/X113-1</f>
        <v>0.0440383974480718</v>
      </c>
      <c r="AA113" s="40" t="n">
        <f aca="false">S113/(X113-V113)-1</f>
        <v>0.0772790134115384</v>
      </c>
      <c r="AB113" s="40" t="n">
        <f aca="false">SUM($C$2:C113)*D113/SUM($B$2:B113)-1</f>
        <v>0.0387120342433234</v>
      </c>
      <c r="AC113" s="40" t="n">
        <f aca="false">Z113-AB113</f>
        <v>0.00532636320474844</v>
      </c>
      <c r="AD113" s="57" t="n">
        <f aca="false">IF(E113-F113&lt;0,"达成",E113-F113)</f>
        <v>0.0492636106666669</v>
      </c>
      <c r="AE113" s="57"/>
    </row>
    <row r="114" customFormat="false" ht="15" hidden="false" customHeight="false" outlineLevel="0" collapsed="false">
      <c r="A114" s="104" t="s">
        <v>748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0.2174624</v>
      </c>
      <c r="G114" s="4"/>
      <c r="H114" s="95" t="n">
        <f aca="false">IF(G114="",$F$1*C114-B114,G114-B114)</f>
        <v>29.357424</v>
      </c>
      <c r="I114" s="2" t="s">
        <v>96</v>
      </c>
      <c r="J114" s="50" t="s">
        <v>253</v>
      </c>
      <c r="K114" s="98" t="n">
        <f aca="false">DATE(MID(J114,1,4),MID(J114,5,2),MID(J114,7,2))</f>
        <v>43636</v>
      </c>
      <c r="L114" s="99" t="str">
        <f aca="true">IF(LEN(J114) &gt; 15,DATE(MID(J114,12,4),MID(J114,16,2),MID(J114,18,2)),TEXT(TODAY(),"yyyy/m/d"))</f>
        <v>2020/2/25</v>
      </c>
      <c r="M114" s="79" t="n">
        <f aca="false">(L114-K114+1)*B114</f>
        <v>33885</v>
      </c>
      <c r="N114" s="100" t="n">
        <f aca="false">H114/M114*365</f>
        <v>0.316230183266932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101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939.025792000008</v>
      </c>
      <c r="Z114" s="40" t="n">
        <f aca="false">W114/X114-1</f>
        <v>0.0552855926994411</v>
      </c>
      <c r="AA114" s="40" t="n">
        <f aca="false">S114/(X114-V114)-1</f>
        <v>0.0964371401165436</v>
      </c>
      <c r="AB114" s="40" t="n">
        <f aca="false">SUM($C$2:C114)*D114/SUM($B$2:B114)-1</f>
        <v>0.0580293218722403</v>
      </c>
      <c r="AC114" s="40" t="n">
        <f aca="false">Z114-AB114</f>
        <v>-0.00274372917279919</v>
      </c>
      <c r="AD114" s="57" t="n">
        <f aca="false">IF(E114-F114&lt;0,"达成",E114-F114)</f>
        <v>0.00249454399999996</v>
      </c>
      <c r="AE114" s="57"/>
    </row>
    <row r="115" customFormat="false" ht="15" hidden="false" customHeight="false" outlineLevel="0" collapsed="false">
      <c r="A115" s="104" t="s">
        <v>749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0.2020832</v>
      </c>
      <c r="G115" s="4"/>
      <c r="H115" s="95" t="n">
        <f aca="false">IF(G115="",$F$1*C115-B115,G115-B115)</f>
        <v>27.281232</v>
      </c>
      <c r="I115" s="2" t="s">
        <v>96</v>
      </c>
      <c r="J115" s="50" t="s">
        <v>255</v>
      </c>
      <c r="K115" s="98" t="n">
        <f aca="false">DATE(MID(J115,1,4),MID(J115,5,2),MID(J115,7,2))</f>
        <v>43637</v>
      </c>
      <c r="L115" s="99" t="str">
        <f aca="true">IF(LEN(J115) &gt; 15,DATE(MID(J115,12,4),MID(J115,16,2),MID(J115,18,2)),TEXT(TODAY(),"yyyy/m/d"))</f>
        <v>2020/2/25</v>
      </c>
      <c r="M115" s="79" t="n">
        <f aca="false">(L115-K115+1)*B115</f>
        <v>33750</v>
      </c>
      <c r="N115" s="100" t="n">
        <f aca="false">H115/M115*365</f>
        <v>0.295041472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101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0.0627903557242993</v>
      </c>
      <c r="AA115" s="40" t="n">
        <f aca="false">S115/(X115-V115)-1</f>
        <v>0.108888907009395</v>
      </c>
      <c r="AB115" s="40" t="n">
        <f aca="false">SUM($C$2:C115)*D115/SUM($B$2:B115)-1</f>
        <v>0.0709407365654207</v>
      </c>
      <c r="AC115" s="40" t="n">
        <f aca="false">Z115-AB115</f>
        <v>-0.00815038084112141</v>
      </c>
      <c r="AD115" s="57" t="n">
        <f aca="false">IF(E115-F115&lt;0,"达成",E115-F115)</f>
        <v>0.0178689826666669</v>
      </c>
      <c r="AE115" s="57"/>
    </row>
    <row r="116" customFormat="false" ht="15" hidden="false" customHeight="false" outlineLevel="0" collapsed="false">
      <c r="A116" s="104" t="s">
        <v>750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0.2014784</v>
      </c>
      <c r="G116" s="4"/>
      <c r="H116" s="95" t="n">
        <f aca="false">IF(G116="",$F$1*C116-B116,G116-B116)</f>
        <v>27.199584</v>
      </c>
      <c r="I116" s="2" t="s">
        <v>96</v>
      </c>
      <c r="J116" s="50" t="s">
        <v>257</v>
      </c>
      <c r="K116" s="98" t="n">
        <f aca="false">DATE(MID(J116,1,4),MID(J116,5,2),MID(J116,7,2))</f>
        <v>43640</v>
      </c>
      <c r="L116" s="99" t="str">
        <f aca="true">IF(LEN(J116) &gt; 15,DATE(MID(J116,12,4),MID(J116,16,2),MID(J116,18,2)),TEXT(TODAY(),"yyyy/m/d"))</f>
        <v>2020/2/25</v>
      </c>
      <c r="M116" s="79" t="n">
        <f aca="false">(L116-K116+1)*B116</f>
        <v>33345</v>
      </c>
      <c r="N116" s="100" t="n">
        <f aca="false">H116/M116*365</f>
        <v>0.297731238866397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101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0.0626221288322228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Z116-AB116</f>
        <v>-0.00830734395827282</v>
      </c>
      <c r="AD116" s="57" t="n">
        <f aca="false">IF(E116-F116&lt;0,"达成",E116-F116)</f>
        <v>0.0184748786666669</v>
      </c>
      <c r="AE116" s="57"/>
    </row>
    <row r="117" customFormat="false" ht="15" hidden="false" customHeight="false" outlineLevel="0" collapsed="false">
      <c r="A117" s="104" t="s">
        <v>751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0.2127104</v>
      </c>
      <c r="G117" s="4"/>
      <c r="H117" s="95" t="n">
        <f aca="false">IF(G117="",$F$1*C117-B117,G117-B117)</f>
        <v>28.715904</v>
      </c>
      <c r="I117" s="2" t="s">
        <v>96</v>
      </c>
      <c r="J117" s="50" t="s">
        <v>259</v>
      </c>
      <c r="K117" s="98" t="n">
        <f aca="false">DATE(MID(J117,1,4),MID(J117,5,2),MID(J117,7,2))</f>
        <v>43641</v>
      </c>
      <c r="L117" s="99" t="str">
        <f aca="true">IF(LEN(J117) &gt; 15,DATE(MID(J117,12,4),MID(J117,16,2),MID(J117,18,2)),TEXT(TODAY(),"yyyy/m/d"))</f>
        <v>2020/2/25</v>
      </c>
      <c r="M117" s="79" t="n">
        <f aca="false">(L117-K117+1)*B117</f>
        <v>33210</v>
      </c>
      <c r="N117" s="100" t="n">
        <f aca="false">H117/M117*365</f>
        <v>0.315606894308943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101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978.785658000004</v>
      </c>
      <c r="Z117" s="40" t="n">
        <f aca="false">W117/X117-1</f>
        <v>0.0562843966647502</v>
      </c>
      <c r="AA117" s="40" t="n">
        <f aca="false">S117/(X117-V117)-1</f>
        <v>0.096506437274827</v>
      </c>
      <c r="AB117" s="40" t="n">
        <f aca="false">SUM($C$2:C117)*D117/SUM($B$2:B117)-1</f>
        <v>0.0606287531914895</v>
      </c>
      <c r="AC117" s="40" t="n">
        <f aca="false">Z117-AB117</f>
        <v>-0.00434435652673937</v>
      </c>
      <c r="AD117" s="57" t="n">
        <f aca="false">IF(E117-F117&lt;0,"达成",E117-F117)</f>
        <v>0.00725100266666687</v>
      </c>
      <c r="AE117" s="57"/>
    </row>
    <row r="118" customFormat="false" ht="15" hidden="false" customHeight="false" outlineLevel="0" collapsed="false">
      <c r="A118" s="104" t="s">
        <v>752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0.214784</v>
      </c>
      <c r="G118" s="4"/>
      <c r="H118" s="95" t="n">
        <f aca="false">IF(G118="",$F$1*C118-B118,G118-B118)</f>
        <v>28.99584</v>
      </c>
      <c r="I118" s="2" t="s">
        <v>96</v>
      </c>
      <c r="J118" s="50" t="s">
        <v>261</v>
      </c>
      <c r="K118" s="98" t="n">
        <f aca="false">DATE(MID(J118,1,4),MID(J118,5,2),MID(J118,7,2))</f>
        <v>43642</v>
      </c>
      <c r="L118" s="99" t="str">
        <f aca="true">IF(LEN(J118) &gt; 15,DATE(MID(J118,12,4),MID(J118,16,2),MID(J118,18,2)),TEXT(TODAY(),"yyyy/m/d"))</f>
        <v>2020/2/25</v>
      </c>
      <c r="M118" s="79" t="n">
        <f aca="false">(L118-K118+1)*B118</f>
        <v>33075</v>
      </c>
      <c r="N118" s="100" t="n">
        <f aca="false">H118/M118*365</f>
        <v>0.319984326530612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101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959.054779000006</v>
      </c>
      <c r="Z118" s="40" t="n">
        <f aca="false">W118/X118-1</f>
        <v>0.0547249517261059</v>
      </c>
      <c r="AA118" s="40" t="n">
        <f aca="false">S118/(X118-V118)-1</f>
        <v>0.0933188655837502</v>
      </c>
      <c r="AB118" s="40" t="n">
        <f aca="false">SUM($C$2:C118)*D118/SUM($B$2:B118)-1</f>
        <v>0.0582969220542084</v>
      </c>
      <c r="AC118" s="40" t="n">
        <f aca="false">Z118-AB118</f>
        <v>-0.00357197032810252</v>
      </c>
      <c r="AD118" s="57" t="n">
        <f aca="false">IF(E118-F118&lt;0,"达成",E118-F118)</f>
        <v>0.00517187999999988</v>
      </c>
      <c r="AE118" s="57"/>
    </row>
    <row r="119" customFormat="false" ht="15" hidden="false" customHeight="false" outlineLevel="0" collapsed="false">
      <c r="A119" s="104" t="s">
        <v>753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0.2041568</v>
      </c>
      <c r="G119" s="4"/>
      <c r="H119" s="95" t="n">
        <f aca="false">IF(G119="",$F$1*C119-B119,G119-B119)</f>
        <v>27.561168</v>
      </c>
      <c r="I119" s="2" t="s">
        <v>96</v>
      </c>
      <c r="J119" s="50" t="s">
        <v>263</v>
      </c>
      <c r="K119" s="98" t="n">
        <f aca="false">DATE(MID(J119,1,4),MID(J119,5,2),MID(J119,7,2))</f>
        <v>43643</v>
      </c>
      <c r="L119" s="99" t="str">
        <f aca="true">IF(LEN(J119) &gt; 15,DATE(MID(J119,12,4),MID(J119,16,2),MID(J119,18,2)),TEXT(TODAY(),"yyyy/m/d"))</f>
        <v>2020/2/25</v>
      </c>
      <c r="M119" s="79" t="n">
        <f aca="false">(L119-K119+1)*B119</f>
        <v>32940</v>
      </c>
      <c r="N119" s="100" t="n">
        <f aca="false">H119/M119*365</f>
        <v>0.305398491803279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101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1058.51140800001</v>
      </c>
      <c r="Z119" s="40" t="n">
        <f aca="false">W119/X119-1</f>
        <v>0.0599383583238962</v>
      </c>
      <c r="AA119" s="40" t="n">
        <f aca="false">S119/(X119-V119)-1</f>
        <v>0.10166088254333</v>
      </c>
      <c r="AB119" s="40" t="n">
        <f aca="false">SUM($C$2:C119)*D119/SUM($B$2:B119)-1</f>
        <v>0.0671493821064553</v>
      </c>
      <c r="AC119" s="40" t="n">
        <f aca="false">Z119-AB119</f>
        <v>-0.00721102378255911</v>
      </c>
      <c r="AD119" s="57" t="n">
        <f aca="false">IF(E119-F119&lt;0,"达成",E119-F119)</f>
        <v>0.015801889333333</v>
      </c>
      <c r="AE119" s="57"/>
    </row>
    <row r="120" customFormat="false" ht="15" hidden="false" customHeight="false" outlineLevel="0" collapsed="false">
      <c r="A120" s="104" t="s">
        <v>754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0.2166848</v>
      </c>
      <c r="G120" s="4"/>
      <c r="H120" s="95" t="n">
        <f aca="false">IF(G120="",$F$1*C120-B120,G120-B120)</f>
        <v>29.252448</v>
      </c>
      <c r="I120" s="2" t="s">
        <v>96</v>
      </c>
      <c r="J120" s="50" t="s">
        <v>265</v>
      </c>
      <c r="K120" s="98" t="n">
        <f aca="false">DATE(MID(J120,1,4),MID(J120,5,2),MID(J120,7,2))</f>
        <v>43644</v>
      </c>
      <c r="L120" s="99" t="str">
        <f aca="true">IF(LEN(J120) &gt; 15,DATE(MID(J120,12,4),MID(J120,16,2),MID(J120,18,2)),TEXT(TODAY(),"yyyy/m/d"))</f>
        <v>2020/2/25</v>
      </c>
      <c r="M120" s="79" t="n">
        <f aca="false">(L120-K120+1)*B120</f>
        <v>32805</v>
      </c>
      <c r="N120" s="100" t="n">
        <f aca="false">H120/M120*365</f>
        <v>0.325473053497942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101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939.970732000005</v>
      </c>
      <c r="Z120" s="40" t="n">
        <f aca="false">W120/X120-1</f>
        <v>0.0528221821860075</v>
      </c>
      <c r="AA120" s="40" t="n">
        <f aca="false">S120/(X120-V120)-1</f>
        <v>0.0891205736509668</v>
      </c>
      <c r="AB120" s="40" t="n">
        <f aca="false">SUM($C$2:C120)*D120/SUM($B$2:B120)-1</f>
        <v>0.0556978596234898</v>
      </c>
      <c r="AC120" s="40" t="n">
        <f aca="false">Z120-AB120</f>
        <v>-0.00287567743748229</v>
      </c>
      <c r="AD120" s="57" t="n">
        <f aca="false">IF(E120-F120&lt;0,"达成",E120-F120)</f>
        <v>0.0032710159999999</v>
      </c>
      <c r="AE120" s="57"/>
    </row>
    <row r="121" customFormat="false" ht="15" hidden="false" customHeight="false" outlineLevel="0" collapsed="false">
      <c r="A121" s="104" t="s">
        <v>755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0.1831616</v>
      </c>
      <c r="G121" s="4"/>
      <c r="H121" s="95" t="n">
        <f aca="false">IF(G121="",$F$1*C121-B121,G121-B121)</f>
        <v>24.726816</v>
      </c>
      <c r="I121" s="2" t="s">
        <v>96</v>
      </c>
      <c r="J121" s="50" t="s">
        <v>267</v>
      </c>
      <c r="K121" s="98" t="n">
        <f aca="false">DATE(MID(J121,1,4),MID(J121,5,2),MID(J121,7,2))</f>
        <v>43647</v>
      </c>
      <c r="L121" s="99" t="str">
        <f aca="true">IF(LEN(J121) &gt; 15,DATE(MID(J121,12,4),MID(J121,16,2),MID(J121,18,2)),TEXT(TODAY(),"yyyy/m/d"))</f>
        <v>2020/2/25</v>
      </c>
      <c r="M121" s="79" t="n">
        <f aca="false">(L121-K121+1)*B121</f>
        <v>32400</v>
      </c>
      <c r="N121" s="100" t="n">
        <f aca="false">H121/M121*365</f>
        <v>0.278558266666667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101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1265.99208000001</v>
      </c>
      <c r="Z121" s="40" t="n">
        <f aca="false">W121/X121-1</f>
        <v>0.0706074779698833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Z121-AB121</f>
        <v>-0.0144097021751251</v>
      </c>
      <c r="AD121" s="57" t="n">
        <f aca="false">IF(E121-F121&lt;0,"达成",E121-F121)</f>
        <v>0.0367988506666669</v>
      </c>
      <c r="AE121" s="57"/>
    </row>
    <row r="122" customFormat="false" ht="15" hidden="false" customHeight="false" outlineLevel="0" collapsed="false">
      <c r="A122" s="104" t="s">
        <v>756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0.1866176</v>
      </c>
      <c r="G122" s="4"/>
      <c r="H122" s="95" t="n">
        <f aca="false">IF(G122="",$F$1*C122-B122,G122-B122)</f>
        <v>25.193376</v>
      </c>
      <c r="I122" s="2" t="s">
        <v>96</v>
      </c>
      <c r="J122" s="50" t="s">
        <v>269</v>
      </c>
      <c r="K122" s="98" t="n">
        <f aca="false">DATE(MID(J122,1,4),MID(J122,5,2),MID(J122,7,2))</f>
        <v>43648</v>
      </c>
      <c r="L122" s="99" t="str">
        <f aca="true">IF(LEN(J122) &gt; 15,DATE(MID(J122,12,4),MID(J122,16,2),MID(J122,18,2)),TEXT(TODAY(),"yyyy/m/d"))</f>
        <v>2020/2/25</v>
      </c>
      <c r="M122" s="79" t="n">
        <f aca="false">(L122-K122+1)*B122</f>
        <v>32265</v>
      </c>
      <c r="N122" s="100" t="n">
        <f aca="false">H122/M122*365</f>
        <v>0.285001774058578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101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1230.76555000001</v>
      </c>
      <c r="Z122" s="40" t="n">
        <f aca="false">W122/X122-1</f>
        <v>0.0681298394685861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Z122-AB122</f>
        <v>-0.0130791862717958</v>
      </c>
      <c r="AD122" s="57" t="n">
        <f aca="false">IF(E122-F122&lt;0,"达成",E122-F122)</f>
        <v>0.0333400999999998</v>
      </c>
      <c r="AE122" s="57"/>
    </row>
    <row r="123" customFormat="false" ht="15" hidden="false" customHeight="false" outlineLevel="0" collapsed="false">
      <c r="A123" s="104" t="s">
        <v>757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0.196208</v>
      </c>
      <c r="G123" s="4"/>
      <c r="H123" s="95" t="n">
        <f aca="false">IF(G123="",$F$1*C123-B123,G123-B123)</f>
        <v>26.48808</v>
      </c>
      <c r="I123" s="2" t="s">
        <v>96</v>
      </c>
      <c r="J123" s="50" t="s">
        <v>271</v>
      </c>
      <c r="K123" s="98" t="n">
        <f aca="false">DATE(MID(J123,1,4),MID(J123,5,2),MID(J123,7,2))</f>
        <v>43649</v>
      </c>
      <c r="L123" s="99" t="str">
        <f aca="true">IF(LEN(J123) &gt; 15,DATE(MID(J123,12,4),MID(J123,16,2),MID(J123,18,2)),TEXT(TODAY(),"yyyy/m/d"))</f>
        <v>2020/2/25</v>
      </c>
      <c r="M123" s="79" t="n">
        <f aca="false">(L123-K123+1)*B123</f>
        <v>32130</v>
      </c>
      <c r="N123" s="100" t="n">
        <f aca="false">H123/M123*365</f>
        <v>0.300907226890756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101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1133.82485400001</v>
      </c>
      <c r="Z123" s="40" t="n">
        <f aca="false">W123/X123-1</f>
        <v>0.0622980689010995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Z123-AB123</f>
        <v>-0.00967571648351595</v>
      </c>
      <c r="AD123" s="57" t="n">
        <f aca="false">IF(E123-F123&lt;0,"达成",E123-F123)</f>
        <v>0.02374758</v>
      </c>
      <c r="AE123" s="57"/>
    </row>
    <row r="124" customFormat="false" ht="15" hidden="false" customHeight="false" outlineLevel="0" collapsed="false">
      <c r="A124" s="104" t="s">
        <v>758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0.199664</v>
      </c>
      <c r="G124" s="4"/>
      <c r="H124" s="95" t="n">
        <f aca="false">IF(G124="",$F$1*C124-B124,G124-B124)</f>
        <v>26.95464</v>
      </c>
      <c r="I124" s="2" t="s">
        <v>96</v>
      </c>
      <c r="J124" s="50" t="s">
        <v>273</v>
      </c>
      <c r="K124" s="98" t="n">
        <f aca="false">DATE(MID(J124,1,4),MID(J124,5,2),MID(J124,7,2))</f>
        <v>43650</v>
      </c>
      <c r="L124" s="99" t="str">
        <f aca="true">IF(LEN(J124) &gt; 15,DATE(MID(J124,12,4),MID(J124,16,2),MID(J124,18,2)),TEXT(TODAY(),"yyyy/m/d"))</f>
        <v>2020/2/25</v>
      </c>
      <c r="M124" s="79" t="n">
        <f aca="false">(L124-K124+1)*B124</f>
        <v>31995</v>
      </c>
      <c r="N124" s="100" t="n">
        <f aca="false">H124/M124*365</f>
        <v>0.3074994092827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101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1099.03651200001</v>
      </c>
      <c r="Z124" s="40" t="n">
        <f aca="false">W124/X124-1</f>
        <v>0.0599419968366515</v>
      </c>
      <c r="AA124" s="40" t="n">
        <f aca="false">S124/(X124-V124)-1</f>
        <v>0.099126785350288</v>
      </c>
      <c r="AB124" s="40" t="n">
        <f aca="false">SUM($C$2:C124)*D124/SUM($B$2:B124)-1</f>
        <v>0.0683831923643303</v>
      </c>
      <c r="AC124" s="40" t="n">
        <f aca="false">Z124-AB124</f>
        <v>-0.00844119552767886</v>
      </c>
      <c r="AD124" s="57" t="n">
        <f aca="false">IF(E124-F124&lt;0,"达成",E124-F124)</f>
        <v>0.0202922866666669</v>
      </c>
      <c r="AE124" s="57"/>
    </row>
    <row r="125" customFormat="false" ht="15" hidden="false" customHeight="false" outlineLevel="0" collapsed="false">
      <c r="A125" s="104" t="s">
        <v>759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0.1951712</v>
      </c>
      <c r="G125" s="4"/>
      <c r="H125" s="95" t="n">
        <f aca="false">IF(G125="",$F$1*C125-B125,G125-B125)</f>
        <v>26.348112</v>
      </c>
      <c r="I125" s="2" t="s">
        <v>96</v>
      </c>
      <c r="J125" s="50" t="s">
        <v>275</v>
      </c>
      <c r="K125" s="98" t="n">
        <f aca="false">DATE(MID(J125,1,4),MID(J125,5,2),MID(J125,7,2))</f>
        <v>43651</v>
      </c>
      <c r="L125" s="99" t="str">
        <f aca="true">IF(LEN(J125) &gt; 15,DATE(MID(J125,12,4),MID(J125,16,2),MID(J125,18,2)),TEXT(TODAY(),"yyyy/m/d"))</f>
        <v>2020/2/25</v>
      </c>
      <c r="M125" s="79" t="n">
        <f aca="false">(L125-K125+1)*B125</f>
        <v>31860</v>
      </c>
      <c r="N125" s="100" t="n">
        <f aca="false">H125/M125*365</f>
        <v>0.301853762711865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101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1145.37483500001</v>
      </c>
      <c r="Z125" s="40" t="n">
        <f aca="false">W125/X125-1</f>
        <v>0.0620127144017331</v>
      </c>
      <c r="AA125" s="40" t="n">
        <f aca="false">S125/(X125-V125)-1</f>
        <v>0.102063488110154</v>
      </c>
      <c r="AB125" s="40" t="n">
        <f aca="false">SUM($C$2:C125)*D125/SUM($B$2:B125)-1</f>
        <v>0.0719181664861939</v>
      </c>
      <c r="AC125" s="40" t="n">
        <f aca="false">Z125-AB125</f>
        <v>-0.00990545208446081</v>
      </c>
      <c r="AD125" s="57" t="n">
        <f aca="false">IF(E125-F125&lt;0,"达成",E125-F125)</f>
        <v>0.0247894099999997</v>
      </c>
      <c r="AE125" s="57"/>
    </row>
    <row r="126" customFormat="false" ht="15" hidden="false" customHeight="false" outlineLevel="0" collapsed="false">
      <c r="A126" s="58" t="s">
        <v>760</v>
      </c>
      <c r="B126" s="59" t="n">
        <v>135</v>
      </c>
      <c r="C126" s="108" t="n">
        <v>142.89</v>
      </c>
      <c r="D126" s="109" t="n">
        <v>0.9443</v>
      </c>
      <c r="E126" s="62" t="n">
        <f aca="false">10%*Q126+13%</f>
        <v>0.219954018</v>
      </c>
      <c r="F126" s="76" t="n">
        <f aca="false">IF(G126="",($F$1*C126-B126)/B126,H126/B126)</f>
        <v>0.229037037037037</v>
      </c>
      <c r="G126" s="64" t="n">
        <v>165.92</v>
      </c>
      <c r="H126" s="110" t="n">
        <f aca="false">IF(G126="",$F$1*C126-B126,G126-B126)</f>
        <v>30.92</v>
      </c>
      <c r="I126" s="59" t="s">
        <v>28</v>
      </c>
      <c r="J126" s="66" t="s">
        <v>761</v>
      </c>
      <c r="K126" s="98" t="n">
        <f aca="false">DATE(MID(J126,1,4),MID(J126,5,2),MID(J126,7,2))</f>
        <v>43654</v>
      </c>
      <c r="L126" s="99" t="n">
        <f aca="true">IF(LEN(J126) &gt; 15,DATE(MID(J126,12,4),MID(J126,16,2),MID(J126,18,2)),TEXT(TODAY(),"yyyy/m/d"))</f>
        <v>43885</v>
      </c>
      <c r="M126" s="79" t="n">
        <f aca="false">(L126-K126+1)*B126</f>
        <v>31320</v>
      </c>
      <c r="N126" s="100" t="n">
        <f aca="false">H126/M126*365</f>
        <v>0.360338441890166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101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749.746958000007</v>
      </c>
      <c r="Z126" s="40" t="n">
        <f aca="false">W126/X126-1</f>
        <v>0.0402981434023115</v>
      </c>
      <c r="AA126" s="40" t="n">
        <f aca="false">S126/(X126-V126)-1</f>
        <v>0.0660152395224878</v>
      </c>
      <c r="AB126" s="40" t="n">
        <f aca="false">SUM($C$2:C126)*D126/SUM($B$2:B126)-1</f>
        <v>0.0373575801128727</v>
      </c>
      <c r="AC126" s="40" t="n">
        <f aca="false">Z126-AB126</f>
        <v>0.00294056328943881</v>
      </c>
      <c r="AD126" s="57" t="str">
        <f aca="false">IF(E126-F126&lt;0,"达成",E126-F126)</f>
        <v>达成</v>
      </c>
      <c r="AE126" s="57"/>
    </row>
    <row r="127" customFormat="false" ht="15" hidden="false" customHeight="false" outlineLevel="0" collapsed="false">
      <c r="A127" s="58" t="s">
        <v>762</v>
      </c>
      <c r="B127" s="59" t="n">
        <v>135</v>
      </c>
      <c r="C127" s="108" t="n">
        <v>142.59</v>
      </c>
      <c r="D127" s="109" t="n">
        <v>0.9463</v>
      </c>
      <c r="E127" s="62" t="n">
        <f aca="false">10%*Q127+13%</f>
        <v>0.219955278</v>
      </c>
      <c r="F127" s="76" t="n">
        <f aca="false">IF(G127="",($F$1*C127-B127)/B127,H127/B127)</f>
        <v>0.22637037037037</v>
      </c>
      <c r="G127" s="64" t="n">
        <v>165.56</v>
      </c>
      <c r="H127" s="110" t="n">
        <f aca="false">IF(G127="",$F$1*C127-B127,G127-B127)</f>
        <v>30.56</v>
      </c>
      <c r="I127" s="59" t="s">
        <v>28</v>
      </c>
      <c r="J127" s="66" t="s">
        <v>763</v>
      </c>
      <c r="K127" s="98" t="n">
        <f aca="false">DATE(MID(J127,1,4),MID(J127,5,2),MID(J127,7,2))</f>
        <v>43655</v>
      </c>
      <c r="L127" s="99" t="n">
        <f aca="true">IF(LEN(J127) &gt; 15,DATE(MID(J127,12,4),MID(J127,16,2),MID(J127,18,2)),TEXT(TODAY(),"yyyy/m/d"))</f>
        <v>43885</v>
      </c>
      <c r="M127" s="79" t="n">
        <f aca="false">(L127-K127+1)*B127</f>
        <v>31185</v>
      </c>
      <c r="N127" s="100" t="n">
        <f aca="false">H127/M127*365</f>
        <v>0.357684784351451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101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775.321995000009</v>
      </c>
      <c r="Z127" s="40" t="n">
        <f aca="false">W127/X127-1</f>
        <v>0.041372571771612</v>
      </c>
      <c r="AA127" s="40" t="n">
        <f aca="false">S127/(X127-V127)-1</f>
        <v>0.0674651802356043</v>
      </c>
      <c r="AB127" s="40" t="n">
        <f aca="false">SUM($C$2:C127)*D127/SUM($B$2:B127)-1</f>
        <v>0.0392661480789753</v>
      </c>
      <c r="AC127" s="40" t="n">
        <f aca="false">Z127-AB127</f>
        <v>0.00210642369263669</v>
      </c>
      <c r="AD127" s="57" t="str">
        <f aca="false">IF(E127-F127&lt;0,"达成",E127-F127)</f>
        <v>达成</v>
      </c>
      <c r="AE127" s="57"/>
    </row>
    <row r="128" customFormat="false" ht="15" hidden="false" customHeight="false" outlineLevel="0" collapsed="false">
      <c r="A128" s="58" t="s">
        <v>764</v>
      </c>
      <c r="B128" s="59" t="n">
        <v>135</v>
      </c>
      <c r="C128" s="108" t="n">
        <v>143.59</v>
      </c>
      <c r="D128" s="109" t="n">
        <v>0.9397</v>
      </c>
      <c r="E128" s="62" t="n">
        <f aca="false">10%*Q128+13%</f>
        <v>0.219954348666667</v>
      </c>
      <c r="F128" s="76" t="n">
        <f aca="false">IF(G128="",($F$1*C128-B128)/B128,H128/B128)</f>
        <v>0.234962962962963</v>
      </c>
      <c r="G128" s="64" t="n">
        <v>166.72</v>
      </c>
      <c r="H128" s="110" t="n">
        <f aca="false">IF(G128="",$F$1*C128-B128,G128-B128)</f>
        <v>31.72</v>
      </c>
      <c r="I128" s="59" t="s">
        <v>28</v>
      </c>
      <c r="J128" s="66" t="s">
        <v>765</v>
      </c>
      <c r="K128" s="98" t="n">
        <f aca="false">DATE(MID(J128,1,4),MID(J128,5,2),MID(J128,7,2))</f>
        <v>43656</v>
      </c>
      <c r="L128" s="99" t="n">
        <f aca="true">IF(LEN(J128) &gt; 15,DATE(MID(J128,12,4),MID(J128,16,2),MID(J128,18,2)),TEXT(TODAY(),"yyyy/m/d"))</f>
        <v>43885</v>
      </c>
      <c r="M128" s="79" t="n">
        <f aca="false">(L128-K128+1)*B128</f>
        <v>31050</v>
      </c>
      <c r="N128" s="100" t="n">
        <f aca="false">H128/M128*365</f>
        <v>0.372876006441224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101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689.69342800001</v>
      </c>
      <c r="Z128" s="40" t="n">
        <f aca="false">W128/X128-1</f>
        <v>0.0365400491655634</v>
      </c>
      <c r="AA128" s="40" t="n">
        <f aca="false">S128/(X128-V128)-1</f>
        <v>0.0593173433283056</v>
      </c>
      <c r="AB128" s="40" t="n">
        <f aca="false">SUM($C$2:C128)*D128/SUM($B$2:B128)-1</f>
        <v>0.031785123602649</v>
      </c>
      <c r="AC128" s="40" t="n">
        <f aca="false">Z128-AB128</f>
        <v>0.00475492556291446</v>
      </c>
      <c r="AD128" s="57" t="str">
        <f aca="false">IF(E128-F128&lt;0,"达成",E128-F128)</f>
        <v>达成</v>
      </c>
      <c r="AE128" s="57"/>
    </row>
    <row r="129" customFormat="false" ht="15" hidden="false" customHeight="false" outlineLevel="0" collapsed="false">
      <c r="A129" s="58" t="s">
        <v>766</v>
      </c>
      <c r="B129" s="59" t="n">
        <v>135</v>
      </c>
      <c r="C129" s="108" t="n">
        <v>143.58</v>
      </c>
      <c r="D129" s="109" t="n">
        <v>0.9397</v>
      </c>
      <c r="E129" s="62" t="n">
        <f aca="false">10%*Q129+13%</f>
        <v>0.219948084</v>
      </c>
      <c r="F129" s="76" t="n">
        <f aca="false">IF(G129="",($F$1*C129-B129)/B129,H129/B129)</f>
        <v>0.234888888888889</v>
      </c>
      <c r="G129" s="64" t="n">
        <v>166.71</v>
      </c>
      <c r="H129" s="110" t="n">
        <f aca="false">IF(G129="",$F$1*C129-B129,G129-B129)</f>
        <v>31.71</v>
      </c>
      <c r="I129" s="59" t="s">
        <v>28</v>
      </c>
      <c r="J129" s="66" t="s">
        <v>767</v>
      </c>
      <c r="K129" s="98" t="n">
        <f aca="false">DATE(MID(J129,1,4),MID(J129,5,2),MID(J129,7,2))</f>
        <v>43657</v>
      </c>
      <c r="L129" s="99" t="n">
        <f aca="true">IF(LEN(J129) &gt; 15,DATE(MID(J129,12,4),MID(J129,16,2),MID(J129,18,2)),TEXT(TODAY(),"yyyy/m/d"))</f>
        <v>43885</v>
      </c>
      <c r="M129" s="79" t="n">
        <f aca="false">(L129-K129+1)*B129</f>
        <v>30915</v>
      </c>
      <c r="N129" s="100" t="n">
        <f aca="false">H129/M129*365</f>
        <v>0.374386220281417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101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689.615554000007</v>
      </c>
      <c r="Z129" s="40" t="n">
        <f aca="false">W129/X129-1</f>
        <v>0.0362764625986327</v>
      </c>
      <c r="AA129" s="40" t="n">
        <f aca="false">S129/(X129-V129)-1</f>
        <v>0.058629909931663</v>
      </c>
      <c r="AB129" s="40" t="n">
        <f aca="false">SUM($C$2:C129)*D129/SUM($B$2:B129)-1</f>
        <v>0.0315553042609153</v>
      </c>
      <c r="AC129" s="40" t="n">
        <f aca="false">Z129-AB129</f>
        <v>0.00472115833771736</v>
      </c>
      <c r="AD129" s="57" t="str">
        <f aca="false">IF(E129-F129&lt;0,"达成",E129-F129)</f>
        <v>达成</v>
      </c>
      <c r="AE129" s="57"/>
    </row>
    <row r="130" customFormat="false" ht="15" hidden="false" customHeight="false" outlineLevel="0" collapsed="false">
      <c r="A130" s="58" t="s">
        <v>768</v>
      </c>
      <c r="B130" s="59" t="n">
        <v>135</v>
      </c>
      <c r="C130" s="108" t="n">
        <v>143.04</v>
      </c>
      <c r="D130" s="109" t="n">
        <v>0.9433</v>
      </c>
      <c r="E130" s="62" t="n">
        <f aca="false">10%*Q130+13%</f>
        <v>0.219953088</v>
      </c>
      <c r="F130" s="76" t="n">
        <f aca="false">IF(G130="",($F$1*C130-B130)/B130,H130/B130)</f>
        <v>0.230222222222222</v>
      </c>
      <c r="G130" s="64" t="n">
        <v>166.08</v>
      </c>
      <c r="H130" s="110" t="n">
        <f aca="false">IF(G130="",$F$1*C130-B130,G130-B130)</f>
        <v>31.08</v>
      </c>
      <c r="I130" s="59" t="s">
        <v>28</v>
      </c>
      <c r="J130" s="66" t="s">
        <v>769</v>
      </c>
      <c r="K130" s="98" t="n">
        <f aca="false">DATE(MID(J130,1,4),MID(J130,5,2),MID(J130,7,2))</f>
        <v>43658</v>
      </c>
      <c r="L130" s="99" t="n">
        <f aca="true">IF(LEN(J130) &gt; 15,DATE(MID(J130,12,4),MID(J130,16,2),MID(J130,18,2)),TEXT(TODAY(),"yyyy/m/d"))</f>
        <v>43885</v>
      </c>
      <c r="M130" s="79" t="n">
        <f aca="false">(L130-K130+1)*B130</f>
        <v>30780</v>
      </c>
      <c r="N130" s="100" t="n">
        <f aca="false">H130/M130*365</f>
        <v>0.368557504873294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101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737.24813800001</v>
      </c>
      <c r="Z130" s="40" t="n">
        <f aca="false">W130/X130-1</f>
        <v>0.0385086517628628</v>
      </c>
      <c r="AA130" s="40" t="n">
        <f aca="false">S130/(X130-V130)-1</f>
        <v>0.0619683099692538</v>
      </c>
      <c r="AB130" s="40" t="n">
        <f aca="false">SUM($C$2:C130)*D130/SUM($B$2:B130)-1</f>
        <v>0.0352531500652913</v>
      </c>
      <c r="AC130" s="40" t="n">
        <f aca="false">Z130-AB130</f>
        <v>0.00325550169757149</v>
      </c>
      <c r="AD130" s="57" t="str">
        <f aca="false">IF(E130-F130&lt;0,"达成",E130-F130)</f>
        <v>达成</v>
      </c>
      <c r="AE130" s="57"/>
    </row>
    <row r="131" customFormat="false" ht="15" hidden="false" customHeight="false" outlineLevel="0" collapsed="false">
      <c r="A131" s="104" t="s">
        <v>770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0.2206592</v>
      </c>
      <c r="G131" s="4"/>
      <c r="H131" s="95" t="n">
        <f aca="false">IF(G131="",$F$1*C131-B131,G131-B131)</f>
        <v>29.788992</v>
      </c>
      <c r="I131" s="96" t="s">
        <v>649</v>
      </c>
      <c r="J131" s="97" t="s">
        <v>771</v>
      </c>
      <c r="K131" s="98" t="n">
        <f aca="false">DATE(MID(J131,1,4),MID(J131,5,2),MID(J131,7,2))</f>
        <v>43661</v>
      </c>
      <c r="L131" s="99" t="n">
        <f aca="true">IF(LEN(J131) &gt; 15,DATE(MID(J131,12,4),MID(J131,16,2),MID(J131,18,2)),TEXT(TODAY(),"yyyy/m/d"))</f>
        <v>43886</v>
      </c>
      <c r="M131" s="79" t="n">
        <f aca="false">(L131-K131+1)*B131</f>
        <v>30510</v>
      </c>
      <c r="N131" s="100" t="n">
        <f aca="false">H131/M131*365</f>
        <v>0.356374371681416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101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893.878700000008</v>
      </c>
      <c r="Z131" s="40" t="n">
        <f aca="false">W131/X131-1</f>
        <v>0.0463630031120337</v>
      </c>
      <c r="AA131" s="40" t="n">
        <f aca="false">S131/(X131-V131)-1</f>
        <v>0.0742906688563509</v>
      </c>
      <c r="AB131" s="40" t="n">
        <f aca="false">SUM($C$2:C131)*D131/SUM($B$2:B131)-1</f>
        <v>0.0477528890041496</v>
      </c>
      <c r="AC131" s="40" t="n">
        <f aca="false">Z131-AB131</f>
        <v>-0.00138988589211597</v>
      </c>
      <c r="AD131" s="57" t="str">
        <f aca="false">IF(E131-F131&lt;0,"达成",E131-F131)</f>
        <v>达成</v>
      </c>
      <c r="AE131" s="57"/>
    </row>
    <row r="132" customFormat="false" ht="15" hidden="false" customHeight="false" outlineLevel="0" collapsed="false">
      <c r="A132" s="104" t="s">
        <v>772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0.2190176</v>
      </c>
      <c r="G132" s="4"/>
      <c r="H132" s="95" t="n">
        <f aca="false">IF(G132="",$F$1*C132-B132,G132-B132)</f>
        <v>29.567376</v>
      </c>
      <c r="I132" s="96" t="s">
        <v>649</v>
      </c>
      <c r="J132" s="97" t="s">
        <v>773</v>
      </c>
      <c r="K132" s="98" t="n">
        <f aca="false">DATE(MID(J132,1,4),MID(J132,5,2),MID(J132,7,2))</f>
        <v>43662</v>
      </c>
      <c r="L132" s="99" t="n">
        <f aca="true">IF(LEN(J132) &gt; 15,DATE(MID(J132,12,4),MID(J132,16,2),MID(J132,18,2)),TEXT(TODAY(),"yyyy/m/d"))</f>
        <v>43886</v>
      </c>
      <c r="M132" s="79" t="n">
        <f aca="false">(L132-K132+1)*B132</f>
        <v>30375</v>
      </c>
      <c r="N132" s="100" t="n">
        <f aca="false">H132/M132*365</f>
        <v>0.355295217777778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101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912.766372000009</v>
      </c>
      <c r="Z132" s="40" t="n">
        <f aca="false">W132/X132-1</f>
        <v>0.0470134623744531</v>
      </c>
      <c r="AA132" s="40" t="n">
        <f aca="false">S132/(X132-V132)-1</f>
        <v>0.075018728415295</v>
      </c>
      <c r="AB132" s="40" t="n">
        <f aca="false">SUM($C$2:C132)*D132/SUM($B$2:B132)-1</f>
        <v>0.0489429684264746</v>
      </c>
      <c r="AC132" s="40" t="n">
        <f aca="false">Z132-AB132</f>
        <v>-0.00192950605202147</v>
      </c>
      <c r="AD132" s="57" t="n">
        <f aca="false">IF(E132-F132&lt;0,"达成",E132-F132)</f>
        <v>0.000941383999999851</v>
      </c>
      <c r="AE132" s="57"/>
    </row>
    <row r="133" customFormat="false" ht="15" hidden="false" customHeight="false" outlineLevel="0" collapsed="false">
      <c r="A133" s="104" t="s">
        <v>774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0.219536</v>
      </c>
      <c r="G133" s="4"/>
      <c r="H133" s="95" t="n">
        <f aca="false">IF(G133="",$F$1*C133-B133,G133-B133)</f>
        <v>29.63736</v>
      </c>
      <c r="I133" s="96" t="s">
        <v>649</v>
      </c>
      <c r="J133" s="97" t="s">
        <v>775</v>
      </c>
      <c r="K133" s="98" t="n">
        <f aca="false">DATE(MID(J133,1,4),MID(J133,5,2),MID(J133,7,2))</f>
        <v>43663</v>
      </c>
      <c r="L133" s="99" t="n">
        <f aca="true">IF(LEN(J133) &gt; 15,DATE(MID(J133,12,4),MID(J133,16,2),MID(J133,18,2)),TEXT(TODAY(),"yyyy/m/d"))</f>
        <v>43886</v>
      </c>
      <c r="M133" s="79" t="n">
        <f aca="false">(L133-K133+1)*B133</f>
        <v>30240</v>
      </c>
      <c r="N133" s="100" t="n">
        <f aca="false">H133/M133*365</f>
        <v>0.357726071428572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101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907.235280000008</v>
      </c>
      <c r="Z133" s="40" t="n">
        <f aca="false">W133/X133-1</f>
        <v>0.0464058966751921</v>
      </c>
      <c r="AA133" s="40" t="n">
        <f aca="false">S133/(X133-V133)-1</f>
        <v>0.0737458954429222</v>
      </c>
      <c r="AB133" s="40" t="n">
        <f aca="false">SUM($C$2:C133)*D133/SUM($B$2:B133)-1</f>
        <v>0.0481662240409209</v>
      </c>
      <c r="AC133" s="40" t="n">
        <f aca="false">Z133-AB133</f>
        <v>-0.00176032736572873</v>
      </c>
      <c r="AD133" s="57" t="n">
        <f aca="false">IF(E133-F133&lt;0,"达成",E133-F133)</f>
        <v>0.000423599999999746</v>
      </c>
      <c r="AE133" s="57"/>
    </row>
    <row r="134" customFormat="false" ht="15" hidden="false" customHeight="false" outlineLevel="0" collapsed="false">
      <c r="A134" s="58" t="s">
        <v>776</v>
      </c>
      <c r="B134" s="59" t="n">
        <v>135</v>
      </c>
      <c r="C134" s="108" t="n">
        <v>143.43</v>
      </c>
      <c r="D134" s="109" t="n">
        <v>0.9407</v>
      </c>
      <c r="E134" s="62" t="n">
        <f aca="false">10%*Q134+13%</f>
        <v>0.219949734</v>
      </c>
      <c r="F134" s="76" t="n">
        <f aca="false">IF(G134="",($F$1*C134-B134)/B134,H134/B134)</f>
        <v>0.23362962962963</v>
      </c>
      <c r="G134" s="64" t="n">
        <v>166.54</v>
      </c>
      <c r="H134" s="110" t="n">
        <f aca="false">IF(G134="",$F$1*C134-B134,G134-B134)</f>
        <v>31.54</v>
      </c>
      <c r="I134" s="59" t="s">
        <v>28</v>
      </c>
      <c r="J134" s="66" t="s">
        <v>777</v>
      </c>
      <c r="K134" s="98" t="n">
        <f aca="false">DATE(MID(J134,1,4),MID(J134,5,2),MID(J134,7,2))</f>
        <v>43664</v>
      </c>
      <c r="L134" s="99" t="n">
        <f aca="true">IF(LEN(J134) &gt; 15,DATE(MID(J134,12,4),MID(J134,16,2),MID(J134,18,2)),TEXT(TODAY(),"yyyy/m/d"))</f>
        <v>43885</v>
      </c>
      <c r="M134" s="79" t="n">
        <f aca="false">(L134-K134+1)*B134</f>
        <v>29970</v>
      </c>
      <c r="N134" s="100" t="n">
        <f aca="false">H134/M134*365</f>
        <v>0.384120787454121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101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695.753967000011</v>
      </c>
      <c r="Z134" s="40" t="n">
        <f aca="false">W134/X134-1</f>
        <v>0.035344372212345</v>
      </c>
      <c r="AA134" s="40" t="n">
        <f aca="false">S134/(X134-V134)-1</f>
        <v>0.0559414567450185</v>
      </c>
      <c r="AB134" s="40" t="n">
        <f aca="false">SUM($C$2:C134)*D134/SUM($B$2:B134)-1</f>
        <v>0.0311720674117351</v>
      </c>
      <c r="AC134" s="40" t="n">
        <f aca="false">Z134-AB134</f>
        <v>0.00417230480060993</v>
      </c>
      <c r="AD134" s="57" t="str">
        <f aca="false">IF(E134-F134&lt;0,"达成",E134-F134)</f>
        <v>达成</v>
      </c>
      <c r="AE134" s="57"/>
    </row>
    <row r="135" customFormat="false" ht="15" hidden="false" customHeight="false" outlineLevel="0" collapsed="false">
      <c r="A135" s="58" t="s">
        <v>778</v>
      </c>
      <c r="B135" s="59" t="n">
        <v>135</v>
      </c>
      <c r="C135" s="108" t="n">
        <v>142.48</v>
      </c>
      <c r="D135" s="109" t="n">
        <v>0.947</v>
      </c>
      <c r="E135" s="62" t="n">
        <f aca="false">10%*Q135+13%</f>
        <v>0.219952373333333</v>
      </c>
      <c r="F135" s="76" t="n">
        <f aca="false">IF(G135="",($F$1*C135-B135)/B135,H135/B135)</f>
        <v>0.225407407407407</v>
      </c>
      <c r="G135" s="64" t="n">
        <v>165.43</v>
      </c>
      <c r="H135" s="110" t="n">
        <f aca="false">IF(G135="",$F$1*C135-B135,G135-B135)</f>
        <v>30.43</v>
      </c>
      <c r="I135" s="59" t="s">
        <v>28</v>
      </c>
      <c r="J135" s="66" t="s">
        <v>779</v>
      </c>
      <c r="K135" s="98" t="n">
        <f aca="false">DATE(MID(J135,1,4),MID(J135,5,2),MID(J135,7,2))</f>
        <v>43665</v>
      </c>
      <c r="L135" s="99" t="n">
        <f aca="true">IF(LEN(J135) &gt; 15,DATE(MID(J135,12,4),MID(J135,16,2),MID(J135,18,2)),TEXT(TODAY(),"yyyy/m/d"))</f>
        <v>43885</v>
      </c>
      <c r="M135" s="79" t="n">
        <f aca="false">(L135-K135+1)*B135</f>
        <v>29835</v>
      </c>
      <c r="N135" s="100" t="n">
        <f aca="false">H135/M135*365</f>
        <v>0.372279202279202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101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783.635630000008</v>
      </c>
      <c r="Z135" s="40" t="n">
        <f aca="false">W135/X135-1</f>
        <v>0.0395376200807269</v>
      </c>
      <c r="AA135" s="40" t="n">
        <f aca="false">S135/(X135-V135)-1</f>
        <v>0.0623309266968821</v>
      </c>
      <c r="AB135" s="40" t="n">
        <f aca="false">SUM($C$2:C135)*D135/SUM($B$2:B135)-1</f>
        <v>0.0378150065590315</v>
      </c>
      <c r="AC135" s="40" t="n">
        <f aca="false">Z135-AB135</f>
        <v>0.00172261352169545</v>
      </c>
      <c r="AD135" s="57" t="str">
        <f aca="false">IF(E135-F135&lt;0,"达成",E135-F135)</f>
        <v>达成</v>
      </c>
      <c r="AE135" s="57"/>
    </row>
    <row r="136" customFormat="false" ht="15" hidden="false" customHeight="false" outlineLevel="0" collapsed="false">
      <c r="A136" s="104" t="s">
        <v>780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0.2449133</v>
      </c>
      <c r="H136" s="95" t="n">
        <f aca="false">IF(G136="",$F$1*C136-B136,G136-B136)</f>
        <v>235.116768</v>
      </c>
      <c r="I136" s="2" t="s">
        <v>96</v>
      </c>
      <c r="J136" s="50" t="s">
        <v>297</v>
      </c>
      <c r="K136" s="98" t="n">
        <f aca="false">DATE(MID(J136,1,4),MID(J136,5,2),MID(J136,7,2))</f>
        <v>43668</v>
      </c>
      <c r="L136" s="99" t="str">
        <f aca="true">IF(LEN(J136) &gt; 15,DATE(MID(J136,12,4),MID(J136,16,2),MID(J136,18,2)),TEXT(TODAY(),"yyyy/m/d"))</f>
        <v>2020/2/25</v>
      </c>
      <c r="M136" s="79" t="n">
        <f aca="false">(L136-K136+1)*B136</f>
        <v>210240</v>
      </c>
      <c r="N136" s="100" t="n">
        <f aca="false">H136/M136*365</f>
        <v>0.408188833333333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101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633.594924000008</v>
      </c>
      <c r="Z136" s="40" t="n">
        <f aca="false">W136/X136-1</f>
        <v>0.0304906123195383</v>
      </c>
      <c r="AA136" s="40" t="n">
        <f aca="false">S136/(X136-V136)-1</f>
        <v>0.0468213491100478</v>
      </c>
      <c r="AB136" s="40" t="n">
        <f aca="false">SUM($C$2:C136)*D136/SUM($B$2:B136)-1</f>
        <v>0.0249619000962464</v>
      </c>
      <c r="AC136" s="40" t="n">
        <f aca="false">Z136-AB136</f>
        <v>0.00552871222329188</v>
      </c>
      <c r="AD136" s="57" t="n">
        <f aca="false">IF(E136-F136&lt;0,"达成",E136-F136)</f>
        <v>0.0450867000000001</v>
      </c>
      <c r="AE136" s="57"/>
    </row>
    <row r="137" customFormat="false" ht="15" hidden="false" customHeight="false" outlineLevel="0" collapsed="false">
      <c r="A137" s="104" t="s">
        <v>781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0.233954</v>
      </c>
      <c r="H137" s="95" t="n">
        <f aca="false">IF(G137="",$F$1*C137-B137,G137-B137)</f>
        <v>56.14896</v>
      </c>
      <c r="I137" s="2" t="s">
        <v>96</v>
      </c>
      <c r="J137" s="50" t="s">
        <v>299</v>
      </c>
      <c r="K137" s="98" t="n">
        <f aca="false">DATE(MID(J137,1,4),MID(J137,5,2),MID(J137,7,2))</f>
        <v>43669</v>
      </c>
      <c r="L137" s="99" t="str">
        <f aca="true">IF(LEN(J137) &gt; 15,DATE(MID(J137,12,4),MID(J137,16,2),MID(J137,18,2)),TEXT(TODAY(),"yyyy/m/d"))</f>
        <v>2020/2/25</v>
      </c>
      <c r="M137" s="79" t="n">
        <f aca="false">(L137-K137+1)*B137</f>
        <v>52320</v>
      </c>
      <c r="N137" s="100" t="n">
        <f aca="false">H137/M137*365</f>
        <v>0.391711972477065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101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760.554088000008</v>
      </c>
      <c r="Z137" s="40" t="n">
        <f aca="false">W137/X137-1</f>
        <v>0.03618240190295</v>
      </c>
      <c r="AA137" s="40" t="n">
        <f aca="false">S137/(X137-V137)-1</f>
        <v>0.0552239433408515</v>
      </c>
      <c r="AB137" s="40" t="n">
        <f aca="false">SUM($C$2:C137)*D137/SUM($B$2:B137)-1</f>
        <v>0.0337608757373931</v>
      </c>
      <c r="AC137" s="40" t="n">
        <f aca="false">Z137-AB137</f>
        <v>0.00242152616555691</v>
      </c>
      <c r="AD137" s="57" t="n">
        <f aca="false">IF(E137-F137&lt;0,"达成",E137-F137)</f>
        <v>0.0559691466666668</v>
      </c>
      <c r="AE137" s="57"/>
    </row>
    <row r="138" customFormat="false" ht="15" hidden="false" customHeight="false" outlineLevel="0" collapsed="false">
      <c r="A138" s="104" t="s">
        <v>782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0.222533</v>
      </c>
      <c r="H138" s="95" t="n">
        <f aca="false">IF(G138="",$F$1*C138-B138,G138-B138)</f>
        <v>53.4079200000001</v>
      </c>
      <c r="I138" s="2" t="s">
        <v>96</v>
      </c>
      <c r="J138" s="50" t="s">
        <v>301</v>
      </c>
      <c r="K138" s="98" t="n">
        <f aca="false">DATE(MID(J138,1,4),MID(J138,5,2),MID(J138,7,2))</f>
        <v>43670</v>
      </c>
      <c r="L138" s="99" t="str">
        <f aca="true">IF(LEN(J138) &gt; 15,DATE(MID(J138,12,4),MID(J138,16,2),MID(J138,18,2)),TEXT(TODAY(),"yyyy/m/d"))</f>
        <v>2020/2/25</v>
      </c>
      <c r="M138" s="79" t="n">
        <f aca="false">(L138-K138+1)*B138</f>
        <v>52080</v>
      </c>
      <c r="N138" s="100" t="n">
        <f aca="false">H138/M138*365</f>
        <v>0.374306658986175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101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895.792096000005</v>
      </c>
      <c r="Z138" s="40" t="n">
        <f aca="false">W138/X138-1</f>
        <v>0.0421350938852307</v>
      </c>
      <c r="AA138" s="40" t="n">
        <f aca="false">S138/(X138-V138)-1</f>
        <v>0.0639295310222967</v>
      </c>
      <c r="AB138" s="40" t="n">
        <f aca="false">SUM($C$2:C138)*D138/SUM($B$2:B138)-1</f>
        <v>0.0428939198494827</v>
      </c>
      <c r="AC138" s="40" t="n">
        <f aca="false">Z138-AB138</f>
        <v>-0.000758825964251919</v>
      </c>
      <c r="AD138" s="57" t="n">
        <f aca="false">IF(E138-F138&lt;0,"达成",E138-F138)</f>
        <v>0.0673857199999998</v>
      </c>
      <c r="AE138" s="57"/>
    </row>
    <row r="139" customFormat="false" ht="15" hidden="false" customHeight="false" outlineLevel="0" collapsed="false">
      <c r="A139" s="104" t="s">
        <v>783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0.2181536</v>
      </c>
      <c r="H139" s="95" t="n">
        <f aca="false">IF(G139="",$F$1*C139-B139,G139-B139)</f>
        <v>29.450736</v>
      </c>
      <c r="I139" s="2" t="s">
        <v>96</v>
      </c>
      <c r="J139" s="50" t="s">
        <v>303</v>
      </c>
      <c r="K139" s="98" t="n">
        <f aca="false">DATE(MID(J139,1,4),MID(J139,5,2),MID(J139,7,2))</f>
        <v>43671</v>
      </c>
      <c r="L139" s="99" t="str">
        <f aca="true">IF(LEN(J139) &gt; 15,DATE(MID(J139,12,4),MID(J139,16,2),MID(J139,18,2)),TEXT(TODAY(),"yyyy/m/d"))</f>
        <v>2020/2/25</v>
      </c>
      <c r="M139" s="79" t="n">
        <f aca="false">(L139-K139+1)*B139</f>
        <v>29160</v>
      </c>
      <c r="N139" s="100" t="n">
        <f aca="false">H139/M139*365</f>
        <v>0.368639185185186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101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948.872950000008</v>
      </c>
      <c r="Z139" s="40" t="n">
        <f aca="false">W139/X139-1</f>
        <v>0.0443502196774952</v>
      </c>
      <c r="AA139" s="40" t="n">
        <f aca="false">S139/(X139-V139)-1</f>
        <v>0.0670715259154127</v>
      </c>
      <c r="AB139" s="40" t="n">
        <f aca="false">SUM($C$2:C139)*D139/SUM($B$2:B139)-1</f>
        <v>0.0463147814910028</v>
      </c>
      <c r="AC139" s="40" t="n">
        <f aca="false">Z139-AB139</f>
        <v>-0.00196456181350757</v>
      </c>
      <c r="AD139" s="57" t="n">
        <f aca="false">IF(E139-F139&lt;0,"达成",E139-F139)</f>
        <v>0.00179801999999976</v>
      </c>
      <c r="AE139" s="57"/>
    </row>
    <row r="140" customFormat="false" ht="15" hidden="false" customHeight="false" outlineLevel="0" collapsed="false">
      <c r="A140" s="104" t="s">
        <v>784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0.2162528</v>
      </c>
      <c r="H140" s="95" t="n">
        <f aca="false">IF(G140="",$F$1*C140-B140,G140-B140)</f>
        <v>29.194128</v>
      </c>
      <c r="I140" s="2" t="s">
        <v>96</v>
      </c>
      <c r="J140" s="50" t="s">
        <v>305</v>
      </c>
      <c r="K140" s="98" t="n">
        <f aca="false">DATE(MID(J140,1,4),MID(J140,5,2),MID(J140,7,2))</f>
        <v>43672</v>
      </c>
      <c r="L140" s="99" t="str">
        <f aca="true">IF(LEN(J140) &gt; 15,DATE(MID(J140,12,4),MID(J140,16,2),MID(J140,18,2)),TEXT(TODAY(),"yyyy/m/d"))</f>
        <v>2020/2/25</v>
      </c>
      <c r="M140" s="79" t="n">
        <f aca="false">(L140-K140+1)*B140</f>
        <v>29025</v>
      </c>
      <c r="N140" s="100" t="n">
        <f aca="false">H140/M140*365</f>
        <v>0.367126846511628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101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972.462520000008</v>
      </c>
      <c r="Z140" s="40" t="n">
        <f aca="false">W140/X140-1</f>
        <v>0.0451677900603813</v>
      </c>
      <c r="AA140" s="40" t="n">
        <f aca="false">S140/(X140-V140)-1</f>
        <v>0.0680892216734426</v>
      </c>
      <c r="AB140" s="40" t="n">
        <f aca="false">SUM($C$2:C140)*D140/SUM($B$2:B140)-1</f>
        <v>0.0476507394333492</v>
      </c>
      <c r="AC140" s="40" t="n">
        <f aca="false">Z140-AB140</f>
        <v>-0.00248294937296789</v>
      </c>
      <c r="AD140" s="57" t="n">
        <f aca="false">IF(E140-F140&lt;0,"达成",E140-F140)</f>
        <v>0.00369922999999975</v>
      </c>
      <c r="AE140" s="57"/>
    </row>
    <row r="141" customFormat="false" ht="15" hidden="false" customHeight="false" outlineLevel="0" collapsed="false">
      <c r="A141" s="104" t="s">
        <v>785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0.216512</v>
      </c>
      <c r="H141" s="95" t="n">
        <f aca="false">IF(G141="",$F$1*C141-B141,G141-B141)</f>
        <v>29.22912</v>
      </c>
      <c r="I141" s="2" t="s">
        <v>96</v>
      </c>
      <c r="J141" s="50" t="s">
        <v>307</v>
      </c>
      <c r="K141" s="98" t="n">
        <f aca="false">DATE(MID(J141,1,4),MID(J141,5,2),MID(J141,7,2))</f>
        <v>43675</v>
      </c>
      <c r="L141" s="99" t="str">
        <f aca="true">IF(LEN(J141) &gt; 15,DATE(MID(J141,12,4),MID(J141,16,2),MID(J141,18,2)),TEXT(TODAY(),"yyyy/m/d"))</f>
        <v>2020/2/25</v>
      </c>
      <c r="M141" s="79" t="n">
        <f aca="false">(L141-K141+1)*B141</f>
        <v>28620</v>
      </c>
      <c r="N141" s="100" t="n">
        <f aca="false">H141/M141*365</f>
        <v>0.372768301886793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101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969.208136000008</v>
      </c>
      <c r="Z141" s="40" t="n">
        <f aca="false">W141/X141-1</f>
        <v>0.0447361244403419</v>
      </c>
      <c r="AA141" s="40" t="n">
        <f aca="false">S141/(X141-V141)-1</f>
        <v>0.0672259163026339</v>
      </c>
      <c r="AB141" s="40" t="n">
        <f aca="false">SUM($C$2:C141)*D141/SUM($B$2:B141)-1</f>
        <v>0.0471332820678514</v>
      </c>
      <c r="AC141" s="40" t="n">
        <f aca="false">Z141-AB141</f>
        <v>-0.00239715762750947</v>
      </c>
      <c r="AD141" s="57" t="n">
        <f aca="false">IF(E141-F141&lt;0,"达成",E141-F141)</f>
        <v>0.00344042666666683</v>
      </c>
      <c r="AE141" s="57"/>
    </row>
    <row r="142" customFormat="false" ht="15" hidden="false" customHeight="false" outlineLevel="0" collapsed="false">
      <c r="A142" s="104" t="s">
        <v>786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0.2101184</v>
      </c>
      <c r="H142" s="95" t="n">
        <f aca="false">IF(G142="",$F$1*C142-B142,G142-B142)</f>
        <v>28.365984</v>
      </c>
      <c r="I142" s="2" t="s">
        <v>96</v>
      </c>
      <c r="J142" s="50" t="s">
        <v>309</v>
      </c>
      <c r="K142" s="98" t="n">
        <f aca="false">DATE(MID(J142,1,4),MID(J142,5,2),MID(J142,7,2))</f>
        <v>43676</v>
      </c>
      <c r="L142" s="99" t="str">
        <f aca="true">IF(LEN(J142) &gt; 15,DATE(MID(J142,12,4),MID(J142,16,2),MID(J142,18,2)),TEXT(TODAY(),"yyyy/m/d"))</f>
        <v>2020/2/25</v>
      </c>
      <c r="M142" s="79" t="n">
        <f aca="false">(L142-K142+1)*B142</f>
        <v>28485</v>
      </c>
      <c r="N142" s="100" t="n">
        <f aca="false">H142/M142*365</f>
        <v>0.363474957345972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101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1051.02713200001</v>
      </c>
      <c r="Z142" s="40" t="n">
        <f aca="false">W142/X142-1</f>
        <v>0.0482122537614682</v>
      </c>
      <c r="AA142" s="40" t="n">
        <f aca="false">S142/(X142-V142)-1</f>
        <v>0.0722247204198963</v>
      </c>
      <c r="AB142" s="40" t="n">
        <f aca="false">SUM($C$2:C142)*D142/SUM($B$2:B142)-1</f>
        <v>0.0523766188990829</v>
      </c>
      <c r="AC142" s="40" t="n">
        <f aca="false">Z142-AB142</f>
        <v>-0.00416436513761465</v>
      </c>
      <c r="AD142" s="57" t="n">
        <f aca="false">IF(E142-F142&lt;0,"达成",E142-F142)</f>
        <v>0.00983746933333282</v>
      </c>
      <c r="AE142" s="57"/>
    </row>
    <row r="143" customFormat="false" ht="15" hidden="false" customHeight="false" outlineLevel="0" collapsed="false">
      <c r="A143" s="104" t="s">
        <v>787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0.2145248</v>
      </c>
      <c r="H143" s="95" t="n">
        <f aca="false">IF(G143="",$F$1*C143-B143,G143-B143)</f>
        <v>28.960848</v>
      </c>
      <c r="I143" s="2" t="s">
        <v>96</v>
      </c>
      <c r="J143" s="50" t="s">
        <v>311</v>
      </c>
      <c r="K143" s="98" t="n">
        <f aca="false">DATE(MID(J143,1,4),MID(J143,5,2),MID(J143,7,2))</f>
        <v>43677</v>
      </c>
      <c r="L143" s="99" t="str">
        <f aca="true">IF(LEN(J143) &gt; 15,DATE(MID(J143,12,4),MID(J143,16,2),MID(J143,18,2)),TEXT(TODAY(),"yyyy/m/d"))</f>
        <v>2020/2/25</v>
      </c>
      <c r="M143" s="79" t="n">
        <f aca="false">(L143-K143+1)*B143</f>
        <v>28350</v>
      </c>
      <c r="N143" s="100" t="n">
        <f aca="false">H143/M143*365</f>
        <v>0.372864533333333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101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994.274345000005</v>
      </c>
      <c r="Z143" s="40" t="n">
        <f aca="false">W143/X143-1</f>
        <v>0.0453282126738093</v>
      </c>
      <c r="AA143" s="40" t="n">
        <f aca="false">S143/(X143-V143)-1</f>
        <v>0.0676967494781167</v>
      </c>
      <c r="AB143" s="40" t="n">
        <f aca="false">SUM($C$2:C143)*D143/SUM($B$2:B143)-1</f>
        <v>0.0482514978345112</v>
      </c>
      <c r="AC143" s="40" t="n">
        <f aca="false">Z143-AB143</f>
        <v>-0.00292328516070195</v>
      </c>
      <c r="AD143" s="57" t="n">
        <f aca="false">IF(E143-F143&lt;0,"达成",E143-F143)</f>
        <v>0.00543062866666702</v>
      </c>
      <c r="AE143" s="57"/>
    </row>
    <row r="144" customFormat="false" ht="15" hidden="false" customHeight="false" outlineLevel="0" collapsed="false">
      <c r="A144" s="104" t="s">
        <v>788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0.2223872</v>
      </c>
      <c r="H144" s="95" t="n">
        <f aca="false">IF(G144="",$F$1*C144-B144,G144-B144)</f>
        <v>30.022272</v>
      </c>
      <c r="I144" s="96" t="s">
        <v>649</v>
      </c>
      <c r="J144" s="97" t="s">
        <v>789</v>
      </c>
      <c r="K144" s="98" t="n">
        <f aca="false">DATE(MID(J144,1,4),MID(J144,5,2),MID(J144,7,2))</f>
        <v>43678</v>
      </c>
      <c r="L144" s="99" t="n">
        <f aca="true">IF(LEN(J144) &gt; 15,DATE(MID(J144,12,4),MID(J144,16,2),MID(J144,18,2)),TEXT(TODAY(),"yyyy/m/d"))</f>
        <v>43886</v>
      </c>
      <c r="M144" s="79" t="n">
        <f aca="false">(L144-K144+1)*B144</f>
        <v>28215</v>
      </c>
      <c r="N144" s="100" t="n">
        <f aca="false">H144/M144*365</f>
        <v>0.388379559808613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101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892.917211000007</v>
      </c>
      <c r="Z144" s="40" t="n">
        <f aca="false">W144/X144-1</f>
        <v>0.0404584146352518</v>
      </c>
      <c r="AA144" s="40" t="n">
        <f aca="false">S144/(X144-V144)-1</f>
        <v>0.0602419624508679</v>
      </c>
      <c r="AB144" s="40" t="n">
        <f aca="false">SUM($C$2:C144)*D144/SUM($B$2:B144)-1</f>
        <v>0.0412239053466246</v>
      </c>
      <c r="AC144" s="40" t="n">
        <f aca="false">Z144-AB144</f>
        <v>-0.000765490711372774</v>
      </c>
      <c r="AD144" s="57" t="str">
        <f aca="false">IF(E144-F144&lt;0,"达成",E144-F144)</f>
        <v>达成</v>
      </c>
      <c r="AE144" s="57"/>
    </row>
    <row r="145" customFormat="false" ht="15" hidden="false" customHeight="false" outlineLevel="0" collapsed="false">
      <c r="A145" s="104" t="s">
        <v>790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0.2366756</v>
      </c>
      <c r="H145" s="95" t="n">
        <f aca="false">IF(G145="",$F$1*C145-B145,G145-B145)</f>
        <v>56.8021440000001</v>
      </c>
      <c r="I145" s="2" t="s">
        <v>96</v>
      </c>
      <c r="J145" s="50" t="s">
        <v>315</v>
      </c>
      <c r="K145" s="98" t="n">
        <f aca="false">DATE(MID(J145,1,4),MID(J145,5,2),MID(J145,7,2))</f>
        <v>43679</v>
      </c>
      <c r="L145" s="99" t="str">
        <f aca="true">IF(LEN(J145) &gt; 15,DATE(MID(J145,12,4),MID(J145,16,2),MID(J145,18,2)),TEXT(TODAY(),"yyyy/m/d"))</f>
        <v>2020/2/25</v>
      </c>
      <c r="M145" s="79" t="n">
        <f aca="false">(L145-K145+1)*B145</f>
        <v>49920</v>
      </c>
      <c r="N145" s="100" t="n">
        <f aca="false">H145/M145*365</f>
        <v>0.415320163461539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101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711.538323000008</v>
      </c>
      <c r="Z145" s="40" t="n">
        <f aca="false">W145/X145-1</f>
        <v>0.031893246212461</v>
      </c>
      <c r="AA145" s="40" t="n">
        <f aca="false">S145/(X145-V145)-1</f>
        <v>0.0472400623946869</v>
      </c>
      <c r="AB145" s="40" t="n">
        <f aca="false">SUM($C$2:C145)*D145/SUM($B$2:B145)-1</f>
        <v>0.0288947244733304</v>
      </c>
      <c r="AC145" s="40" t="n">
        <f aca="false">Z145-AB145</f>
        <v>0.00299852173913062</v>
      </c>
      <c r="AD145" s="57" t="n">
        <f aca="false">IF(E145-F145&lt;0,"达成",E145-F145)</f>
        <v>0.0533243999999997</v>
      </c>
      <c r="AE145" s="57"/>
    </row>
    <row r="146" customFormat="false" ht="15" hidden="false" customHeight="false" outlineLevel="0" collapsed="false">
      <c r="A146" s="104" t="s">
        <v>791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0.2506238</v>
      </c>
      <c r="H146" s="95" t="n">
        <f aca="false">IF(G146="",$F$1*C146-B146,G146-B146)</f>
        <v>60.149712</v>
      </c>
      <c r="I146" s="2" t="s">
        <v>96</v>
      </c>
      <c r="J146" s="50" t="s">
        <v>317</v>
      </c>
      <c r="K146" s="98" t="n">
        <f aca="false">DATE(MID(J146,1,4),MID(J146,5,2),MID(J146,7,2))</f>
        <v>43682</v>
      </c>
      <c r="L146" s="99" t="str">
        <f aca="true">IF(LEN(J146) &gt; 15,DATE(MID(J146,12,4),MID(J146,16,2),MID(J146,18,2)),TEXT(TODAY(),"yyyy/m/d"))</f>
        <v>2020/2/25</v>
      </c>
      <c r="M146" s="79" t="n">
        <f aca="false">(L146-K146+1)*B146</f>
        <v>49200</v>
      </c>
      <c r="N146" s="100" t="n">
        <f aca="false">H146/M146*365</f>
        <v>0.446232619512195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101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535.730204000007</v>
      </c>
      <c r="Z146" s="40" t="n">
        <f aca="false">W146/X146-1</f>
        <v>0.0237574369844793</v>
      </c>
      <c r="AA146" s="40" t="n">
        <f aca="false">S146/(X146-V146)-1</f>
        <v>0.0350100576519168</v>
      </c>
      <c r="AB146" s="40" t="n">
        <f aca="false">SUM($C$2:C146)*D146/SUM($B$2:B146)-1</f>
        <v>0.0172439239024393</v>
      </c>
      <c r="AC146" s="40" t="n">
        <f aca="false">Z146-AB146</f>
        <v>0.00651351308203996</v>
      </c>
      <c r="AD146" s="57" t="n">
        <f aca="false">IF(E146-F146&lt;0,"达成",E146-F146)</f>
        <v>0.0393761999999999</v>
      </c>
      <c r="AE146" s="57"/>
    </row>
    <row r="147" customFormat="false" ht="15" hidden="false" customHeight="false" outlineLevel="0" collapsed="false">
      <c r="A147" s="104" t="s">
        <v>792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0.2766248</v>
      </c>
      <c r="H147" s="95" t="n">
        <f aca="false">IF(G147="",$F$1*C147-B147,G147-B147)</f>
        <v>99.5849280000001</v>
      </c>
      <c r="I147" s="2" t="s">
        <v>96</v>
      </c>
      <c r="J147" s="50" t="s">
        <v>319</v>
      </c>
      <c r="K147" s="98" t="n">
        <f aca="false">DATE(MID(J147,1,4),MID(J147,5,2),MID(J147,7,2))</f>
        <v>43683</v>
      </c>
      <c r="L147" s="99" t="str">
        <f aca="true">IF(LEN(J147) &gt; 15,DATE(MID(J147,12,4),MID(J147,16,2),MID(J147,18,2)),TEXT(TODAY(),"yyyy/m/d"))</f>
        <v>2020/2/25</v>
      </c>
      <c r="M147" s="79" t="n">
        <f aca="false">(L147-K147+1)*B147</f>
        <v>73440</v>
      </c>
      <c r="N147" s="100" t="n">
        <f aca="false">H147/M147*365</f>
        <v>0.494941431372549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101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212.742688000009</v>
      </c>
      <c r="Z147" s="40" t="n">
        <f aca="false">W147/X147-1</f>
        <v>0.00928601868179868</v>
      </c>
      <c r="AA147" s="40" t="n">
        <f aca="false">S147/(X147-V147)-1</f>
        <v>0.0135832105109255</v>
      </c>
      <c r="AB147" s="40" t="n">
        <f aca="false">SUM($C$2:C147)*D147/SUM($B$2:B147)-1</f>
        <v>-0.00344249812309005</v>
      </c>
      <c r="AC147" s="40" t="n">
        <f aca="false">Z147-AB147</f>
        <v>0.0127285168048887</v>
      </c>
      <c r="AD147" s="57" t="n">
        <f aca="false">IF(E147-F147&lt;0,"达成",E147-F147)</f>
        <v>0.0133751999999999</v>
      </c>
      <c r="AE147" s="57"/>
    </row>
    <row r="148" customFormat="false" ht="15" hidden="false" customHeight="false" outlineLevel="0" collapsed="false">
      <c r="A148" s="104" t="s">
        <v>793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0.28223</v>
      </c>
      <c r="H148" s="95" t="n">
        <f aca="false">IF(G148="",$F$1*C148-B148,G148-B148)</f>
        <v>101.6028</v>
      </c>
      <c r="I148" s="2" t="s">
        <v>96</v>
      </c>
      <c r="J148" s="50" t="s">
        <v>321</v>
      </c>
      <c r="K148" s="98" t="n">
        <f aca="false">DATE(MID(J148,1,4),MID(J148,5,2),MID(J148,7,2))</f>
        <v>43684</v>
      </c>
      <c r="L148" s="99" t="str">
        <f aca="true">IF(LEN(J148) &gt; 15,DATE(MID(J148,12,4),MID(J148,16,2),MID(J148,18,2)),TEXT(TODAY(),"yyyy/m/d"))</f>
        <v>2020/2/25</v>
      </c>
      <c r="M148" s="79" t="n">
        <f aca="false">(L148-K148+1)*B148</f>
        <v>73080</v>
      </c>
      <c r="N148" s="100" t="n">
        <f aca="false">H148/M148*365</f>
        <v>0.507457881773399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101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143.023228000009</v>
      </c>
      <c r="Z148" s="40" t="n">
        <f aca="false">W148/X148-1</f>
        <v>0.00614624959174948</v>
      </c>
      <c r="AA148" s="40" t="n">
        <f aca="false">S148/(X148-V148)-1</f>
        <v>0.00892657728224289</v>
      </c>
      <c r="AB148" s="40" t="n">
        <f aca="false">SUM($C$2:C148)*D148/SUM($B$2:B148)-1</f>
        <v>-0.00769474396218284</v>
      </c>
      <c r="AC148" s="40" t="n">
        <f aca="false">Z148-AB148</f>
        <v>0.0138409935539323</v>
      </c>
      <c r="AD148" s="57" t="n">
        <f aca="false">IF(E148-F148&lt;0,"达成",E148-F148)</f>
        <v>0.00776999999999983</v>
      </c>
      <c r="AE148" s="57"/>
    </row>
    <row r="149" customFormat="false" ht="15" hidden="false" customHeight="false" outlineLevel="0" collapsed="false">
      <c r="A149" s="104" t="s">
        <v>794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0.2749724</v>
      </c>
      <c r="H149" s="95" t="n">
        <f aca="false">IF(G149="",$F$1*C149-B149,G149-B149)</f>
        <v>65.993376</v>
      </c>
      <c r="I149" s="2" t="s">
        <v>96</v>
      </c>
      <c r="J149" s="50" t="s">
        <v>323</v>
      </c>
      <c r="K149" s="98" t="n">
        <f aca="false">DATE(MID(J149,1,4),MID(J149,5,2),MID(J149,7,2))</f>
        <v>43685</v>
      </c>
      <c r="L149" s="99" t="str">
        <f aca="true">IF(LEN(J149) &gt; 15,DATE(MID(J149,12,4),MID(J149,16,2),MID(J149,18,2)),TEXT(TODAY(),"yyyy/m/d"))</f>
        <v>2020/2/25</v>
      </c>
      <c r="M149" s="79" t="n">
        <f aca="false">(L149-K149+1)*B149</f>
        <v>48480</v>
      </c>
      <c r="N149" s="100" t="n">
        <f aca="false">H149/M149*365</f>
        <v>0.496856069306931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101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235.360792000007</v>
      </c>
      <c r="Z149" s="40" t="n">
        <f aca="false">W149/X149-1</f>
        <v>0.0100110928115698</v>
      </c>
      <c r="AA149" s="40" t="n">
        <f aca="false">S149/(X149-V149)-1</f>
        <v>0.0144728930561588</v>
      </c>
      <c r="AB149" s="40" t="n">
        <f aca="false">SUM($C$2:C149)*D149/SUM($B$2:B149)-1</f>
        <v>-0.00200377065078661</v>
      </c>
      <c r="AC149" s="40" t="n">
        <f aca="false">Z149-AB149</f>
        <v>0.0120148634623564</v>
      </c>
      <c r="AD149" s="57" t="n">
        <f aca="false">IF(E149-F149&lt;0,"达成",E149-F149)</f>
        <v>0.0150275999999999</v>
      </c>
      <c r="AE149" s="57"/>
    </row>
    <row r="150" customFormat="false" ht="15" hidden="false" customHeight="false" outlineLevel="0" collapsed="false">
      <c r="A150" s="104" t="s">
        <v>795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0.2894552</v>
      </c>
      <c r="H150" s="95" t="n">
        <f aca="false">IF(G150="",$F$1*C150-B150,G150-B150)</f>
        <v>69.469248</v>
      </c>
      <c r="I150" s="96" t="s">
        <v>649</v>
      </c>
      <c r="J150" s="97" t="s">
        <v>796</v>
      </c>
      <c r="K150" s="98" t="n">
        <f aca="false">DATE(MID(J150,1,4),MID(J150,5,2),MID(J150,7,2))</f>
        <v>43686</v>
      </c>
      <c r="L150" s="99" t="n">
        <f aca="true">IF(LEN(J150) &gt; 15,DATE(MID(J150,12,4),MID(J150,16,2),MID(J150,18,2)),TEXT(TODAY(),"yyyy/m/d"))</f>
        <v>43886</v>
      </c>
      <c r="M150" s="79" t="n">
        <f aca="false">(L150-K150+1)*B150</f>
        <v>48240</v>
      </c>
      <c r="N150" s="100" t="n">
        <f aca="false">H150/M150*365</f>
        <v>0.52562760199005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101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49.4047250000076</v>
      </c>
      <c r="Z150" s="40" t="n">
        <f aca="false">W150/X150-1</f>
        <v>0.00208019894736866</v>
      </c>
      <c r="AA150" s="40" t="n">
        <f aca="false">S150/(X150-V150)-1</f>
        <v>0.00299383020910016</v>
      </c>
      <c r="AB150" s="40" t="n">
        <f aca="false">SUM($C$2:C150)*D150/SUM($B$2:B150)-1</f>
        <v>-0.0131167972631576</v>
      </c>
      <c r="AC150" s="40" t="n">
        <f aca="false">Z150-AB150</f>
        <v>0.0151969962105263</v>
      </c>
      <c r="AD150" s="57" t="n">
        <f aca="false">IF(E150-F150&lt;0,"达成",E150-F150)</f>
        <v>0.000544800000000012</v>
      </c>
      <c r="AE150" s="57"/>
    </row>
    <row r="151" customFormat="false" ht="15" hidden="false" customHeight="false" outlineLevel="0" collapsed="false">
      <c r="A151" s="104" t="s">
        <v>797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0.2669048</v>
      </c>
      <c r="H151" s="95" t="n">
        <f aca="false">IF(G151="",$F$1*C151-B151,G151-B151)</f>
        <v>64.057152</v>
      </c>
      <c r="I151" s="2" t="s">
        <v>96</v>
      </c>
      <c r="J151" s="50" t="s">
        <v>327</v>
      </c>
      <c r="K151" s="98" t="n">
        <f aca="false">DATE(MID(J151,1,4),MID(J151,5,2),MID(J151,7,2))</f>
        <v>43689</v>
      </c>
      <c r="L151" s="99" t="str">
        <f aca="true">IF(LEN(J151) &gt; 15,DATE(MID(J151,12,4),MID(J151,16,2),MID(J151,18,2)),TEXT(TODAY(),"yyyy/m/d"))</f>
        <v>2020/2/25</v>
      </c>
      <c r="M151" s="79" t="n">
        <f aca="false">(L151-K151+1)*B151</f>
        <v>47520</v>
      </c>
      <c r="N151" s="100" t="n">
        <f aca="false">H151/M151*365</f>
        <v>0.492021474747475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101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344.029186000007</v>
      </c>
      <c r="Z151" s="40" t="n">
        <f aca="false">W151/X151-1</f>
        <v>0.014340524635265</v>
      </c>
      <c r="AA151" s="40" t="n">
        <f aca="false">S151/(X151-V151)-1</f>
        <v>0.0205486493395728</v>
      </c>
      <c r="AB151" s="40" t="n">
        <f aca="false">SUM($C$2:C151)*D151/SUM($B$2:B151)-1</f>
        <v>0.00440769762401017</v>
      </c>
      <c r="AC151" s="40" t="n">
        <f aca="false">Z151-AB151</f>
        <v>0.00993282701125486</v>
      </c>
      <c r="AD151" s="57" t="n">
        <f aca="false">IF(E151-F151&lt;0,"达成",E151-F151)</f>
        <v>0.0230951999999999</v>
      </c>
      <c r="AE151" s="57"/>
    </row>
    <row r="152" customFormat="false" ht="15" hidden="false" customHeight="false" outlineLevel="0" collapsed="false">
      <c r="A152" s="104" t="s">
        <v>798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0.2732714</v>
      </c>
      <c r="H152" s="95" t="n">
        <f aca="false">IF(G152="",$F$1*C152-B152,G152-B152)</f>
        <v>65.585136</v>
      </c>
      <c r="I152" s="2" t="s">
        <v>96</v>
      </c>
      <c r="J152" s="50" t="s">
        <v>329</v>
      </c>
      <c r="K152" s="98" t="n">
        <f aca="false">DATE(MID(J152,1,4),MID(J152,5,2),MID(J152,7,2))</f>
        <v>43690</v>
      </c>
      <c r="L152" s="99" t="str">
        <f aca="true">IF(LEN(J152) &gt; 15,DATE(MID(J152,12,4),MID(J152,16,2),MID(J152,18,2)),TEXT(TODAY(),"yyyy/m/d"))</f>
        <v>2020/2/25</v>
      </c>
      <c r="M152" s="79" t="n">
        <f aca="false">(L152-K152+1)*B152</f>
        <v>47280</v>
      </c>
      <c r="N152" s="100" t="n">
        <f aca="false">H152/M152*365</f>
        <v>0.506315030456853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101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258.49475200001</v>
      </c>
      <c r="Z152" s="40" t="n">
        <f aca="false">W152/X152-1</f>
        <v>0.0106683760627326</v>
      </c>
      <c r="AA152" s="40" t="n">
        <f aca="false">S152/(X152-V152)-1</f>
        <v>0.015221529391398</v>
      </c>
      <c r="AB152" s="40" t="n">
        <f aca="false">SUM($C$2:C152)*D152/SUM($B$2:B152)-1</f>
        <v>-0.000612208336772446</v>
      </c>
      <c r="AC152" s="40" t="n">
        <f aca="false">Z152-AB152</f>
        <v>0.0112805843995051</v>
      </c>
      <c r="AD152" s="57" t="n">
        <f aca="false">IF(E152-F152&lt;0,"达成",E152-F152)</f>
        <v>0.0167285999999998</v>
      </c>
      <c r="AE152" s="57"/>
    </row>
    <row r="153" customFormat="false" ht="15" hidden="false" customHeight="false" outlineLevel="0" collapsed="false">
      <c r="A153" s="21" t="s">
        <v>799</v>
      </c>
      <c r="B153" s="22" t="n">
        <v>90</v>
      </c>
      <c r="C153" s="35" t="n">
        <v>97.72</v>
      </c>
      <c r="D153" s="86" t="n">
        <v>0.9206</v>
      </c>
      <c r="E153" s="25" t="n">
        <v>0.19</v>
      </c>
      <c r="F153" s="39" t="n">
        <v>0.196888888888889</v>
      </c>
      <c r="G153" s="111" t="n">
        <v>107.72</v>
      </c>
      <c r="H153" s="87" t="n">
        <v>17.72</v>
      </c>
      <c r="I153" s="22" t="s">
        <v>28</v>
      </c>
      <c r="J153" s="66" t="s">
        <v>800</v>
      </c>
      <c r="K153" s="88" t="n">
        <v>43691</v>
      </c>
      <c r="L153" s="89" t="n">
        <v>43850</v>
      </c>
      <c r="M153" s="106" t="n">
        <v>14400</v>
      </c>
      <c r="N153" s="32" t="n">
        <v>0.449152777777778</v>
      </c>
      <c r="O153" s="33" t="n">
        <v>89.961032</v>
      </c>
      <c r="P153" s="33" t="n">
        <v>-0.038967999999997</v>
      </c>
      <c r="Q153" s="34" t="n">
        <v>0.6</v>
      </c>
      <c r="R153" s="38" t="n">
        <v>18927.64</v>
      </c>
      <c r="S153" s="36" t="n">
        <v>17424.785384</v>
      </c>
      <c r="T153" s="36"/>
      <c r="U153" s="91"/>
      <c r="V153" s="37" t="n">
        <v>7247.82</v>
      </c>
      <c r="W153" s="37" t="n">
        <v>24672.605384</v>
      </c>
      <c r="X153" s="105" t="n">
        <v>24320</v>
      </c>
      <c r="Y153" s="38" t="n">
        <v>352.605384000002</v>
      </c>
      <c r="Z153" s="40" t="n">
        <v>0.014498576644737</v>
      </c>
      <c r="AA153" s="40" t="n">
        <v>0.0206537995733411</v>
      </c>
      <c r="AB153" s="39" t="n">
        <v>0.0048258151315792</v>
      </c>
      <c r="AC153" s="39" t="n">
        <f aca="false">Z153-AB153</f>
        <v>0.0096727615131578</v>
      </c>
      <c r="AD153" s="103" t="s">
        <v>30</v>
      </c>
      <c r="AE153" s="57"/>
    </row>
    <row r="154" customFormat="false" ht="15" hidden="false" customHeight="false" outlineLevel="0" collapsed="false">
      <c r="A154" s="21" t="s">
        <v>801</v>
      </c>
      <c r="B154" s="22" t="n">
        <v>90</v>
      </c>
      <c r="C154" s="35" t="n">
        <v>97.25</v>
      </c>
      <c r="D154" s="86" t="n">
        <v>0.925</v>
      </c>
      <c r="E154" s="25" t="n">
        <v>0.19</v>
      </c>
      <c r="F154" s="39" t="n">
        <v>0.191111111111111</v>
      </c>
      <c r="G154" s="111" t="n">
        <v>107.2</v>
      </c>
      <c r="H154" s="87" t="n">
        <v>17.2</v>
      </c>
      <c r="I154" s="22" t="s">
        <v>28</v>
      </c>
      <c r="J154" s="66" t="s">
        <v>802</v>
      </c>
      <c r="K154" s="88" t="n">
        <v>43692</v>
      </c>
      <c r="L154" s="89" t="n">
        <v>43850</v>
      </c>
      <c r="M154" s="106" t="n">
        <v>14310</v>
      </c>
      <c r="N154" s="32" t="n">
        <v>0.438714185883997</v>
      </c>
      <c r="O154" s="33" t="n">
        <v>89.95625</v>
      </c>
      <c r="P154" s="33" t="n">
        <v>-0.0437499999999886</v>
      </c>
      <c r="Q154" s="34" t="n">
        <v>0.6</v>
      </c>
      <c r="R154" s="38" t="n">
        <v>19024.89</v>
      </c>
      <c r="S154" s="36" t="n">
        <v>17598.02325</v>
      </c>
      <c r="T154" s="36"/>
      <c r="U154" s="91"/>
      <c r="V154" s="37" t="n">
        <v>7247.82</v>
      </c>
      <c r="W154" s="37" t="n">
        <v>24845.84325</v>
      </c>
      <c r="X154" s="105" t="n">
        <v>24410</v>
      </c>
      <c r="Y154" s="38" t="n">
        <v>435.843250000002</v>
      </c>
      <c r="Z154" s="40" t="n">
        <v>0.0178551106104057</v>
      </c>
      <c r="AA154" s="40" t="n">
        <v>0.0253955645494921</v>
      </c>
      <c r="AB154" s="39" t="n">
        <v>0.0095910794756251</v>
      </c>
      <c r="AC154" s="39" t="n">
        <f aca="false">Z154-AB154</f>
        <v>0.0082640311347806</v>
      </c>
      <c r="AD154" s="103" t="s">
        <v>30</v>
      </c>
      <c r="AE154" s="57"/>
    </row>
    <row r="155" customFormat="false" ht="15" hidden="false" customHeight="false" outlineLevel="0" collapsed="false">
      <c r="A155" s="21" t="s">
        <v>803</v>
      </c>
      <c r="B155" s="22" t="n">
        <v>150</v>
      </c>
      <c r="C155" s="35" t="n">
        <v>161.53</v>
      </c>
      <c r="D155" s="86" t="n">
        <v>0.9282</v>
      </c>
      <c r="E155" s="25" t="n">
        <v>0.23</v>
      </c>
      <c r="F155" s="39" t="n">
        <v>0.234516922086207</v>
      </c>
      <c r="G155" s="27" t="n">
        <v>185.177538312931</v>
      </c>
      <c r="H155" s="87" t="n">
        <v>35.177538312931</v>
      </c>
      <c r="I155" s="22" t="s">
        <v>28</v>
      </c>
      <c r="J155" s="29" t="s">
        <v>804</v>
      </c>
      <c r="K155" s="88" t="n">
        <v>43693</v>
      </c>
      <c r="L155" s="89" t="n">
        <v>43882</v>
      </c>
      <c r="M155" s="90" t="n">
        <v>28500</v>
      </c>
      <c r="N155" s="32" t="n">
        <v>0.450519350323502</v>
      </c>
      <c r="O155" s="33" t="n">
        <v>149.932146</v>
      </c>
      <c r="P155" s="33" t="n">
        <v>-0.0678539999999828</v>
      </c>
      <c r="Q155" s="34" t="n">
        <v>1</v>
      </c>
      <c r="R155" s="38" t="n">
        <v>19186.42</v>
      </c>
      <c r="S155" s="36" t="n">
        <v>17808.835044</v>
      </c>
      <c r="T155" s="36"/>
      <c r="U155" s="91"/>
      <c r="V155" s="37" t="n">
        <v>7247.82</v>
      </c>
      <c r="W155" s="37" t="n">
        <v>25056.655044</v>
      </c>
      <c r="X155" s="105" t="n">
        <v>24560</v>
      </c>
      <c r="Y155" s="38" t="n">
        <v>496.655043999999</v>
      </c>
      <c r="Z155" s="40" t="n">
        <v>0.0202221109120522</v>
      </c>
      <c r="AA155" s="40" t="n">
        <v>0.0286881862365109</v>
      </c>
      <c r="AB155" s="39" t="n">
        <v>0.0130010473941371</v>
      </c>
      <c r="AC155" s="39" t="n">
        <v>0.00722106351791507</v>
      </c>
      <c r="AD155" s="103" t="s">
        <v>30</v>
      </c>
      <c r="AE155" s="57"/>
    </row>
    <row r="156" customFormat="false" ht="15" hidden="false" customHeight="false" outlineLevel="0" collapsed="false">
      <c r="A156" s="104" t="s">
        <v>805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0.218888</v>
      </c>
      <c r="H156" s="95" t="n">
        <f aca="false">IF(G156="",$F$1*C156-B156,G156-B156)</f>
        <v>32.8332</v>
      </c>
      <c r="I156" s="2" t="s">
        <v>96</v>
      </c>
      <c r="J156" s="50" t="s">
        <v>337</v>
      </c>
      <c r="K156" s="98" t="n">
        <f aca="false">DATE(MID(J156,1,4),MID(J156,5,2),MID(J156,7,2))</f>
        <v>43696</v>
      </c>
      <c r="L156" s="99" t="str">
        <f aca="true">IF(LEN(J156) &gt; 15,DATE(MID(J156,12,4),MID(J156,16,2),MID(J156,18,2)),TEXT(TODAY(),"yyyy/m/d"))</f>
        <v>2020/2/25</v>
      </c>
      <c r="M156" s="79" t="n">
        <f aca="false">(L156-K156+1)*B156</f>
        <v>28650</v>
      </c>
      <c r="N156" s="100" t="n">
        <f aca="false">H156/M156*365</f>
        <v>0.418293821989529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101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Z156-AB156</f>
        <v>-0.00154686766491328</v>
      </c>
      <c r="AD156" s="57" t="n">
        <f aca="false">IF(E156-F156&lt;0,"达成",E156-F156)</f>
        <v>0.011112</v>
      </c>
      <c r="AE156" s="57"/>
    </row>
    <row r="157" customFormat="false" ht="15" hidden="false" customHeight="false" outlineLevel="0" collapsed="false">
      <c r="A157" s="104" t="s">
        <v>806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0.2194496</v>
      </c>
      <c r="H157" s="95" t="n">
        <f aca="false">IF(G157="",$F$1*C157-B157,G157-B157)</f>
        <v>29.625696</v>
      </c>
      <c r="I157" s="96" t="s">
        <v>649</v>
      </c>
      <c r="J157" s="97" t="s">
        <v>807</v>
      </c>
      <c r="K157" s="98" t="n">
        <f aca="false">DATE(MID(J157,1,4),MID(J157,5,2),MID(J157,7,2))</f>
        <v>43697</v>
      </c>
      <c r="L157" s="99" t="n">
        <f aca="true">IF(LEN(J157) &gt; 15,DATE(MID(J157,12,4),MID(J157,16,2),MID(J157,18,2)),TEXT(TODAY(),"yyyy/m/d"))</f>
        <v>43886</v>
      </c>
      <c r="M157" s="79" t="n">
        <f aca="false">(L157-K157+1)*B157</f>
        <v>25650</v>
      </c>
      <c r="N157" s="100" t="n">
        <f aca="false">H157/M157*365</f>
        <v>0.421574231578947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101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0.0414498031797141</v>
      </c>
      <c r="AA157" s="40" t="n">
        <f aca="false">S157/(X157-V157)-1</f>
        <v>0.058521897258538</v>
      </c>
      <c r="AB157" s="40" t="n">
        <f aca="false">SUM($C$2:C157)*D157/SUM($B$2:B157)-1</f>
        <v>0.0428349671966193</v>
      </c>
      <c r="AC157" s="40" t="n">
        <f aca="false">Z157-AB157</f>
        <v>-0.00138516401690518</v>
      </c>
      <c r="AD157" s="57" t="n">
        <f aca="false">IF(E157-F157&lt;0,"达成",E157-F157)</f>
        <v>0.000550399999999951</v>
      </c>
      <c r="AE157" s="57"/>
    </row>
    <row r="158" customFormat="false" ht="15" hidden="false" customHeight="false" outlineLevel="0" collapsed="false">
      <c r="A158" s="104" t="s">
        <v>808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0.2172896</v>
      </c>
      <c r="H158" s="95" t="n">
        <f aca="false">IF(G158="",$F$1*C158-B158,G158-B158)</f>
        <v>29.334096</v>
      </c>
      <c r="I158" s="2" t="s">
        <v>96</v>
      </c>
      <c r="J158" s="50" t="s">
        <v>341</v>
      </c>
      <c r="K158" s="98" t="n">
        <f aca="false">DATE(MID(J158,1,4),MID(J158,5,2),MID(J158,7,2))</f>
        <v>43698</v>
      </c>
      <c r="L158" s="99" t="str">
        <f aca="true">IF(LEN(J158) &gt; 15,DATE(MID(J158,12,4),MID(J158,16,2),MID(J158,18,2)),TEXT(TODAY(),"yyyy/m/d"))</f>
        <v>2020/2/25</v>
      </c>
      <c r="M158" s="79" t="n">
        <f aca="false">(L158-K158+1)*B158</f>
        <v>25515</v>
      </c>
      <c r="N158" s="100" t="n">
        <f aca="false">H158/M158*365</f>
        <v>0.419633354497354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101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0.0599404043947216</v>
      </c>
      <c r="AB158" s="40" t="n">
        <f aca="false">SUM($C$2:C158)*D158/SUM($B$2:B158)-1</f>
        <v>0.0444450768614895</v>
      </c>
      <c r="AC158" s="40" t="n">
        <f aca="false">Z158-AB158</f>
        <v>-0.00189607606084907</v>
      </c>
      <c r="AD158" s="57" t="n">
        <f aca="false">IF(E158-F158&lt;0,"达成",E158-F158)</f>
        <v>0.00271040000000008</v>
      </c>
      <c r="AE158" s="57"/>
    </row>
    <row r="159" customFormat="false" ht="15" hidden="false" customHeight="false" outlineLevel="0" collapsed="false">
      <c r="A159" s="104" t="s">
        <v>809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0.2161664</v>
      </c>
      <c r="H159" s="95" t="n">
        <f aca="false">IF(G159="",$F$1*C159-B159,G159-B159)</f>
        <v>29.182464</v>
      </c>
      <c r="I159" s="2" t="s">
        <v>96</v>
      </c>
      <c r="J159" s="50" t="s">
        <v>343</v>
      </c>
      <c r="K159" s="98" t="n">
        <f aca="false">DATE(MID(J159,1,4),MID(J159,5,2),MID(J159,7,2))</f>
        <v>43699</v>
      </c>
      <c r="L159" s="99" t="str">
        <f aca="true">IF(LEN(J159) &gt; 15,DATE(MID(J159,12,4),MID(J159,16,2),MID(J159,18,2)),TEXT(TODAY(),"yyyy/m/d"))</f>
        <v>2020/2/25</v>
      </c>
      <c r="M159" s="79" t="n">
        <f aca="false">(L159-K159+1)*B159</f>
        <v>25380</v>
      </c>
      <c r="N159" s="100" t="n">
        <f aca="false">H159/M159*365</f>
        <v>0.419684765957447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101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0.0430208742185942</v>
      </c>
      <c r="AA159" s="40" t="n">
        <f aca="false">S159/(X159-V159)-1</f>
        <v>0.0604722880723201</v>
      </c>
      <c r="AB159" s="40" t="n">
        <f aca="false">SUM($C$2:C159)*D159/SUM($B$2:B159)-1</f>
        <v>0.0451797290862035</v>
      </c>
      <c r="AC159" s="40" t="n">
        <f aca="false">Z159-AB159</f>
        <v>-0.00215885486760929</v>
      </c>
      <c r="AD159" s="57" t="n">
        <f aca="false">IF(E159-F159&lt;0,"达成",E159-F159)</f>
        <v>0.00383359999999994</v>
      </c>
      <c r="AE159" s="57"/>
    </row>
    <row r="160" customFormat="false" ht="15" hidden="false" customHeight="false" outlineLevel="0" collapsed="false">
      <c r="A160" s="104" t="s">
        <v>810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0.2159072</v>
      </c>
      <c r="H160" s="95" t="n">
        <f aca="false">IF(G160="",$F$1*C160-B160,G160-B160)</f>
        <v>29.147472</v>
      </c>
      <c r="I160" s="2" t="s">
        <v>96</v>
      </c>
      <c r="J160" s="50" t="s">
        <v>345</v>
      </c>
      <c r="K160" s="98" t="n">
        <f aca="false">DATE(MID(J160,1,4),MID(J160,5,2),MID(J160,7,2))</f>
        <v>43700</v>
      </c>
      <c r="L160" s="99" t="str">
        <f aca="true">IF(LEN(J160) &gt; 15,DATE(MID(J160,12,4),MID(J160,16,2),MID(J160,18,2)),TEXT(TODAY(),"yyyy/m/d"))</f>
        <v>2020/2/25</v>
      </c>
      <c r="M160" s="79" t="n">
        <f aca="false">(L160-K160+1)*B160</f>
        <v>25245</v>
      </c>
      <c r="N160" s="100" t="n">
        <f aca="false">H160/M160*365</f>
        <v>0.421423144385027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101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0.0429447276039603</v>
      </c>
      <c r="AA160" s="40" t="n">
        <f aca="false">S160/(X160-V160)-1</f>
        <v>0.060234614474469</v>
      </c>
      <c r="AB160" s="40" t="n">
        <f aca="false">SUM($C$2:C160)*D160/SUM($B$2:B160)-1</f>
        <v>0.0451523759207924</v>
      </c>
      <c r="AC160" s="40" t="n">
        <f aca="false">Z160-AB160</f>
        <v>-0.00220764831683205</v>
      </c>
      <c r="AD160" s="57" t="n">
        <f aca="false">IF(E160-F160&lt;0,"达成",E160-F160)</f>
        <v>0.00409280000000006</v>
      </c>
      <c r="AE160" s="57"/>
    </row>
    <row r="161" customFormat="false" ht="15" hidden="false" customHeight="false" outlineLevel="0" collapsed="false">
      <c r="A161" s="104" t="s">
        <v>811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0.2223008</v>
      </c>
      <c r="H161" s="95" t="n">
        <f aca="false">IF(G161="",$F$1*C161-B161,G161-B161)</f>
        <v>30.010608</v>
      </c>
      <c r="I161" s="96" t="s">
        <v>649</v>
      </c>
      <c r="J161" s="97" t="s">
        <v>812</v>
      </c>
      <c r="K161" s="98" t="n">
        <f aca="false">DATE(MID(J161,1,4),MID(J161,5,2),MID(J161,7,2))</f>
        <v>43703</v>
      </c>
      <c r="L161" s="99" t="n">
        <f aca="true">IF(LEN(J161) &gt; 15,DATE(MID(J161,12,4),MID(J161,16,2),MID(J161,18,2)),TEXT(TODAY(),"yyyy/m/d"))</f>
        <v>43886</v>
      </c>
      <c r="M161" s="79" t="n">
        <f aca="false">(L161-K161+1)*B161</f>
        <v>24840</v>
      </c>
      <c r="N161" s="100" t="n">
        <f aca="false">H161/M161*365</f>
        <v>0.440977130434783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101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984.755007999996</v>
      </c>
      <c r="Z161" s="40" t="n">
        <f aca="false">W161/X161-1</f>
        <v>0.0387927913334645</v>
      </c>
      <c r="AA161" s="40" t="n">
        <f aca="false">S161/(X161-V161)-1</f>
        <v>0.0542948246640325</v>
      </c>
      <c r="AB161" s="40" t="n">
        <f aca="false">SUM($C$2:C161)*D161/SUM($B$2:B161)-1</f>
        <v>0.0394883249162894</v>
      </c>
      <c r="AC161" s="40" t="n">
        <f aca="false">Z161-AB161</f>
        <v>-0.000695533582824898</v>
      </c>
      <c r="AD161" s="57" t="str">
        <f aca="false">IF(E161-F161&lt;0,"达成",E161-F161)</f>
        <v>达成</v>
      </c>
      <c r="AE161" s="57"/>
    </row>
    <row r="162" customFormat="false" ht="15" hidden="false" customHeight="false" outlineLevel="0" collapsed="false">
      <c r="A162" s="104" t="s">
        <v>813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0.2028608</v>
      </c>
      <c r="H162" s="95" t="n">
        <f aca="false">IF(G162="",$F$1*C162-B162,G162-B162)</f>
        <v>27.386208</v>
      </c>
      <c r="I162" s="2" t="s">
        <v>96</v>
      </c>
      <c r="J162" s="50" t="s">
        <v>349</v>
      </c>
      <c r="K162" s="98" t="n">
        <f aca="false">DATE(MID(J162,1,4),MID(J162,5,2),MID(J162,7,2))</f>
        <v>43704</v>
      </c>
      <c r="L162" s="99" t="str">
        <f aca="true">IF(LEN(J162) &gt; 15,DATE(MID(J162,12,4),MID(J162,16,2),MID(J162,18,2)),TEXT(TODAY(),"yyyy/m/d"))</f>
        <v>2020/2/25</v>
      </c>
      <c r="M162" s="79" t="n">
        <f aca="false">(L162-K162+1)*B162</f>
        <v>24705</v>
      </c>
      <c r="N162" s="100" t="n">
        <f aca="false">H162/M162*365</f>
        <v>0.404613071038252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101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0.0506829426332287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Z162-AB162</f>
        <v>-0.00528856112852716</v>
      </c>
      <c r="AD162" s="57" t="n">
        <f aca="false">IF(E162-F162&lt;0,"达成",E162-F162)</f>
        <v>0.0171391999999999</v>
      </c>
      <c r="AE162" s="57"/>
    </row>
    <row r="163" customFormat="false" ht="15" hidden="false" customHeight="false" outlineLevel="0" collapsed="false">
      <c r="A163" s="104" t="s">
        <v>814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0.203552</v>
      </c>
      <c r="H163" s="95" t="n">
        <f aca="false">IF(G163="",$F$1*C163-B163,G163-B163)</f>
        <v>27.47952</v>
      </c>
      <c r="I163" s="2" t="s">
        <v>96</v>
      </c>
      <c r="J163" s="50" t="s">
        <v>351</v>
      </c>
      <c r="K163" s="98" t="n">
        <f aca="false">DATE(MID(J163,1,4),MID(J163,5,2),MID(J163,7,2))</f>
        <v>43705</v>
      </c>
      <c r="L163" s="99" t="str">
        <f aca="true">IF(LEN(J163) &gt; 15,DATE(MID(J163,12,4),MID(J163,16,2),MID(J163,18,2)),TEXT(TODAY(),"yyyy/m/d"))</f>
        <v>2020/2/25</v>
      </c>
      <c r="M163" s="79" t="n">
        <f aca="false">(L163-K163+1)*B163</f>
        <v>24570</v>
      </c>
      <c r="N163" s="100" t="n">
        <f aca="false">H163/M163*365</f>
        <v>0.408222417582418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101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0.0499412297018123</v>
      </c>
      <c r="AA163" s="40" t="n">
        <f aca="false">S163/(X163-V163)-1</f>
        <v>0.0696055695657887</v>
      </c>
      <c r="AB163" s="40" t="n">
        <f aca="false">SUM($C$2:C163)*D163/SUM($B$2:B163)-1</f>
        <v>0.0550238116546484</v>
      </c>
      <c r="AC163" s="40" t="n">
        <f aca="false">Z163-AB163</f>
        <v>-0.00508258195283613</v>
      </c>
      <c r="AD163" s="57" t="n">
        <f aca="false">IF(E163-F163&lt;0,"达成",E163-F163)</f>
        <v>0.0164479999999997</v>
      </c>
      <c r="AE163" s="57"/>
    </row>
    <row r="164" customFormat="false" ht="15" hidden="false" customHeight="false" outlineLevel="0" collapsed="false">
      <c r="A164" s="104" t="s">
        <v>815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0.2017376</v>
      </c>
      <c r="H164" s="95" t="n">
        <f aca="false">IF(G164="",$F$1*C164-B164,G164-B164)</f>
        <v>27.234576</v>
      </c>
      <c r="I164" s="2" t="s">
        <v>96</v>
      </c>
      <c r="J164" s="50" t="s">
        <v>353</v>
      </c>
      <c r="K164" s="98" t="n">
        <f aca="false">DATE(MID(J164,1,4),MID(J164,5,2),MID(J164,7,2))</f>
        <v>43706</v>
      </c>
      <c r="L164" s="99" t="str">
        <f aca="true">IF(LEN(J164) &gt; 15,DATE(MID(J164,12,4),MID(J164,16,2),MID(J164,18,2)),TEXT(TODAY(),"yyyy/m/d"))</f>
        <v>2020/2/25</v>
      </c>
      <c r="M164" s="79" t="n">
        <f aca="false">(L164-K164+1)*B164</f>
        <v>24435</v>
      </c>
      <c r="N164" s="100" t="n">
        <f aca="false">H164/M164*365</f>
        <v>0.406818917127072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101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0.0508593825901511</v>
      </c>
      <c r="AA164" s="40" t="n">
        <f aca="false">S164/(X164-V164)-1</f>
        <v>0.0707394425574555</v>
      </c>
      <c r="AB164" s="40" t="n">
        <f aca="false">SUM($C$2:C164)*D164/SUM($B$2:B164)-1</f>
        <v>0.0563584031407525</v>
      </c>
      <c r="AC164" s="40" t="n">
        <f aca="false">Z164-AB164</f>
        <v>-0.00549902055060137</v>
      </c>
      <c r="AD164" s="57" t="n">
        <f aca="false">IF(E164-F164&lt;0,"达成",E164-F164)</f>
        <v>0.0182623999999998</v>
      </c>
      <c r="AE164" s="57"/>
    </row>
    <row r="165" customFormat="false" ht="15" hidden="false" customHeight="false" outlineLevel="0" collapsed="false">
      <c r="A165" s="104" t="s">
        <v>816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0.2121056</v>
      </c>
      <c r="H165" s="95" t="n">
        <f aca="false">IF(G165="",$F$1*C165-B165,G165-B165)</f>
        <v>28.634256</v>
      </c>
      <c r="I165" s="2" t="s">
        <v>96</v>
      </c>
      <c r="J165" s="50" t="s">
        <v>355</v>
      </c>
      <c r="K165" s="98" t="n">
        <f aca="false">DATE(MID(J165,1,4),MID(J165,5,2),MID(J165,7,2))</f>
        <v>43707</v>
      </c>
      <c r="L165" s="99" t="str">
        <f aca="true">IF(LEN(J165) &gt; 15,DATE(MID(J165,12,4),MID(J165,16,2),MID(J165,18,2)),TEXT(TODAY(),"yyyy/m/d"))</f>
        <v>2020/2/25</v>
      </c>
      <c r="M165" s="79" t="n">
        <f aca="false">(L165-K165+1)*B165</f>
        <v>24300</v>
      </c>
      <c r="N165" s="100" t="n">
        <f aca="false">H165/M165*365</f>
        <v>0.430103022222222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101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0.0611295981513269</v>
      </c>
      <c r="AB165" s="40" t="n">
        <f aca="false">SUM($C$2:C165)*D165/SUM($B$2:B165)-1</f>
        <v>0.0470713144840891</v>
      </c>
      <c r="AC165" s="40" t="n">
        <f aca="false">Z165-AB165</f>
        <v>-0.00303164204435898</v>
      </c>
      <c r="AD165" s="57" t="n">
        <f aca="false">IF(E165-F165&lt;0,"达成",E165-F165)</f>
        <v>0.00789440000000005</v>
      </c>
      <c r="AE165" s="57"/>
    </row>
    <row r="166" customFormat="false" ht="15" hidden="false" customHeight="false" outlineLevel="0" collapsed="false">
      <c r="A166" s="104" t="s">
        <v>817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0.1843712</v>
      </c>
      <c r="H166" s="95" t="n">
        <f aca="false">IF(G166="",$F$1*C166-B166,G166-B166)</f>
        <v>24.890112</v>
      </c>
      <c r="I166" s="2" t="s">
        <v>96</v>
      </c>
      <c r="J166" s="50" t="s">
        <v>357</v>
      </c>
      <c r="K166" s="98" t="n">
        <f aca="false">DATE(MID(J166,1,4),MID(J166,5,2),MID(J166,7,2))</f>
        <v>43710</v>
      </c>
      <c r="L166" s="99" t="str">
        <f aca="true">IF(LEN(J166) &gt; 15,DATE(MID(J166,12,4),MID(J166,16,2),MID(J166,18,2)),TEXT(TODAY(),"yyyy/m/d"))</f>
        <v>2020/2/25</v>
      </c>
      <c r="M166" s="79" t="n">
        <f aca="false">(L166-K166+1)*B166</f>
        <v>23895</v>
      </c>
      <c r="N166" s="100" t="n">
        <f aca="false">H166/M166*365</f>
        <v>0.380200497175141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101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Z166-AB166</f>
        <v>-0.00959274059861894</v>
      </c>
      <c r="AD166" s="57" t="n">
        <f aca="false">IF(E166-F166&lt;0,"达成",E166-F166)</f>
        <v>0.0356287999999999</v>
      </c>
      <c r="AE166" s="57"/>
    </row>
    <row r="167" customFormat="false" ht="15" hidden="false" customHeight="false" outlineLevel="0" collapsed="false">
      <c r="A167" s="104" t="s">
        <v>818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0.1772</v>
      </c>
      <c r="H167" s="95" t="n">
        <f aca="false">IF(G167="",$F$1*C167-B167,G167-B167)</f>
        <v>23.922</v>
      </c>
      <c r="I167" s="2" t="s">
        <v>96</v>
      </c>
      <c r="J167" s="50" t="s">
        <v>359</v>
      </c>
      <c r="K167" s="98" t="n">
        <f aca="false">DATE(MID(J167,1,4),MID(J167,5,2),MID(J167,7,2))</f>
        <v>43711</v>
      </c>
      <c r="L167" s="99" t="str">
        <f aca="true">IF(LEN(J167) &gt; 15,DATE(MID(J167,12,4),MID(J167,16,2),MID(J167,18,2)),TEXT(TODAY(),"yyyy/m/d"))</f>
        <v>2020/2/25</v>
      </c>
      <c r="M167" s="79" t="n">
        <f aca="false">(L167-K167+1)*B167</f>
        <v>23760</v>
      </c>
      <c r="N167" s="100" t="n">
        <f aca="false">H167/M167*365</f>
        <v>0.367488636363637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101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Z167-AB167</f>
        <v>-0.0112880786409622</v>
      </c>
      <c r="AD167" s="57" t="n">
        <f aca="false">IF(E167-F167&lt;0,"达成",E167-F167)</f>
        <v>0.0427999999999998</v>
      </c>
      <c r="AE167" s="57"/>
    </row>
    <row r="168" customFormat="false" ht="15" hidden="false" customHeight="false" outlineLevel="0" collapsed="false">
      <c r="A168" s="104" t="s">
        <v>819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0.1665728</v>
      </c>
      <c r="H168" s="95" t="n">
        <f aca="false">IF(G168="",$F$1*C168-B168,G168-B168)</f>
        <v>22.487328</v>
      </c>
      <c r="I168" s="2" t="s">
        <v>96</v>
      </c>
      <c r="J168" s="50" t="s">
        <v>361</v>
      </c>
      <c r="K168" s="98" t="n">
        <f aca="false">DATE(MID(J168,1,4),MID(J168,5,2),MID(J168,7,2))</f>
        <v>43712</v>
      </c>
      <c r="L168" s="99" t="str">
        <f aca="true">IF(LEN(J168) &gt; 15,DATE(MID(J168,12,4),MID(J168,16,2),MID(J168,18,2)),TEXT(TODAY(),"yyyy/m/d"))</f>
        <v>2020/2/25</v>
      </c>
      <c r="M168" s="79" t="n">
        <f aca="false">(L168-K168+1)*B168</f>
        <v>23625</v>
      </c>
      <c r="N168" s="100" t="n">
        <f aca="false">H168/M168*365</f>
        <v>0.347423268571429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101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Z168-AB168</f>
        <v>-0.0138339468287128</v>
      </c>
      <c r="AD168" s="57" t="n">
        <f aca="false">IF(E168-F168&lt;0,"达成",E168-F168)</f>
        <v>0.0534271999999999</v>
      </c>
      <c r="AE168" s="57"/>
    </row>
    <row r="169" customFormat="false" ht="15" hidden="false" customHeight="false" outlineLevel="0" collapsed="false">
      <c r="A169" s="104" t="s">
        <v>820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0.1561184</v>
      </c>
      <c r="H169" s="95" t="n">
        <f aca="false">IF(G169="",$F$1*C169-B169,G169-B169)</f>
        <v>21.075984</v>
      </c>
      <c r="I169" s="2" t="s">
        <v>96</v>
      </c>
      <c r="J169" s="50" t="s">
        <v>363</v>
      </c>
      <c r="K169" s="98" t="n">
        <f aca="false">DATE(MID(J169,1,4),MID(J169,5,2),MID(J169,7,2))</f>
        <v>43713</v>
      </c>
      <c r="L169" s="99" t="str">
        <f aca="true">IF(LEN(J169) &gt; 15,DATE(MID(J169,12,4),MID(J169,16,2),MID(J169,18,2)),TEXT(TODAY(),"yyyy/m/d"))</f>
        <v>2020/2/25</v>
      </c>
      <c r="M169" s="79" t="n">
        <f aca="false">(L169-K169+1)*B169</f>
        <v>23490</v>
      </c>
      <c r="N169" s="100" t="n">
        <f aca="false">H169/M169*365</f>
        <v>0.327489747126437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101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Z169-AB169</f>
        <v>-0.0163826245985265</v>
      </c>
      <c r="AD169" s="57" t="n">
        <f aca="false">IF(E169-F169&lt;0,"达成",E169-F169)</f>
        <v>0.0638816</v>
      </c>
      <c r="AE169" s="57"/>
    </row>
    <row r="170" customFormat="false" ht="15" hidden="false" customHeight="false" outlineLevel="0" collapsed="false">
      <c r="A170" s="104" t="s">
        <v>821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0.1524032</v>
      </c>
      <c r="H170" s="95" t="n">
        <f aca="false">IF(G170="",$F$1*C170-B170,G170-B170)</f>
        <v>20.574432</v>
      </c>
      <c r="I170" s="2" t="s">
        <v>96</v>
      </c>
      <c r="J170" s="50" t="s">
        <v>365</v>
      </c>
      <c r="K170" s="98" t="n">
        <f aca="false">DATE(MID(J170,1,4),MID(J170,5,2),MID(J170,7,2))</f>
        <v>43714</v>
      </c>
      <c r="L170" s="99" t="str">
        <f aca="true">IF(LEN(J170) &gt; 15,DATE(MID(J170,12,4),MID(J170,16,2),MID(J170,18,2)),TEXT(TODAY(),"yyyy/m/d"))</f>
        <v>2020/2/25</v>
      </c>
      <c r="M170" s="79" t="n">
        <f aca="false">(L170-K170+1)*B170</f>
        <v>23355</v>
      </c>
      <c r="N170" s="100" t="n">
        <f aca="false">H170/M170*365</f>
        <v>0.321544323699422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101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0.112456920098925</v>
      </c>
      <c r="AB170" s="40" t="n">
        <f aca="false">SUM($C$2:C170)*D170/SUM($B$2:B170)-1</f>
        <v>0.0990311428571431</v>
      </c>
      <c r="AC170" s="40" t="n">
        <f aca="false">Z170-AB170</f>
        <v>-0.0172158586466167</v>
      </c>
      <c r="AD170" s="57" t="n">
        <f aca="false">IF(E170-F170&lt;0,"达成",E170-F170)</f>
        <v>0.0675968</v>
      </c>
      <c r="AE170" s="57"/>
    </row>
    <row r="171" customFormat="false" ht="15" hidden="false" customHeight="false" outlineLevel="0" collapsed="false">
      <c r="A171" s="104" t="s">
        <v>822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0.1303712</v>
      </c>
      <c r="H171" s="95" t="n">
        <f aca="false">IF(G171="",$F$1*C171-B171,G171-B171)</f>
        <v>17.600112</v>
      </c>
      <c r="I171" s="2" t="s">
        <v>96</v>
      </c>
      <c r="J171" s="50" t="s">
        <v>367</v>
      </c>
      <c r="K171" s="98" t="n">
        <f aca="false">DATE(MID(J171,1,4),MID(J171,5,2),MID(J171,7,2))</f>
        <v>43717</v>
      </c>
      <c r="L171" s="99" t="str">
        <f aca="true">IF(LEN(J171) &gt; 15,DATE(MID(J171,12,4),MID(J171,16,2),MID(J171,18,2)),TEXT(TODAY(),"yyyy/m/d"))</f>
        <v>2020/2/25</v>
      </c>
      <c r="M171" s="79" t="n">
        <f aca="false">(L171-K171+1)*B171</f>
        <v>22950</v>
      </c>
      <c r="N171" s="100" t="n">
        <f aca="false">H171/M171*365</f>
        <v>0.279914635294118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101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0.097080944791472</v>
      </c>
      <c r="AA171" s="40" t="n">
        <f aca="false">S171/(X171-V171)-1</f>
        <v>0.133188027154263</v>
      </c>
      <c r="AB171" s="40" t="n">
        <f aca="false">SUM($C$2:C171)*D171/SUM($B$2:B171)-1</f>
        <v>0.119822841930054</v>
      </c>
      <c r="AC171" s="40" t="n">
        <f aca="false">Z171-AB171</f>
        <v>-0.0227418971385824</v>
      </c>
      <c r="AD171" s="57" t="n">
        <f aca="false">IF(E171-F171&lt;0,"达成",E171-F171)</f>
        <v>0.0896287999999998</v>
      </c>
      <c r="AE171" s="57"/>
    </row>
    <row r="172" customFormat="false" ht="15" hidden="false" customHeight="false" outlineLevel="0" collapsed="false">
      <c r="A172" s="104" t="s">
        <v>823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0.1339136</v>
      </c>
      <c r="H172" s="95" t="n">
        <f aca="false">IF(G172="",$F$1*C172-B172,G172-B172)</f>
        <v>18.078336</v>
      </c>
      <c r="I172" s="2" t="s">
        <v>96</v>
      </c>
      <c r="J172" s="50" t="s">
        <v>369</v>
      </c>
      <c r="K172" s="98" t="n">
        <f aca="false">DATE(MID(J172,1,4),MID(J172,5,2),MID(J172,7,2))</f>
        <v>43718</v>
      </c>
      <c r="L172" s="99" t="str">
        <f aca="true">IF(LEN(J172) &gt; 15,DATE(MID(J172,12,4),MID(J172,16,2),MID(J172,18,2)),TEXT(TODAY(),"yyyy/m/d"))</f>
        <v>2020/2/25</v>
      </c>
      <c r="M172" s="79" t="n">
        <f aca="false">(L172-K172+1)*B172</f>
        <v>22815</v>
      </c>
      <c r="N172" s="100" t="n">
        <f aca="false">H172/M172*365</f>
        <v>0.289221680473373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101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0.0940404587644215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Z172-AB172</f>
        <v>-0.0217204666914774</v>
      </c>
      <c r="AD172" s="57" t="n">
        <f aca="false">IF(E172-F172&lt;0,"达成",E172-F172)</f>
        <v>0.0860863999999997</v>
      </c>
      <c r="AE172" s="57"/>
    </row>
    <row r="173" customFormat="false" ht="15" hidden="false" customHeight="false" outlineLevel="0" collapsed="false">
      <c r="A173" s="104" t="s">
        <v>824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0.139616</v>
      </c>
      <c r="H173" s="95" t="n">
        <f aca="false">IF(G173="",$F$1*C173-B173,G173-B173)</f>
        <v>18.84816</v>
      </c>
      <c r="I173" s="2" t="s">
        <v>96</v>
      </c>
      <c r="J173" s="50" t="s">
        <v>371</v>
      </c>
      <c r="K173" s="98" t="n">
        <f aca="false">DATE(MID(J173,1,4),MID(J173,5,2),MID(J173,7,2))</f>
        <v>43719</v>
      </c>
      <c r="L173" s="99" t="str">
        <f aca="true">IF(LEN(J173) &gt; 15,DATE(MID(J173,12,4),MID(J173,16,2),MID(J173,18,2)),TEXT(TODAY(),"yyyy/m/d"))</f>
        <v>2020/2/25</v>
      </c>
      <c r="M173" s="79" t="n">
        <f aca="false">(L173-K173+1)*B173</f>
        <v>22680</v>
      </c>
      <c r="N173" s="100" t="n">
        <f aca="false">H173/M173*365</f>
        <v>0.303332380952381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101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0.0894992819848177</v>
      </c>
      <c r="AA173" s="40" t="n">
        <f aca="false">S173/(X173-V173)-1</f>
        <v>0.122331633866777</v>
      </c>
      <c r="AB173" s="40" t="n">
        <f aca="false">SUM($C$2:C173)*D173/SUM($B$2:B173)-1</f>
        <v>0.109672590631365</v>
      </c>
      <c r="AC173" s="40" t="n">
        <f aca="false">Z173-AB173</f>
        <v>-0.020173308646547</v>
      </c>
      <c r="AD173" s="57" t="n">
        <f aca="false">IF(E173-F173&lt;0,"达成",E173-F173)</f>
        <v>0.080384</v>
      </c>
      <c r="AE173" s="57"/>
    </row>
    <row r="174" customFormat="false" ht="15" hidden="false" customHeight="false" outlineLevel="0" collapsed="false">
      <c r="A174" s="104" t="s">
        <v>825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0.1342592</v>
      </c>
      <c r="H174" s="95" t="n">
        <f aca="false">IF(G174="",$F$1*C174-B174,G174-B174)</f>
        <v>18.124992</v>
      </c>
      <c r="I174" s="2" t="s">
        <v>96</v>
      </c>
      <c r="J174" s="50" t="s">
        <v>373</v>
      </c>
      <c r="K174" s="98" t="n">
        <f aca="false">DATE(MID(J174,1,4),MID(J174,5,2),MID(J174,7,2))</f>
        <v>43720</v>
      </c>
      <c r="L174" s="99" t="str">
        <f aca="true">IF(LEN(J174) &gt; 15,DATE(MID(J174,12,4),MID(J174,16,2),MID(J174,18,2)),TEXT(TODAY(),"yyyy/m/d"))</f>
        <v>2020/2/25</v>
      </c>
      <c r="M174" s="79" t="n">
        <f aca="false">(L174-K174+1)*B174</f>
        <v>22545</v>
      </c>
      <c r="N174" s="100" t="n">
        <f aca="false">H174/M174*365</f>
        <v>0.293440766467066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101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0.0928850563743553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Z174-AB174</f>
        <v>-0.0214201812822403</v>
      </c>
      <c r="AD174" s="57" t="n">
        <f aca="false">IF(E174-F174&lt;0,"达成",E174-F174)</f>
        <v>0.0857407999999998</v>
      </c>
      <c r="AE174" s="57"/>
    </row>
    <row r="175" customFormat="false" ht="15" hidden="false" customHeight="false" outlineLevel="0" collapsed="false">
      <c r="A175" s="104" t="s">
        <v>826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0.133136</v>
      </c>
      <c r="H175" s="95" t="n">
        <f aca="false">IF(G175="",$F$1*C175-B175,G175-B175)</f>
        <v>17.97336</v>
      </c>
      <c r="I175" s="2" t="s">
        <v>96</v>
      </c>
      <c r="J175" s="50" t="s">
        <v>375</v>
      </c>
      <c r="K175" s="98" t="n">
        <f aca="false">DATE(MID(J175,1,4),MID(J175,5,2),MID(J175,7,2))</f>
        <v>43724</v>
      </c>
      <c r="L175" s="99" t="str">
        <f aca="true">IF(LEN(J175) &gt; 15,DATE(MID(J175,12,4),MID(J175,16,2),MID(J175,18,2)),TEXT(TODAY(),"yyyy/m/d"))</f>
        <v>2020/2/25</v>
      </c>
      <c r="M175" s="79" t="n">
        <f aca="false">(L175-K175+1)*B175</f>
        <v>22005</v>
      </c>
      <c r="N175" s="100" t="n">
        <f aca="false">H175/M175*365</f>
        <v>0.298126625766871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101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2542.63440000001</v>
      </c>
      <c r="Z175" s="40" t="n">
        <f aca="false">W175/X175-1</f>
        <v>0.0932221594867097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Z175-AB175</f>
        <v>-0.0215934416131987</v>
      </c>
      <c r="AD175" s="57" t="n">
        <f aca="false">IF(E175-F175&lt;0,"达成",E175-F175)</f>
        <v>0.0868639999999999</v>
      </c>
      <c r="AE175" s="57"/>
    </row>
    <row r="176" customFormat="false" ht="15" hidden="false" customHeight="false" outlineLevel="0" collapsed="false">
      <c r="A176" s="104" t="s">
        <v>827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0.1558592</v>
      </c>
      <c r="H176" s="95" t="n">
        <f aca="false">IF(G176="",$F$1*C176-B176,G176-B176)</f>
        <v>21.040992</v>
      </c>
      <c r="I176" s="2" t="s">
        <v>96</v>
      </c>
      <c r="J176" s="50" t="s">
        <v>377</v>
      </c>
      <c r="K176" s="98" t="n">
        <f aca="false">DATE(MID(J176,1,4),MID(J176,5,2),MID(J176,7,2))</f>
        <v>43725</v>
      </c>
      <c r="L176" s="99" t="str">
        <f aca="true">IF(LEN(J176) &gt; 15,DATE(MID(J176,12,4),MID(J176,16,2),MID(J176,18,2)),TEXT(TODAY(),"yyyy/m/d"))</f>
        <v>2020/2/25</v>
      </c>
      <c r="M176" s="79" t="n">
        <f aca="false">(L176-K176+1)*B176</f>
        <v>21870</v>
      </c>
      <c r="N176" s="100" t="n">
        <f aca="false">H176/M176*365</f>
        <v>0.351164246913581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101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0.0765931159430866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Z176-AB176</f>
        <v>-0.0158733907333088</v>
      </c>
      <c r="AD176" s="57" t="n">
        <f aca="false">IF(E176-F176&lt;0,"达成",E176-F176)</f>
        <v>0.0641407999999999</v>
      </c>
      <c r="AE176" s="57"/>
    </row>
    <row r="177" customFormat="false" ht="15" hidden="false" customHeight="false" outlineLevel="0" collapsed="false">
      <c r="A177" s="104" t="s">
        <v>828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0.1557728</v>
      </c>
      <c r="H177" s="95" t="n">
        <f aca="false">IF(G177="",$F$1*C177-B177,G177-B177)</f>
        <v>21.029328</v>
      </c>
      <c r="I177" s="2" t="s">
        <v>96</v>
      </c>
      <c r="J177" s="50" t="s">
        <v>379</v>
      </c>
      <c r="K177" s="98" t="n">
        <f aca="false">DATE(MID(J177,1,4),MID(J177,5,2),MID(J177,7,2))</f>
        <v>43726</v>
      </c>
      <c r="L177" s="99" t="str">
        <f aca="true">IF(LEN(J177) &gt; 15,DATE(MID(J177,12,4),MID(J177,16,2),MID(J177,18,2)),TEXT(TODAY(),"yyyy/m/d"))</f>
        <v>2020/2/25</v>
      </c>
      <c r="M177" s="79" t="n">
        <f aca="false">(L177-K177+1)*B177</f>
        <v>21735</v>
      </c>
      <c r="N177" s="100" t="n">
        <f aca="false">H177/M177*365</f>
        <v>0.353149515527951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101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2101.55828500001</v>
      </c>
      <c r="Z177" s="40" t="n">
        <f aca="false">W177/X177-1</f>
        <v>0.0762954541659107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Z177-AB177</f>
        <v>-0.0158232485024503</v>
      </c>
      <c r="AD177" s="57" t="n">
        <f aca="false">IF(E177-F177&lt;0,"达成",E177-F177)</f>
        <v>0.0642271999999998</v>
      </c>
      <c r="AE177" s="57"/>
    </row>
    <row r="178" customFormat="false" ht="15" hidden="false" customHeight="false" outlineLevel="0" collapsed="false">
      <c r="A178" s="104" t="s">
        <v>829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0.145664</v>
      </c>
      <c r="H178" s="95" t="n">
        <f aca="false">IF(G178="",$F$1*C178-B178,G178-B178)</f>
        <v>19.66464</v>
      </c>
      <c r="I178" s="2" t="s">
        <v>96</v>
      </c>
      <c r="J178" s="50" t="s">
        <v>381</v>
      </c>
      <c r="K178" s="98" t="n">
        <f aca="false">DATE(MID(J178,1,4),MID(J178,5,2),MID(J178,7,2))</f>
        <v>43727</v>
      </c>
      <c r="L178" s="99" t="str">
        <f aca="true">IF(LEN(J178) &gt; 15,DATE(MID(J178,12,4),MID(J178,16,2),MID(J178,18,2)),TEXT(TODAY(),"yyyy/m/d"))</f>
        <v>2020/2/25</v>
      </c>
      <c r="M178" s="79" t="n">
        <f aca="false">(L178-K178+1)*B178</f>
        <v>21600</v>
      </c>
      <c r="N178" s="100" t="n">
        <f aca="false">H178/M178*365</f>
        <v>0.332296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101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2299.12144000001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Z178-AB178</f>
        <v>-0.0181953121387284</v>
      </c>
      <c r="AD178" s="57" t="n">
        <f aca="false">IF(E178-F178&lt;0,"达成",E178-F178)</f>
        <v>0.0743359999999998</v>
      </c>
      <c r="AE178" s="57"/>
    </row>
    <row r="179" customFormat="false" ht="15" hidden="false" customHeight="false" outlineLevel="0" collapsed="false">
      <c r="A179" s="104" t="s">
        <v>830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0.1428992</v>
      </c>
      <c r="H179" s="95" t="n">
        <f aca="false">IF(G179="",$F$1*C179-B179,G179-B179)</f>
        <v>19.291392</v>
      </c>
      <c r="I179" s="2" t="s">
        <v>96</v>
      </c>
      <c r="J179" s="50" t="s">
        <v>383</v>
      </c>
      <c r="K179" s="98" t="n">
        <f aca="false">DATE(MID(J179,1,4),MID(J179,5,2),MID(J179,7,2))</f>
        <v>43728</v>
      </c>
      <c r="L179" s="99" t="str">
        <f aca="true">IF(LEN(J179) &gt; 15,DATE(MID(J179,12,4),MID(J179,16,2),MID(J179,18,2)),TEXT(TODAY(),"yyyy/m/d"))</f>
        <v>2020/2/25</v>
      </c>
      <c r="M179" s="79" t="n">
        <f aca="false">(L179-K179+1)*B179</f>
        <v>21465</v>
      </c>
      <c r="N179" s="100" t="n">
        <f aca="false">H179/M179*365</f>
        <v>0.328039044025157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101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0.0845823692252383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Z179-AB179</f>
        <v>-0.0187642638863923</v>
      </c>
      <c r="AD179" s="57" t="n">
        <f aca="false">IF(E179-F179&lt;0,"达成",E179-F179)</f>
        <v>0.0771008</v>
      </c>
      <c r="AE179" s="57"/>
    </row>
    <row r="180" customFormat="false" ht="15" hidden="false" customHeight="false" outlineLevel="0" collapsed="false">
      <c r="A180" s="104" t="s">
        <v>831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0.1501568</v>
      </c>
      <c r="H180" s="95" t="n">
        <f aca="false">IF(G180="",$F$1*C180-B180,G180-B180)</f>
        <v>20.271168</v>
      </c>
      <c r="I180" s="2" t="s">
        <v>96</v>
      </c>
      <c r="J180" s="50" t="s">
        <v>385</v>
      </c>
      <c r="K180" s="98" t="n">
        <f aca="false">DATE(MID(J180,1,4),MID(J180,5,2),MID(J180,7,2))</f>
        <v>43731</v>
      </c>
      <c r="L180" s="99" t="str">
        <f aca="true">IF(LEN(J180) &gt; 15,DATE(MID(J180,12,4),MID(J180,16,2),MID(J180,18,2)),TEXT(TODAY(),"yyyy/m/d"))</f>
        <v>2020/2/25</v>
      </c>
      <c r="M180" s="79" t="n">
        <f aca="false">(L180-K180+1)*B180</f>
        <v>21060</v>
      </c>
      <c r="N180" s="100" t="n">
        <f aca="false">H180/M180*365</f>
        <v>0.351328410256411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101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0.0790260565295171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Z180-AB180</f>
        <v>-0.0169293967799644</v>
      </c>
      <c r="AD180" s="57" t="n">
        <f aca="false">IF(E180-F180&lt;0,"达成",E180-F180)</f>
        <v>0.0698431999999999</v>
      </c>
      <c r="AE180" s="57"/>
    </row>
    <row r="181" customFormat="false" ht="15" hidden="false" customHeight="false" outlineLevel="0" collapsed="false">
      <c r="A181" s="104" t="s">
        <v>832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0.1477376</v>
      </c>
      <c r="H181" s="95" t="n">
        <f aca="false">IF(G181="",$F$1*C181-B181,G181-B181)</f>
        <v>19.944576</v>
      </c>
      <c r="I181" s="2" t="s">
        <v>96</v>
      </c>
      <c r="J181" s="50" t="s">
        <v>387</v>
      </c>
      <c r="K181" s="98" t="n">
        <f aca="false">DATE(MID(J181,1,4),MID(J181,5,2),MID(J181,7,2))</f>
        <v>43732</v>
      </c>
      <c r="L181" s="99" t="str">
        <f aca="true">IF(LEN(J181) &gt; 15,DATE(MID(J181,12,4),MID(J181,16,2),MID(J181,18,2)),TEXT(TODAY(),"yyyy/m/d"))</f>
        <v>2020/2/25</v>
      </c>
      <c r="M181" s="79" t="n">
        <f aca="false">(L181-K181+1)*B181</f>
        <v>20925</v>
      </c>
      <c r="N181" s="100" t="n">
        <f aca="false">H181/M181*365</f>
        <v>0.347898219354839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101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Z181-AB181</f>
        <v>-0.0174175958696816</v>
      </c>
      <c r="AD181" s="57" t="n">
        <f aca="false">IF(E181-F181&lt;0,"达成",E181-F181)</f>
        <v>0.0722623999999999</v>
      </c>
      <c r="AE181" s="57"/>
    </row>
    <row r="182" customFormat="false" ht="15" hidden="false" customHeight="false" outlineLevel="0" collapsed="false">
      <c r="A182" s="104" t="s">
        <v>833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0.1664864</v>
      </c>
      <c r="H182" s="95" t="n">
        <f aca="false">IF(G182="",$F$1*C182-B182,G182-B182)</f>
        <v>22.475664</v>
      </c>
      <c r="I182" s="2" t="s">
        <v>96</v>
      </c>
      <c r="J182" s="50" t="s">
        <v>389</v>
      </c>
      <c r="K182" s="98" t="n">
        <f aca="false">DATE(MID(J182,1,4),MID(J182,5,2),MID(J182,7,2))</f>
        <v>43733</v>
      </c>
      <c r="L182" s="99" t="str">
        <f aca="true">IF(LEN(J182) &gt; 15,DATE(MID(J182,12,4),MID(J182,16,2),MID(J182,18,2)),TEXT(TODAY(),"yyyy/m/d"))</f>
        <v>2020/2/25</v>
      </c>
      <c r="M182" s="79" t="n">
        <f aca="false">(L182-K182+1)*B182</f>
        <v>20790</v>
      </c>
      <c r="N182" s="100" t="n">
        <f aca="false">H182/M182*365</f>
        <v>0.394594389610389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101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Z182-AB182</f>
        <v>-0.0129344280652022</v>
      </c>
      <c r="AD182" s="57" t="n">
        <f aca="false">IF(E182-F182&lt;0,"达成",E182-F182)</f>
        <v>0.0535136000000001</v>
      </c>
      <c r="AE182" s="57"/>
    </row>
    <row r="183" customFormat="false" ht="15" hidden="false" customHeight="false" outlineLevel="0" collapsed="false">
      <c r="A183" s="104" t="s">
        <v>834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0.1918016</v>
      </c>
      <c r="H183" s="95" t="n">
        <f aca="false">IF(G183="",$F$1*C183-B183,G183-B183)</f>
        <v>25.893216</v>
      </c>
      <c r="I183" s="2" t="s">
        <v>96</v>
      </c>
      <c r="J183" s="50" t="s">
        <v>391</v>
      </c>
      <c r="K183" s="98" t="n">
        <f aca="false">DATE(MID(J183,1,4),MID(J183,5,2),MID(J183,7,2))</f>
        <v>43734</v>
      </c>
      <c r="L183" s="99" t="str">
        <f aca="true">IF(LEN(J183) &gt; 15,DATE(MID(J183,12,4),MID(J183,16,2),MID(J183,18,2)),TEXT(TODAY(),"yyyy/m/d"))</f>
        <v>2020/2/25</v>
      </c>
      <c r="M183" s="79" t="n">
        <f aca="false">(L183-K183+1)*B183</f>
        <v>20655</v>
      </c>
      <c r="N183" s="100" t="n">
        <f aca="false">H183/M183*365</f>
        <v>0.457565908496732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101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Z183-AB183</f>
        <v>-0.00717759407511906</v>
      </c>
      <c r="AD183" s="57" t="n">
        <f aca="false">IF(E183-F183&lt;0,"达成",E183-F183)</f>
        <v>0.0281983999999998</v>
      </c>
      <c r="AE183" s="57"/>
    </row>
    <row r="184" customFormat="false" ht="15" hidden="false" customHeight="false" outlineLevel="0" collapsed="false">
      <c r="A184" s="104" t="s">
        <v>835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0.1842848</v>
      </c>
      <c r="H184" s="95" t="n">
        <f aca="false">IF(G184="",$F$1*C184-B184,G184-B184)</f>
        <v>24.878448</v>
      </c>
      <c r="I184" s="2" t="s">
        <v>96</v>
      </c>
      <c r="J184" s="50" t="s">
        <v>393</v>
      </c>
      <c r="K184" s="98" t="n">
        <f aca="false">DATE(MID(J184,1,4),MID(J184,5,2),MID(J184,7,2))</f>
        <v>43735</v>
      </c>
      <c r="L184" s="99" t="str">
        <f aca="true">IF(LEN(J184) &gt; 15,DATE(MID(J184,12,4),MID(J184,16,2),MID(J184,18,2)),TEXT(TODAY(),"yyyy/m/d"))</f>
        <v>2020/2/25</v>
      </c>
      <c r="M184" s="79" t="n">
        <f aca="false">(L184-K184+1)*B184</f>
        <v>20520</v>
      </c>
      <c r="N184" s="100" t="n">
        <f aca="false">H184/M184*365</f>
        <v>0.442526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101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Z184-AB184</f>
        <v>-0.00880128325728342</v>
      </c>
      <c r="AD184" s="57" t="n">
        <f aca="false">IF(E184-F184&lt;0,"达成",E184-F184)</f>
        <v>0.0357151999999999</v>
      </c>
      <c r="AE184" s="57"/>
    </row>
    <row r="185" customFormat="false" ht="15" hidden="false" customHeight="false" outlineLevel="0" collapsed="false">
      <c r="A185" s="104" t="s">
        <v>836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0.19664</v>
      </c>
      <c r="H185" s="95" t="n">
        <f aca="false">IF(G185="",$F$1*C185-B185,G185-B185)</f>
        <v>26.5464</v>
      </c>
      <c r="I185" s="2" t="s">
        <v>96</v>
      </c>
      <c r="J185" s="50" t="s">
        <v>395</v>
      </c>
      <c r="K185" s="98" t="n">
        <f aca="false">DATE(MID(J185,1,4),MID(J185,5,2),MID(J185,7,2))</f>
        <v>43738</v>
      </c>
      <c r="L185" s="99" t="str">
        <f aca="true">IF(LEN(J185) &gt; 15,DATE(MID(J185,12,4),MID(J185,16,2),MID(J185,18,2)),TEXT(TODAY(),"yyyy/m/d"))</f>
        <v>2020/2/25</v>
      </c>
      <c r="M185" s="79" t="n">
        <f aca="false">(L185-K185+1)*B185</f>
        <v>20115</v>
      </c>
      <c r="N185" s="100" t="n">
        <f aca="false">H185/M185*365</f>
        <v>0.481702013422819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101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Z185-AB185</f>
        <v>-0.00604545257641926</v>
      </c>
      <c r="AD185" s="57" t="n">
        <f aca="false">IF(E185-F185&lt;0,"达成",E185-F185)</f>
        <v>0.02336</v>
      </c>
      <c r="AE185" s="57"/>
    </row>
    <row r="186" customFormat="false" ht="15" hidden="false" customHeight="false" outlineLevel="0" collapsed="false">
      <c r="A186" s="104" t="s">
        <v>837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0.1968128</v>
      </c>
      <c r="H186" s="95" t="n">
        <f aca="false">IF(G186="",$F$1*C186-B186,G186-B186)</f>
        <v>26.569728</v>
      </c>
      <c r="I186" s="2" t="s">
        <v>96</v>
      </c>
      <c r="J186" s="50" t="s">
        <v>397</v>
      </c>
      <c r="K186" s="98" t="n">
        <f aca="false">DATE(MID(J186,1,4),MID(J186,5,2),MID(J186,7,2))</f>
        <v>43746</v>
      </c>
      <c r="L186" s="99" t="str">
        <f aca="true">IF(LEN(J186) &gt; 15,DATE(MID(J186,12,4),MID(J186,16,2),MID(J186,18,2)),TEXT(TODAY(),"yyyy/m/d"))</f>
        <v>2020/2/25</v>
      </c>
      <c r="M186" s="79" t="n">
        <f aca="false">(L186-K186+1)*B186</f>
        <v>19035</v>
      </c>
      <c r="N186" s="100" t="n">
        <f aca="false">H186/M186*365</f>
        <v>0.509479943262412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101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Z186-AB186</f>
        <v>-0.00599058901251756</v>
      </c>
      <c r="AD186" s="57" t="n">
        <f aca="false">IF(E186-F186&lt;0,"达成",E186-F186)</f>
        <v>0.0231871999999998</v>
      </c>
      <c r="AE186" s="57"/>
    </row>
    <row r="187" customFormat="false" ht="15" hidden="false" customHeight="false" outlineLevel="0" collapsed="false">
      <c r="A187" s="104" t="s">
        <v>838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0.1876544</v>
      </c>
      <c r="H187" s="95" t="n">
        <f aca="false">IF(G187="",$F$1*C187-B187,G187-B187)</f>
        <v>25.333344</v>
      </c>
      <c r="I187" s="2" t="s">
        <v>96</v>
      </c>
      <c r="J187" s="50" t="s">
        <v>399</v>
      </c>
      <c r="K187" s="98" t="n">
        <f aca="false">DATE(MID(J187,1,4),MID(J187,5,2),MID(J187,7,2))</f>
        <v>43747</v>
      </c>
      <c r="L187" s="99" t="str">
        <f aca="true">IF(LEN(J187) &gt; 15,DATE(MID(J187,12,4),MID(J187,16,2),MID(J187,18,2)),TEXT(TODAY(),"yyyy/m/d"))</f>
        <v>2020/2/25</v>
      </c>
      <c r="M187" s="79" t="n">
        <f aca="false">(L187-K187+1)*B187</f>
        <v>18900</v>
      </c>
      <c r="N187" s="100" t="n">
        <f aca="false">H187/M187*365</f>
        <v>0.489241828571429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101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Z187-AB187</f>
        <v>-0.00793977643190893</v>
      </c>
      <c r="AD187" s="57" t="n">
        <f aca="false">IF(E187-F187&lt;0,"达成",E187-F187)</f>
        <v>0.0323455999999999</v>
      </c>
      <c r="AE187" s="57"/>
    </row>
    <row r="188" customFormat="false" ht="15" hidden="false" customHeight="false" outlineLevel="0" collapsed="false">
      <c r="A188" s="104" t="s">
        <v>839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0.173744</v>
      </c>
      <c r="H188" s="95" t="n">
        <f aca="false">IF(G188="",$F$1*C188-B188,G188-B188)</f>
        <v>23.45544</v>
      </c>
      <c r="I188" s="2" t="s">
        <v>96</v>
      </c>
      <c r="J188" s="50" t="s">
        <v>401</v>
      </c>
      <c r="K188" s="98" t="n">
        <f aca="false">DATE(MID(J188,1,4),MID(J188,5,2),MID(J188,7,2))</f>
        <v>43748</v>
      </c>
      <c r="L188" s="99" t="str">
        <f aca="true">IF(LEN(J188) &gt; 15,DATE(MID(J188,12,4),MID(J188,16,2),MID(J188,18,2)),TEXT(TODAY(),"yyyy/m/d"))</f>
        <v>2020/2/25</v>
      </c>
      <c r="M188" s="79" t="n">
        <f aca="false">(L188-K188+1)*B188</f>
        <v>18765</v>
      </c>
      <c r="N188" s="100" t="n">
        <f aca="false">H188/M188*365</f>
        <v>0.456234244604317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101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0.0604003502583534</v>
      </c>
      <c r="AA188" s="40" t="n">
        <f aca="false">S188/(X188-V188)-1</f>
        <v>0.0804980111265263</v>
      </c>
      <c r="AB188" s="40" t="n">
        <f aca="false">SUM($C$2:C188)*D188/SUM($B$2:B188)-1</f>
        <v>0.0713470150878404</v>
      </c>
      <c r="AC188" s="40" t="n">
        <f aca="false">Z188-AB188</f>
        <v>-0.010946664829487</v>
      </c>
      <c r="AD188" s="57" t="n">
        <f aca="false">IF(E188-F188&lt;0,"达成",E188-F188)</f>
        <v>0.0462559999999999</v>
      </c>
      <c r="AE188" s="57"/>
    </row>
    <row r="189" customFormat="false" ht="15" hidden="false" customHeight="false" outlineLevel="0" collapsed="false">
      <c r="A189" s="104" t="s">
        <v>840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0.1714976</v>
      </c>
      <c r="H189" s="95" t="n">
        <f aca="false">IF(G189="",$F$1*C189-B189,G189-B189)</f>
        <v>23.152176</v>
      </c>
      <c r="I189" s="2" t="s">
        <v>96</v>
      </c>
      <c r="J189" s="50" t="s">
        <v>403</v>
      </c>
      <c r="K189" s="98" t="n">
        <f aca="false">DATE(MID(J189,1,4),MID(J189,5,2),MID(J189,7,2))</f>
        <v>43749</v>
      </c>
      <c r="L189" s="99" t="str">
        <f aca="true">IF(LEN(J189) &gt; 15,DATE(MID(J189,12,4),MID(J189,16,2),MID(J189,18,2)),TEXT(TODAY(),"yyyy/m/d"))</f>
        <v>2020/2/25</v>
      </c>
      <c r="M189" s="79" t="n">
        <f aca="false">(L189-K189+1)*B189</f>
        <v>18630</v>
      </c>
      <c r="N189" s="100" t="n">
        <f aca="false">H189/M189*365</f>
        <v>0.453598724637682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101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0.0616619778158751</v>
      </c>
      <c r="AA189" s="40" t="n">
        <f aca="false">S189/(X189-V189)-1</f>
        <v>0.0820530553200731</v>
      </c>
      <c r="AB189" s="40" t="n">
        <f aca="false">SUM($C$2:C189)*D189/SUM($B$2:B189)-1</f>
        <v>0.0730542198868511</v>
      </c>
      <c r="AC189" s="40" t="n">
        <f aca="false">Z189-AB189</f>
        <v>-0.011392242070976</v>
      </c>
      <c r="AD189" s="57" t="n">
        <f aca="false">IF(E189-F189&lt;0,"达成",E189-F189)</f>
        <v>0.0485023999999998</v>
      </c>
      <c r="AE189" s="57"/>
    </row>
    <row r="190" customFormat="false" ht="15" hidden="false" customHeight="false" outlineLevel="0" collapsed="false">
      <c r="A190" s="104" t="s">
        <v>841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0.1555136</v>
      </c>
      <c r="H190" s="95" t="n">
        <f aca="false">IF(G190="",$F$1*C190-B190,G190-B190)</f>
        <v>20.994336</v>
      </c>
      <c r="I190" s="2" t="s">
        <v>96</v>
      </c>
      <c r="J190" s="50" t="s">
        <v>405</v>
      </c>
      <c r="K190" s="98" t="n">
        <f aca="false">DATE(MID(J190,1,4),MID(J190,5,2),MID(J190,7,2))</f>
        <v>43752</v>
      </c>
      <c r="L190" s="99" t="str">
        <f aca="true">IF(LEN(J190) &gt; 15,DATE(MID(J190,12,4),MID(J190,16,2),MID(J190,18,2)),TEXT(TODAY(),"yyyy/m/d"))</f>
        <v>2020/2/25</v>
      </c>
      <c r="M190" s="79" t="n">
        <f aca="false">(L190-K190+1)*B190</f>
        <v>18225</v>
      </c>
      <c r="N190" s="100" t="n">
        <f aca="false">H190/M190*365</f>
        <v>0.420462696296297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101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Z190-AB190</f>
        <v>-0.0149274696245736</v>
      </c>
      <c r="AD190" s="57" t="n">
        <f aca="false">IF(E190-F190&lt;0,"达成",E190-F190)</f>
        <v>0.0644863999999997</v>
      </c>
      <c r="AE190" s="57"/>
    </row>
    <row r="191" customFormat="false" ht="15" hidden="false" customHeight="false" outlineLevel="0" collapsed="false">
      <c r="A191" s="104" t="s">
        <v>842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0.1701152</v>
      </c>
      <c r="H191" s="95" t="n">
        <f aca="false">IF(G191="",$F$1*C191-B191,G191-B191)</f>
        <v>22.965552</v>
      </c>
      <c r="I191" s="2" t="s">
        <v>96</v>
      </c>
      <c r="J191" s="50" t="s">
        <v>407</v>
      </c>
      <c r="K191" s="98" t="n">
        <f aca="false">DATE(MID(J191,1,4),MID(J191,5,2),MID(J191,7,2))</f>
        <v>43753</v>
      </c>
      <c r="L191" s="99" t="str">
        <f aca="true">IF(LEN(J191) &gt; 15,DATE(MID(J191,12,4),MID(J191,16,2),MID(J191,18,2)),TEXT(TODAY(),"yyyy/m/d"))</f>
        <v>2020/2/25</v>
      </c>
      <c r="M191" s="79" t="n">
        <f aca="false">(L191-K191+1)*B191</f>
        <v>18090</v>
      </c>
      <c r="N191" s="100" t="n">
        <f aca="false">H191/M191*365</f>
        <v>0.463373492537314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101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Z191-AB191</f>
        <v>-0.0115982884321388</v>
      </c>
      <c r="AD191" s="57" t="n">
        <f aca="false">IF(E191-F191&lt;0,"达成",E191-F191)</f>
        <v>0.0498847999999998</v>
      </c>
      <c r="AE191" s="57"/>
    </row>
    <row r="192" customFormat="false" ht="15" hidden="false" customHeight="false" outlineLevel="0" collapsed="false">
      <c r="A192" s="104" t="s">
        <v>843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0.1752128</v>
      </c>
      <c r="H192" s="95" t="n">
        <f aca="false">IF(G192="",$F$1*C192-B192,G192-B192)</f>
        <v>23.653728</v>
      </c>
      <c r="I192" s="2" t="s">
        <v>96</v>
      </c>
      <c r="J192" s="50" t="s">
        <v>409</v>
      </c>
      <c r="K192" s="98" t="n">
        <f aca="false">DATE(MID(J192,1,4),MID(J192,5,2),MID(J192,7,2))</f>
        <v>43754</v>
      </c>
      <c r="L192" s="99" t="str">
        <f aca="true">IF(LEN(J192) &gt; 15,DATE(MID(J192,12,4),MID(J192,16,2),MID(J192,18,2)),TEXT(TODAY(),"yyyy/m/d"))</f>
        <v>2020/2/25</v>
      </c>
      <c r="M192" s="79" t="n">
        <f aca="false">(L192-K192+1)*B192</f>
        <v>17955</v>
      </c>
      <c r="N192" s="100" t="n">
        <f aca="false">H192/M192*365</f>
        <v>0.480847157894737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101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Z192-AB192</f>
        <v>-0.010437632735881</v>
      </c>
      <c r="AD192" s="57" t="n">
        <f aca="false">IF(E192-F192&lt;0,"达成",E192-F192)</f>
        <v>0.0447871999999998</v>
      </c>
      <c r="AE192" s="57"/>
    </row>
    <row r="193" customFormat="false" ht="15" hidden="false" customHeight="false" outlineLevel="0" collapsed="false">
      <c r="A193" s="104" t="s">
        <v>844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0.1773728</v>
      </c>
      <c r="H193" s="95" t="n">
        <f aca="false">IF(G193="",$F$1*C193-B193,G193-B193)</f>
        <v>23.945328</v>
      </c>
      <c r="I193" s="2" t="s">
        <v>96</v>
      </c>
      <c r="J193" s="50" t="s">
        <v>411</v>
      </c>
      <c r="K193" s="98" t="n">
        <f aca="false">DATE(MID(J193,1,4),MID(J193,5,2),MID(J193,7,2))</f>
        <v>43755</v>
      </c>
      <c r="L193" s="99" t="str">
        <f aca="true">IF(LEN(J193) &gt; 15,DATE(MID(J193,12,4),MID(J193,16,2),MID(J193,18,2)),TEXT(TODAY(),"yyyy/m/d"))</f>
        <v>2020/2/25</v>
      </c>
      <c r="M193" s="79" t="n">
        <f aca="false">(L193-K193+1)*B193</f>
        <v>17820</v>
      </c>
      <c r="N193" s="100" t="n">
        <f aca="false">H193/M193*365</f>
        <v>0.490462666666667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101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Z193-AB193</f>
        <v>-0.009928614038041</v>
      </c>
      <c r="AD193" s="57" t="n">
        <f aca="false">IF(E193-F193&lt;0,"达成",E193-F193)</f>
        <v>0.0426271999999999</v>
      </c>
      <c r="AE193" s="57"/>
    </row>
    <row r="194" customFormat="false" ht="15" hidden="false" customHeight="false" outlineLevel="0" collapsed="false">
      <c r="A194" s="104" t="s">
        <v>845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0.1924928</v>
      </c>
      <c r="H194" s="95" t="n">
        <f aca="false">IF(G194="",$F$1*C194-B194,G194-B194)</f>
        <v>25.986528</v>
      </c>
      <c r="I194" s="2" t="s">
        <v>96</v>
      </c>
      <c r="J194" s="50" t="s">
        <v>413</v>
      </c>
      <c r="K194" s="98" t="n">
        <f aca="false">DATE(MID(J194,1,4),MID(J194,5,2),MID(J194,7,2))</f>
        <v>43756</v>
      </c>
      <c r="L194" s="99" t="str">
        <f aca="true">IF(LEN(J194) &gt; 15,DATE(MID(J194,12,4),MID(J194,16,2),MID(J194,18,2)),TEXT(TODAY(),"yyyy/m/d"))</f>
        <v>2020/2/25</v>
      </c>
      <c r="M194" s="79" t="n">
        <f aca="false">(L194-K194+1)*B194</f>
        <v>17685</v>
      </c>
      <c r="N194" s="100" t="n">
        <f aca="false">H194/M194*365</f>
        <v>0.536334900763359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101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Z194-AB194</f>
        <v>-0.00666723324396812</v>
      </c>
      <c r="AD194" s="57" t="n">
        <f aca="false">IF(E194-F194&lt;0,"达成",E194-F194)</f>
        <v>0.0275071999999998</v>
      </c>
      <c r="AE194" s="57"/>
    </row>
    <row r="195" customFormat="false" ht="15" hidden="false" customHeight="false" outlineLevel="0" collapsed="false">
      <c r="A195" s="104" t="s">
        <v>846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0.194912</v>
      </c>
      <c r="H195" s="95" t="n">
        <f aca="false">IF(G195="",$F$1*C195-B195,G195-B195)</f>
        <v>26.31312</v>
      </c>
      <c r="I195" s="2" t="s">
        <v>96</v>
      </c>
      <c r="J195" s="50" t="s">
        <v>415</v>
      </c>
      <c r="K195" s="98" t="n">
        <f aca="false">DATE(MID(J195,1,4),MID(J195,5,2),MID(J195,7,2))</f>
        <v>43759</v>
      </c>
      <c r="L195" s="99" t="str">
        <f aca="true">IF(LEN(J195) &gt; 15,DATE(MID(J195,12,4),MID(J195,16,2),MID(J195,18,2)),TEXT(TODAY(),"yyyy/m/d"))</f>
        <v>2020/2/25</v>
      </c>
      <c r="M195" s="79" t="n">
        <f aca="false">(L195-K195+1)*B195</f>
        <v>17280</v>
      </c>
      <c r="N195" s="100" t="n">
        <f aca="false">H195/M195*365</f>
        <v>0.555803750000001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101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Z195-AB195</f>
        <v>-0.00612895546288603</v>
      </c>
      <c r="AD195" s="57" t="n">
        <f aca="false">IF(E195-F195&lt;0,"达成",E195-F195)</f>
        <v>0.0250879999999998</v>
      </c>
      <c r="AE195" s="57"/>
    </row>
    <row r="196" customFormat="false" ht="15" hidden="false" customHeight="false" outlineLevel="0" collapsed="false">
      <c r="A196" s="104" t="s">
        <v>847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0.1824704</v>
      </c>
      <c r="H196" s="95" t="n">
        <f aca="false">IF(G196="",$F$1*C196-B196,G196-B196)</f>
        <v>24.633504</v>
      </c>
      <c r="I196" s="2" t="s">
        <v>96</v>
      </c>
      <c r="J196" s="50" t="s">
        <v>417</v>
      </c>
      <c r="K196" s="98" t="n">
        <f aca="false">DATE(MID(J196,1,4),MID(J196,5,2),MID(J196,7,2))</f>
        <v>43760</v>
      </c>
      <c r="L196" s="99" t="str">
        <f aca="true">IF(LEN(J196) &gt; 15,DATE(MID(J196,12,4),MID(J196,16,2),MID(J196,18,2)),TEXT(TODAY(),"yyyy/m/d"))</f>
        <v>2020/2/25</v>
      </c>
      <c r="M196" s="79" t="n">
        <f aca="false">(L196-K196+1)*B196</f>
        <v>17145</v>
      </c>
      <c r="N196" s="100" t="n">
        <f aca="false">H196/M196*365</f>
        <v>0.524422803149607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101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Z196-AB196</f>
        <v>-0.00870722882763217</v>
      </c>
      <c r="AD196" s="57" t="n">
        <f aca="false">IF(E196-F196&lt;0,"达成",E196-F196)</f>
        <v>0.0375295999999999</v>
      </c>
      <c r="AE196" s="57"/>
    </row>
    <row r="197" customFormat="false" ht="15" hidden="false" customHeight="false" outlineLevel="0" collapsed="false">
      <c r="A197" s="104" t="s">
        <v>848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0.1911968</v>
      </c>
      <c r="H197" s="95" t="n">
        <f aca="false">IF(G197="",$F$1*C197-B197,G197-B197)</f>
        <v>25.811568</v>
      </c>
      <c r="I197" s="2" t="s">
        <v>96</v>
      </c>
      <c r="J197" s="50" t="s">
        <v>419</v>
      </c>
      <c r="K197" s="98" t="n">
        <f aca="false">DATE(MID(J197,1,4),MID(J197,5,2),MID(J197,7,2))</f>
        <v>43761</v>
      </c>
      <c r="L197" s="99" t="str">
        <f aca="true">IF(LEN(J197) &gt; 15,DATE(MID(J197,12,4),MID(J197,16,2),MID(J197,18,2)),TEXT(TODAY(),"yyyy/m/d"))</f>
        <v>2020/2/25</v>
      </c>
      <c r="M197" s="79" t="n">
        <f aca="false">(L197-K197+1)*B197</f>
        <v>17010</v>
      </c>
      <c r="N197" s="100" t="n">
        <f aca="false">H197/M197*365</f>
        <v>0.553863746031747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101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Z197-AB197</f>
        <v>-0.00685499685898526</v>
      </c>
      <c r="AD197" s="57" t="n">
        <f aca="false">IF(E197-F197&lt;0,"达成",E197-F197)</f>
        <v>0.0288031999999998</v>
      </c>
      <c r="AE197" s="57"/>
    </row>
    <row r="198" customFormat="false" ht="15" hidden="false" customHeight="false" outlineLevel="0" collapsed="false">
      <c r="A198" s="104" t="s">
        <v>849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0.192752</v>
      </c>
      <c r="H198" s="95" t="n">
        <f aca="false">IF(G198="",$F$1*C198-B198,G198-B198)</f>
        <v>26.02152</v>
      </c>
      <c r="I198" s="2" t="s">
        <v>96</v>
      </c>
      <c r="J198" s="50" t="s">
        <v>421</v>
      </c>
      <c r="K198" s="98" t="n">
        <f aca="false">DATE(MID(J198,1,4),MID(J198,5,2),MID(J198,7,2))</f>
        <v>43762</v>
      </c>
      <c r="L198" s="99" t="str">
        <f aca="true">IF(LEN(J198) &gt; 15,DATE(MID(J198,12,4),MID(J198,16,2),MID(J198,18,2)),TEXT(TODAY(),"yyyy/m/d"))</f>
        <v>2020/2/25</v>
      </c>
      <c r="M198" s="79" t="n">
        <f aca="false">(L198-K198+1)*B198</f>
        <v>16875</v>
      </c>
      <c r="N198" s="100" t="n">
        <f aca="false">H198/M198*365</f>
        <v>0.562835840000001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101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Z198-AB198</f>
        <v>-0.00649857669519442</v>
      </c>
      <c r="AD198" s="57" t="n">
        <f aca="false">IF(E198-F198&lt;0,"达成",E198-F198)</f>
        <v>0.0272479999999997</v>
      </c>
      <c r="AE198" s="57"/>
    </row>
    <row r="199" customFormat="false" ht="15" hidden="false" customHeight="false" outlineLevel="0" collapsed="false">
      <c r="A199" s="104" t="s">
        <v>850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0.184112</v>
      </c>
      <c r="H199" s="95" t="n">
        <f aca="false">IF(G199="",$F$1*C199-B199,G199-B199)</f>
        <v>24.85512</v>
      </c>
      <c r="I199" s="2" t="s">
        <v>96</v>
      </c>
      <c r="J199" s="50" t="s">
        <v>423</v>
      </c>
      <c r="K199" s="98" t="n">
        <f aca="false">DATE(MID(J199,1,4),MID(J199,5,2),MID(J199,7,2))</f>
        <v>43763</v>
      </c>
      <c r="L199" s="99" t="str">
        <f aca="true">IF(LEN(J199) &gt; 15,DATE(MID(J199,12,4),MID(J199,16,2),MID(J199,18,2)),TEXT(TODAY(),"yyyy/m/d"))</f>
        <v>2020/2/25</v>
      </c>
      <c r="M199" s="79" t="n">
        <f aca="false">(L199-K199+1)*B199</f>
        <v>16740</v>
      </c>
      <c r="N199" s="100" t="n">
        <f aca="false">H199/M199*365</f>
        <v>0.541942580645162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101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Z199-AB199</f>
        <v>-0.00824218581025766</v>
      </c>
      <c r="AD199" s="57" t="n">
        <f aca="false">IF(E199-F199&lt;0,"达成",E199-F199)</f>
        <v>0.0358879999999998</v>
      </c>
      <c r="AE199" s="57"/>
    </row>
    <row r="200" customFormat="false" ht="15" hidden="false" customHeight="false" outlineLevel="0" collapsed="false">
      <c r="A200" s="104" t="s">
        <v>851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0.1647584</v>
      </c>
      <c r="H200" s="95" t="n">
        <f aca="false">IF(G200="",$F$1*C200-B200,G200-B200)</f>
        <v>22.242384</v>
      </c>
      <c r="I200" s="2" t="s">
        <v>96</v>
      </c>
      <c r="J200" s="50" t="s">
        <v>425</v>
      </c>
      <c r="K200" s="98" t="n">
        <f aca="false">DATE(MID(J200,1,4),MID(J200,5,2),MID(J200,7,2))</f>
        <v>43766</v>
      </c>
      <c r="L200" s="99" t="str">
        <f aca="true">IF(LEN(J200) &gt; 15,DATE(MID(J200,12,4),MID(J200,16,2),MID(J200,18,2)),TEXT(TODAY(),"yyyy/m/d"))</f>
        <v>2020/2/25</v>
      </c>
      <c r="M200" s="79" t="n">
        <f aca="false">(L200-K200+1)*B200</f>
        <v>16335</v>
      </c>
      <c r="N200" s="100" t="n">
        <f aca="false">H200/M200*365</f>
        <v>0.496998479338843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101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Z200-AB200</f>
        <v>-0.012281750734095</v>
      </c>
      <c r="AD200" s="57" t="n">
        <f aca="false">IF(E200-F200&lt;0,"达成",E200-F200)</f>
        <v>0.0552415999999999</v>
      </c>
      <c r="AE200" s="57"/>
    </row>
    <row r="201" customFormat="false" ht="15" hidden="false" customHeight="false" outlineLevel="0" collapsed="false">
      <c r="A201" s="104" t="s">
        <v>852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0.1810016</v>
      </c>
      <c r="H201" s="95" t="n">
        <f aca="false">IF(G201="",$F$1*C201-B201,G201-B201)</f>
        <v>24.435216</v>
      </c>
      <c r="I201" s="2" t="s">
        <v>96</v>
      </c>
      <c r="J201" s="50" t="s">
        <v>427</v>
      </c>
      <c r="K201" s="98" t="n">
        <f aca="false">DATE(MID(J201,1,4),MID(J201,5,2),MID(J201,7,2))</f>
        <v>43767</v>
      </c>
      <c r="L201" s="99" t="str">
        <f aca="true">IF(LEN(J201) &gt; 15,DATE(MID(J201,12,4),MID(J201,16,2),MID(J201,18,2)),TEXT(TODAY(),"yyyy/m/d"))</f>
        <v>2020/2/25</v>
      </c>
      <c r="M201" s="79" t="n">
        <f aca="false">(L201-K201+1)*B201</f>
        <v>16200</v>
      </c>
      <c r="N201" s="100" t="n">
        <f aca="false">H201/M201*365</f>
        <v>0.550546533333334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101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Z201-AB201</f>
        <v>-0.00881323826538935</v>
      </c>
      <c r="AD201" s="57" t="n">
        <f aca="false">IF(E201-F201&lt;0,"达成",E201-F201)</f>
        <v>0.0389983999999998</v>
      </c>
      <c r="AE201" s="57"/>
    </row>
    <row r="202" customFormat="false" ht="15" hidden="false" customHeight="false" outlineLevel="0" collapsed="false">
      <c r="A202" s="104" t="s">
        <v>853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0.1943072</v>
      </c>
      <c r="H202" s="95" t="n">
        <f aca="false">IF(G202="",$F$1*C202-B202,G202-B202)</f>
        <v>26.231472</v>
      </c>
      <c r="I202" s="2" t="s">
        <v>96</v>
      </c>
      <c r="J202" s="50" t="s">
        <v>429</v>
      </c>
      <c r="K202" s="98" t="n">
        <f aca="false">DATE(MID(J202,1,4),MID(J202,5,2),MID(J202,7,2))</f>
        <v>43768</v>
      </c>
      <c r="L202" s="99" t="str">
        <f aca="true">IF(LEN(J202) &gt; 15,DATE(MID(J202,12,4),MID(J202,16,2),MID(J202,18,2)),TEXT(TODAY(),"yyyy/m/d"))</f>
        <v>2020/2/25</v>
      </c>
      <c r="M202" s="79" t="n">
        <f aca="false">(L202-K202+1)*B202</f>
        <v>16065</v>
      </c>
      <c r="N202" s="100" t="n">
        <f aca="false">H202/M202*365</f>
        <v>0.595984268907563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101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Z202-AB202</f>
        <v>-0.00606481694696018</v>
      </c>
      <c r="AD202" s="57" t="n">
        <f aca="false">IF(E202-F202&lt;0,"达成",E202-F202)</f>
        <v>0.0256928</v>
      </c>
      <c r="AE202" s="57"/>
    </row>
    <row r="203" customFormat="false" ht="15" hidden="false" customHeight="false" outlineLevel="0" collapsed="false">
      <c r="A203" s="104" t="s">
        <v>854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0.2008736</v>
      </c>
      <c r="H203" s="95" t="n">
        <f aca="false">IF(G203="",$F$1*C203-B203,G203-B203)</f>
        <v>27.117936</v>
      </c>
      <c r="I203" s="2" t="s">
        <v>96</v>
      </c>
      <c r="J203" s="50" t="s">
        <v>431</v>
      </c>
      <c r="K203" s="98" t="n">
        <f aca="false">DATE(MID(J203,1,4),MID(J203,5,2),MID(J203,7,2))</f>
        <v>43769</v>
      </c>
      <c r="L203" s="99" t="str">
        <f aca="true">IF(LEN(J203) &gt; 15,DATE(MID(J203,12,4),MID(J203,16,2),MID(J203,18,2)),TEXT(TODAY(),"yyyy/m/d"))</f>
        <v>2020/2/25</v>
      </c>
      <c r="M203" s="79" t="n">
        <f aca="false">(L203-K203+1)*B203</f>
        <v>15930</v>
      </c>
      <c r="N203" s="100" t="n">
        <f aca="false">H203/M203*365</f>
        <v>0.621346305084746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101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Z203-AB203</f>
        <v>-0.00473842923844828</v>
      </c>
      <c r="AD203" s="57" t="n">
        <f aca="false">IF(E203-F203&lt;0,"达成",E203-F203)</f>
        <v>0.0191263999999999</v>
      </c>
      <c r="AE203" s="57"/>
    </row>
    <row r="204" customFormat="false" ht="15" hidden="false" customHeight="false" outlineLevel="0" collapsed="false">
      <c r="A204" s="104" t="s">
        <v>855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0.1906784</v>
      </c>
      <c r="H204" s="95" t="n">
        <f aca="false">IF(G204="",$F$1*C204-B204,G204-B204)</f>
        <v>25.741584</v>
      </c>
      <c r="I204" s="2" t="s">
        <v>96</v>
      </c>
      <c r="J204" s="50" t="s">
        <v>433</v>
      </c>
      <c r="K204" s="98" t="n">
        <f aca="false">DATE(MID(J204,1,4),MID(J204,5,2),MID(J204,7,2))</f>
        <v>43770</v>
      </c>
      <c r="L204" s="99" t="str">
        <f aca="true">IF(LEN(J204) &gt; 15,DATE(MID(J204,12,4),MID(J204,16,2),MID(J204,18,2)),TEXT(TODAY(),"yyyy/m/d"))</f>
        <v>2020/2/25</v>
      </c>
      <c r="M204" s="79" t="n">
        <f aca="false">(L204-K204+1)*B204</f>
        <v>15795</v>
      </c>
      <c r="N204" s="100" t="n">
        <f aca="false">H204/M204*365</f>
        <v>0.594851418803419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101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Z204-AB204</f>
        <v>-0.0067449932670731</v>
      </c>
      <c r="AD204" s="57" t="n">
        <f aca="false">IF(E204-F204&lt;0,"达成",E204-F204)</f>
        <v>0.0293215999999999</v>
      </c>
      <c r="AE204" s="57"/>
    </row>
    <row r="205" customFormat="false" ht="15" hidden="false" customHeight="false" outlineLevel="0" collapsed="false">
      <c r="A205" s="104" t="s">
        <v>856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0.184976</v>
      </c>
      <c r="H205" s="95" t="n">
        <f aca="false">IF(G205="",$F$1*C205-B205,G205-B205)</f>
        <v>24.97176</v>
      </c>
      <c r="I205" s="2" t="s">
        <v>96</v>
      </c>
      <c r="J205" s="50" t="s">
        <v>435</v>
      </c>
      <c r="K205" s="98" t="n">
        <f aca="false">DATE(MID(J205,1,4),MID(J205,5,2),MID(J205,7,2))</f>
        <v>43773</v>
      </c>
      <c r="L205" s="99" t="str">
        <f aca="true">IF(LEN(J205) &gt; 15,DATE(MID(J205,12,4),MID(J205,16,2),MID(J205,18,2)),TEXT(TODAY(),"yyyy/m/d"))</f>
        <v>2020/2/25</v>
      </c>
      <c r="M205" s="79" t="n">
        <f aca="false">(L205-K205+1)*B205</f>
        <v>15390</v>
      </c>
      <c r="N205" s="100" t="n">
        <f aca="false">H205/M205*365</f>
        <v>0.592247719298246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101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1524.85735600001</v>
      </c>
      <c r="Z205" s="40" t="n">
        <f aca="false">W205/X205-1</f>
        <v>0.0486786067358342</v>
      </c>
      <c r="AA205" s="40" t="n">
        <f aca="false">S205/(X205-V205)-1</f>
        <v>0.0633320578240477</v>
      </c>
      <c r="AB205" s="40" t="n">
        <f aca="false">SUM($C$2:C205)*D205/SUM($B$2:B205)-1</f>
        <v>0.0565374453631289</v>
      </c>
      <c r="AC205" s="40" t="n">
        <f aca="false">Z205-AB205</f>
        <v>-0.00785883862729468</v>
      </c>
      <c r="AD205" s="57" t="n">
        <f aca="false">IF(E205-F205&lt;0,"达成",E205-F205)</f>
        <v>0.0350239999999999</v>
      </c>
      <c r="AE205" s="57"/>
    </row>
    <row r="206" customFormat="false" ht="15" hidden="false" customHeight="false" outlineLevel="0" collapsed="false">
      <c r="A206" s="104" t="s">
        <v>857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0.1765088</v>
      </c>
      <c r="H206" s="95" t="n">
        <f aca="false">IF(G206="",$F$1*C206-B206,G206-B206)</f>
        <v>23.828688</v>
      </c>
      <c r="I206" s="2" t="s">
        <v>96</v>
      </c>
      <c r="J206" s="50" t="s">
        <v>437</v>
      </c>
      <c r="K206" s="98" t="n">
        <f aca="false">DATE(MID(J206,1,4),MID(J206,5,2),MID(J206,7,2))</f>
        <v>43774</v>
      </c>
      <c r="L206" s="99" t="str">
        <f aca="true">IF(LEN(J206) &gt; 15,DATE(MID(J206,12,4),MID(J206,16,2),MID(J206,18,2)),TEXT(TODAY(),"yyyy/m/d"))</f>
        <v>2020/2/25</v>
      </c>
      <c r="M206" s="79" t="n">
        <f aca="false">(L206-K206+1)*B206</f>
        <v>15255</v>
      </c>
      <c r="N206" s="100" t="n">
        <f aca="false">H206/M206*365</f>
        <v>0.570139044247788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101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Z206-AB206</f>
        <v>-0.00954423585505411</v>
      </c>
      <c r="AD206" s="57" t="n">
        <f aca="false">IF(E206-F206&lt;0,"达成",E206-F206)</f>
        <v>0.0434912</v>
      </c>
      <c r="AE206" s="57"/>
    </row>
    <row r="207" customFormat="false" ht="15" hidden="false" customHeight="false" outlineLevel="0" collapsed="false">
      <c r="A207" s="104" t="s">
        <v>858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0.187568</v>
      </c>
      <c r="H207" s="95" t="n">
        <f aca="false">IF(G207="",$F$1*C207-B207,G207-B207)</f>
        <v>25.32168</v>
      </c>
      <c r="I207" s="2" t="s">
        <v>96</v>
      </c>
      <c r="J207" s="50" t="s">
        <v>439</v>
      </c>
      <c r="K207" s="98" t="n">
        <f aca="false">DATE(MID(J207,1,4),MID(J207,5,2),MID(J207,7,2))</f>
        <v>43775</v>
      </c>
      <c r="L207" s="99" t="str">
        <f aca="true">IF(LEN(J207) &gt; 15,DATE(MID(J207,12,4),MID(J207,16,2),MID(J207,18,2)),TEXT(TODAY(),"yyyy/m/d"))</f>
        <v>2020/2/25</v>
      </c>
      <c r="M207" s="79" t="n">
        <f aca="false">(L207-K207+1)*B207</f>
        <v>15120</v>
      </c>
      <c r="N207" s="100" t="n">
        <f aca="false">H207/M207*365</f>
        <v>0.611270714285715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101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Z207-AB207</f>
        <v>-0.00728537996518459</v>
      </c>
      <c r="AD207" s="57" t="n">
        <f aca="false">IF(E207-F207&lt;0,"达成",E207-F207)</f>
        <v>0.0324319999999999</v>
      </c>
      <c r="AE207" s="57"/>
    </row>
    <row r="208" customFormat="false" ht="15" hidden="false" customHeight="false" outlineLevel="0" collapsed="false">
      <c r="A208" s="104" t="s">
        <v>859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0.180224</v>
      </c>
      <c r="H208" s="95" t="n">
        <f aca="false">IF(G208="",$F$1*C208-B208,G208-B208)</f>
        <v>24.33024</v>
      </c>
      <c r="I208" s="2" t="s">
        <v>96</v>
      </c>
      <c r="J208" s="50" t="s">
        <v>441</v>
      </c>
      <c r="K208" s="98" t="n">
        <f aca="false">DATE(MID(J208,1,4),MID(J208,5,2),MID(J208,7,2))</f>
        <v>43776</v>
      </c>
      <c r="L208" s="99" t="str">
        <f aca="true">IF(LEN(J208) &gt; 15,DATE(MID(J208,12,4),MID(J208,16,2),MID(J208,18,2)),TEXT(TODAY(),"yyyy/m/d"))</f>
        <v>2020/2/25</v>
      </c>
      <c r="M208" s="79" t="n">
        <f aca="false">(L208-K208+1)*B208</f>
        <v>14985</v>
      </c>
      <c r="N208" s="100" t="n">
        <f aca="false">H208/M208*365</f>
        <v>0.592628468468469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101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Z208-AB208</f>
        <v>-0.00871880617711971</v>
      </c>
      <c r="AD208" s="57" t="n">
        <f aca="false">IF(E208-F208&lt;0,"达成",E208-F208)</f>
        <v>0.039776</v>
      </c>
      <c r="AE208" s="57"/>
    </row>
    <row r="209" customFormat="false" ht="15" hidden="false" customHeight="false" outlineLevel="0" collapsed="false">
      <c r="A209" s="104" t="s">
        <v>860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0.1837664</v>
      </c>
      <c r="H209" s="95" t="n">
        <f aca="false">IF(G209="",$F$1*C209-B209,G209-B209)</f>
        <v>24.808464</v>
      </c>
      <c r="I209" s="2" t="s">
        <v>96</v>
      </c>
      <c r="J209" s="50" t="s">
        <v>443</v>
      </c>
      <c r="K209" s="98" t="n">
        <f aca="false">DATE(MID(J209,1,4),MID(J209,5,2),MID(J209,7,2))</f>
        <v>43777</v>
      </c>
      <c r="L209" s="99" t="str">
        <f aca="true">IF(LEN(J209) &gt; 15,DATE(MID(J209,12,4),MID(J209,16,2),MID(J209,18,2)),TEXT(TODAY(),"yyyy/m/d"))</f>
        <v>2020/2/25</v>
      </c>
      <c r="M209" s="79" t="n">
        <f aca="false">(L209-K209+1)*B209</f>
        <v>14850</v>
      </c>
      <c r="N209" s="100" t="n">
        <f aca="false">H209/M209*365</f>
        <v>0.609770327272728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101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Z209-AB209</f>
        <v>-0.00796471112505912</v>
      </c>
      <c r="AD209" s="57" t="n">
        <f aca="false">IF(E209-F209&lt;0,"达成",E209-F209)</f>
        <v>0.0362335999999999</v>
      </c>
      <c r="AE209" s="57"/>
    </row>
    <row r="210" customFormat="false" ht="15" hidden="false" customHeight="false" outlineLevel="0" collapsed="false">
      <c r="A210" s="104" t="s">
        <v>861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0.2093408</v>
      </c>
      <c r="H210" s="95" t="n">
        <f aca="false">IF(G210="",$F$1*C210-B210,G210-B210)</f>
        <v>28.261008</v>
      </c>
      <c r="I210" s="2" t="s">
        <v>96</v>
      </c>
      <c r="J210" s="50" t="s">
        <v>445</v>
      </c>
      <c r="K210" s="98" t="n">
        <f aca="false">DATE(MID(J210,1,4),MID(J210,5,2),MID(J210,7,2))</f>
        <v>43780</v>
      </c>
      <c r="L210" s="99" t="str">
        <f aca="true">IF(LEN(J210) &gt; 15,DATE(MID(J210,12,4),MID(J210,16,2),MID(J210,18,2)),TEXT(TODAY(),"yyyy/m/d"))</f>
        <v>2020/2/25</v>
      </c>
      <c r="M210" s="79" t="n">
        <f aca="false">(L210-K210+1)*B210</f>
        <v>14445</v>
      </c>
      <c r="N210" s="100" t="n">
        <f aca="false">H210/M210*365</f>
        <v>0.71410646728972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101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Z210-AB210</f>
        <v>-0.00297980000000026</v>
      </c>
      <c r="AD210" s="57" t="n">
        <f aca="false">IF(E210-F210&lt;0,"达成",E210-F210)</f>
        <v>0.0106592</v>
      </c>
      <c r="AE210" s="57"/>
    </row>
    <row r="211" customFormat="false" ht="15" hidden="false" customHeight="false" outlineLevel="0" collapsed="false">
      <c r="A211" s="104" t="s">
        <v>862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0.2087306</v>
      </c>
      <c r="H211" s="95" t="n">
        <f aca="false">IF(G211="",$F$1*C211-B211,G211-B211)</f>
        <v>50.095344</v>
      </c>
      <c r="I211" s="2" t="s">
        <v>96</v>
      </c>
      <c r="J211" s="50" t="s">
        <v>447</v>
      </c>
      <c r="K211" s="98" t="n">
        <f aca="false">DATE(MID(J211,1,4),MID(J211,5,2),MID(J211,7,2))</f>
        <v>43781</v>
      </c>
      <c r="L211" s="99" t="str">
        <f aca="true">IF(LEN(J211) &gt; 15,DATE(MID(J211,12,4),MID(J211,16,2),MID(J211,18,2)),TEXT(TODAY(),"yyyy/m/d"))</f>
        <v>2020/2/25</v>
      </c>
      <c r="M211" s="79" t="n">
        <f aca="false">(L211-K211+1)*B211</f>
        <v>25440</v>
      </c>
      <c r="N211" s="100" t="n">
        <f aca="false">H211/M211*365</f>
        <v>0.718742160377359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101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Z211-AB211</f>
        <v>-0.00307575372208471</v>
      </c>
      <c r="AD211" s="57" t="n">
        <f aca="false">IF(E211-F211&lt;0,"达成",E211-F211)</f>
        <v>0.0812693999999999</v>
      </c>
      <c r="AE211" s="57"/>
    </row>
    <row r="212" customFormat="false" ht="15" hidden="false" customHeight="false" outlineLevel="0" collapsed="false">
      <c r="A212" s="104" t="s">
        <v>863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0.2102372</v>
      </c>
      <c r="H212" s="95" t="n">
        <f aca="false">IF(G212="",$F$1*C212-B212,G212-B212)</f>
        <v>50.4569280000001</v>
      </c>
      <c r="I212" s="2" t="s">
        <v>96</v>
      </c>
      <c r="J212" s="50" t="s">
        <v>449</v>
      </c>
      <c r="K212" s="98" t="n">
        <f aca="false">DATE(MID(J212,1,4),MID(J212,5,2),MID(J212,7,2))</f>
        <v>43782</v>
      </c>
      <c r="L212" s="99" t="str">
        <f aca="true">IF(LEN(J212) &gt; 15,DATE(MID(J212,12,4),MID(J212,16,2),MID(J212,18,2)),TEXT(TODAY(),"yyyy/m/d"))</f>
        <v>2020/2/25</v>
      </c>
      <c r="M212" s="79" t="n">
        <f aca="false">(L212-K212+1)*B212</f>
        <v>25200</v>
      </c>
      <c r="N212" s="100" t="n">
        <f aca="false">H212/M212*365</f>
        <v>0.730824552380953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101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Z212-AB212</f>
        <v>-0.00277159544335</v>
      </c>
      <c r="AD212" s="57" t="n">
        <f aca="false">IF(E212-F212&lt;0,"达成",E212-F212)</f>
        <v>0.0797627999999997</v>
      </c>
      <c r="AE212" s="57"/>
    </row>
    <row r="213" customFormat="false" ht="15" hidden="false" customHeight="false" outlineLevel="0" collapsed="false">
      <c r="A213" s="104" t="s">
        <v>864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0.2014892</v>
      </c>
      <c r="H213" s="95" t="n">
        <f aca="false">IF(G213="",$F$1*C213-B213,G213-B213)</f>
        <v>48.357408</v>
      </c>
      <c r="I213" s="2" t="s">
        <v>96</v>
      </c>
      <c r="J213" s="50" t="s">
        <v>451</v>
      </c>
      <c r="K213" s="98" t="n">
        <f aca="false">DATE(MID(J213,1,4),MID(J213,5,2),MID(J213,7,2))</f>
        <v>43783</v>
      </c>
      <c r="L213" s="99" t="str">
        <f aca="true">IF(LEN(J213) &gt; 15,DATE(MID(J213,12,4),MID(J213,16,2),MID(J213,18,2)),TEXT(TODAY(),"yyyy/m/d"))</f>
        <v>2020/2/25</v>
      </c>
      <c r="M213" s="79" t="n">
        <f aca="false">(L213-K213+1)*B213</f>
        <v>24960</v>
      </c>
      <c r="N213" s="100" t="n">
        <f aca="false">H213/M213*365</f>
        <v>0.707149596153846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101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Z213-AB213</f>
        <v>-0.00438090525672412</v>
      </c>
      <c r="AD213" s="57" t="n">
        <f aca="false">IF(E213-F213&lt;0,"达成",E213-F213)</f>
        <v>0.0885107999999999</v>
      </c>
      <c r="AE213" s="57"/>
    </row>
    <row r="214" customFormat="false" ht="15" hidden="false" customHeight="false" outlineLevel="0" collapsed="false">
      <c r="A214" s="104" t="s">
        <v>865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0.2107232</v>
      </c>
      <c r="H214" s="95" t="n">
        <f aca="false">IF(G214="",$F$1*C214-B214,G214-B214)</f>
        <v>28.447632</v>
      </c>
      <c r="I214" s="2" t="s">
        <v>96</v>
      </c>
      <c r="J214" s="50" t="s">
        <v>453</v>
      </c>
      <c r="K214" s="98" t="n">
        <f aca="false">DATE(MID(J214,1,4),MID(J214,5,2),MID(J214,7,2))</f>
        <v>43784</v>
      </c>
      <c r="L214" s="99" t="str">
        <f aca="true">IF(LEN(J214) &gt; 15,DATE(MID(J214,12,4),MID(J214,16,2),MID(J214,18,2)),TEXT(TODAY(),"yyyy/m/d"))</f>
        <v>2020/2/25</v>
      </c>
      <c r="M214" s="79" t="n">
        <f aca="false">(L214-K214+1)*B214</f>
        <v>13905</v>
      </c>
      <c r="N214" s="100" t="n">
        <f aca="false">H214/M214*365</f>
        <v>0.746737553398058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101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Z214-AB214</f>
        <v>-0.00264722142748463</v>
      </c>
      <c r="AD214" s="57" t="n">
        <f aca="false">IF(E214-F214&lt;0,"达成",E214-F214)</f>
        <v>0.0092768</v>
      </c>
      <c r="AE214" s="57"/>
    </row>
    <row r="215" customFormat="false" ht="15" hidden="false" customHeight="false" outlineLevel="0" collapsed="false">
      <c r="A215" s="104" t="s">
        <v>866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0.2034818</v>
      </c>
      <c r="H215" s="95" t="n">
        <f aca="false">IF(G215="",$F$1*C215-B215,G215-B215)</f>
        <v>48.835632</v>
      </c>
      <c r="I215" s="2" t="s">
        <v>96</v>
      </c>
      <c r="J215" s="50" t="s">
        <v>455</v>
      </c>
      <c r="K215" s="98" t="n">
        <f aca="false">DATE(MID(J215,1,4),MID(J215,5,2),MID(J215,7,2))</f>
        <v>43787</v>
      </c>
      <c r="L215" s="99" t="str">
        <f aca="true">IF(LEN(J215) &gt; 15,DATE(MID(J215,12,4),MID(J215,16,2),MID(J215,18,2)),TEXT(TODAY(),"yyyy/m/d"))</f>
        <v>2020/2/25</v>
      </c>
      <c r="M215" s="79" t="n">
        <f aca="false">(L215-K215+1)*B215</f>
        <v>24000</v>
      </c>
      <c r="N215" s="100" t="n">
        <f aca="false">H215/M215*365</f>
        <v>0.74270857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101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0.0435191580280714</v>
      </c>
      <c r="AB215" s="40" t="n">
        <f aca="false">SUM($C$2:C215)*D215/SUM($B$2:B215)-1</f>
        <v>0.0379514395225868</v>
      </c>
      <c r="AC215" s="40" t="n">
        <f aca="false">Z215-AB215</f>
        <v>-0.00396299682731564</v>
      </c>
      <c r="AD215" s="57" t="n">
        <f aca="false">IF(E215-F215&lt;0,"达成",E215-F215)</f>
        <v>0.0865181999999999</v>
      </c>
      <c r="AE215" s="57"/>
    </row>
    <row r="216" customFormat="false" ht="15" hidden="false" customHeight="false" outlineLevel="0" collapsed="false">
      <c r="A216" s="104" t="s">
        <v>867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0.1846304</v>
      </c>
      <c r="H216" s="95" t="n">
        <f aca="false">IF(G216="",$F$1*C216-B216,G216-B216)</f>
        <v>24.925104</v>
      </c>
      <c r="I216" s="2" t="s">
        <v>96</v>
      </c>
      <c r="J216" s="50" t="s">
        <v>457</v>
      </c>
      <c r="K216" s="98" t="n">
        <f aca="false">DATE(MID(J216,1,4),MID(J216,5,2),MID(J216,7,2))</f>
        <v>43788</v>
      </c>
      <c r="L216" s="99" t="str">
        <f aca="true">IF(LEN(J216) &gt; 15,DATE(MID(J216,12,4),MID(J216,16,2),MID(J216,18,2)),TEXT(TODAY(),"yyyy/m/d"))</f>
        <v>2020/2/25</v>
      </c>
      <c r="M216" s="79" t="n">
        <f aca="false">(L216-K216+1)*B216</f>
        <v>13365</v>
      </c>
      <c r="N216" s="100" t="n">
        <f aca="false">H216/M216*365</f>
        <v>0.680708040404041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101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1553.56782400001</v>
      </c>
      <c r="Z216" s="40" t="n">
        <f aca="false">W216/X216-1</f>
        <v>0.0467519658140236</v>
      </c>
      <c r="AA216" s="40" t="n">
        <f aca="false">S216/(X216-V216)-1</f>
        <v>0.0597935902222218</v>
      </c>
      <c r="AB216" s="40" t="n">
        <f aca="false">SUM($C$2:C216)*D216/SUM($B$2:B216)-1</f>
        <v>0.0542290449593745</v>
      </c>
      <c r="AC216" s="40" t="n">
        <f aca="false">Z216-AB216</f>
        <v>-0.00747707914535093</v>
      </c>
      <c r="AD216" s="57" t="n">
        <f aca="false">IF(E216-F216&lt;0,"达成",E216-F216)</f>
        <v>0.0353695999999998</v>
      </c>
      <c r="AE216" s="57"/>
    </row>
    <row r="217" customFormat="false" ht="15" hidden="false" customHeight="false" outlineLevel="0" collapsed="false">
      <c r="A217" s="104" t="s">
        <v>868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0.1911968</v>
      </c>
      <c r="H217" s="95" t="n">
        <f aca="false">IF(G217="",$F$1*C217-B217,G217-B217)</f>
        <v>25.811568</v>
      </c>
      <c r="I217" s="2" t="s">
        <v>96</v>
      </c>
      <c r="J217" s="50" t="s">
        <v>459</v>
      </c>
      <c r="K217" s="98" t="n">
        <f aca="false">DATE(MID(J217,1,4),MID(J217,5,2),MID(J217,7,2))</f>
        <v>43789</v>
      </c>
      <c r="L217" s="99" t="str">
        <f aca="true">IF(LEN(J217) &gt; 15,DATE(MID(J217,12,4),MID(J217,16,2),MID(J217,18,2)),TEXT(TODAY(),"yyyy/m/d"))</f>
        <v>2020/2/25</v>
      </c>
      <c r="M217" s="79" t="n">
        <f aca="false">(L217-K217+1)*B217</f>
        <v>13230</v>
      </c>
      <c r="N217" s="100" t="n">
        <f aca="false">H217/M217*365</f>
        <v>0.712110530612245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101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1402.405737</v>
      </c>
      <c r="Z217" s="40" t="n">
        <f aca="false">W217/X217-1</f>
        <v>0.0420322414805934</v>
      </c>
      <c r="AA217" s="40" t="n">
        <f aca="false">S217/(X217-V217)-1</f>
        <v>0.0536966754067629</v>
      </c>
      <c r="AB217" s="40" t="n">
        <f aca="false">SUM($C$2:C217)*D217/SUM($B$2:B217)-1</f>
        <v>0.0482462196013791</v>
      </c>
      <c r="AC217" s="40" t="n">
        <f aca="false">Z217-AB217</f>
        <v>-0.0062139781207857</v>
      </c>
      <c r="AD217" s="57" t="n">
        <f aca="false">IF(E217-F217&lt;0,"达成",E217-F217)</f>
        <v>0.0288031999999998</v>
      </c>
      <c r="AE217" s="57"/>
    </row>
    <row r="218" customFormat="false" ht="15" hidden="false" customHeight="false" outlineLevel="0" collapsed="false">
      <c r="A218" s="104" t="s">
        <v>869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0.1911968</v>
      </c>
      <c r="H218" s="95" t="n">
        <f aca="false">IF(G218="",$F$1*C218-B218,G218-B218)</f>
        <v>25.811568</v>
      </c>
      <c r="I218" s="2" t="s">
        <v>96</v>
      </c>
      <c r="J218" s="50" t="s">
        <v>461</v>
      </c>
      <c r="K218" s="98" t="n">
        <f aca="false">DATE(MID(J218,1,4),MID(J218,5,2),MID(J218,7,2))</f>
        <v>43790</v>
      </c>
      <c r="L218" s="99" t="str">
        <f aca="true">IF(LEN(J218) &gt; 15,DATE(MID(J218,12,4),MID(J218,16,2),MID(J218,18,2)),TEXT(TODAY(),"yyyy/m/d"))</f>
        <v>2020/2/25</v>
      </c>
      <c r="M218" s="79" t="n">
        <f aca="false">(L218-K218+1)*B218</f>
        <v>13095</v>
      </c>
      <c r="N218" s="100" t="n">
        <f aca="false">H218/M218*365</f>
        <v>0.71945187628866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101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Z218-AB218</f>
        <v>-0.00618893671641824</v>
      </c>
      <c r="AD218" s="57" t="n">
        <f aca="false">IF(E218-F218&lt;0,"达成",E218-F218)</f>
        <v>0.0288031999999998</v>
      </c>
      <c r="AE218" s="57"/>
    </row>
    <row r="219" customFormat="false" ht="15" hidden="false" customHeight="false" outlineLevel="0" collapsed="false">
      <c r="A219" s="104" t="s">
        <v>870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0.2007008</v>
      </c>
      <c r="H219" s="95" t="n">
        <f aca="false">IF(G219="",$F$1*C219-B219,G219-B219)</f>
        <v>27.094608</v>
      </c>
      <c r="I219" s="2" t="s">
        <v>96</v>
      </c>
      <c r="J219" s="50" t="s">
        <v>463</v>
      </c>
      <c r="K219" s="98" t="n">
        <f aca="false">DATE(MID(J219,1,4),MID(J219,5,2),MID(J219,7,2))</f>
        <v>43791</v>
      </c>
      <c r="L219" s="99" t="str">
        <f aca="true">IF(LEN(J219) &gt; 15,DATE(MID(J219,12,4),MID(J219,16,2),MID(J219,18,2)),TEXT(TODAY(),"yyyy/m/d"))</f>
        <v>2020/2/25</v>
      </c>
      <c r="M219" s="79" t="n">
        <f aca="false">(L219-K219+1)*B219</f>
        <v>12960</v>
      </c>
      <c r="N219" s="100" t="n">
        <f aca="false">H219/M219*365</f>
        <v>0.763081166666667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101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0.044789375560405</v>
      </c>
      <c r="AB219" s="40" t="n">
        <f aca="false">SUM($C$2:C219)*D219/SUM($B$2:B219)-1</f>
        <v>0.0395355723204998</v>
      </c>
      <c r="AC219" s="40" t="n">
        <f aca="false">Z219-AB219</f>
        <v>-0.00439761141667926</v>
      </c>
      <c r="AD219" s="57" t="n">
        <f aca="false">IF(E219-F219&lt;0,"达成",E219-F219)</f>
        <v>0.0192991999999999</v>
      </c>
      <c r="AE219" s="57"/>
    </row>
    <row r="220" customFormat="false" ht="15" hidden="false" customHeight="false" outlineLevel="0" collapsed="false">
      <c r="A220" s="104" t="s">
        <v>871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0.20096</v>
      </c>
      <c r="H220" s="95" t="n">
        <f aca="false">IF(G220="",$F$1*C220-B220,G220-B220)</f>
        <v>27.1296</v>
      </c>
      <c r="I220" s="2" t="s">
        <v>96</v>
      </c>
      <c r="J220" s="50" t="s">
        <v>465</v>
      </c>
      <c r="K220" s="98" t="n">
        <f aca="false">DATE(MID(J220,1,4),MID(J220,5,2),MID(J220,7,2))</f>
        <v>43794</v>
      </c>
      <c r="L220" s="99" t="str">
        <f aca="true">IF(LEN(J220) &gt; 15,DATE(MID(J220,12,4),MID(J220,16,2),MID(J220,18,2)),TEXT(TODAY(),"yyyy/m/d"))</f>
        <v>2020/2/25</v>
      </c>
      <c r="M220" s="79" t="n">
        <f aca="false">(L220-K220+1)*B220</f>
        <v>12555</v>
      </c>
      <c r="N220" s="100" t="n">
        <f aca="false">H220/M220*365</f>
        <v>0.788713978494624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101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Z220-AB220</f>
        <v>-0.00433491797453405</v>
      </c>
      <c r="AD220" s="57" t="n">
        <f aca="false">IF(E220-F220&lt;0,"达成",E220-F220)</f>
        <v>0.0190399999999999</v>
      </c>
      <c r="AE220" s="57"/>
    </row>
    <row r="221" customFormat="false" ht="15" hidden="false" customHeight="false" outlineLevel="0" collapsed="false">
      <c r="A221" s="104" t="s">
        <v>872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0.2049344</v>
      </c>
      <c r="H221" s="95" t="n">
        <f aca="false">IF(G221="",$F$1*C221-B221,G221-B221)</f>
        <v>27.666144</v>
      </c>
      <c r="I221" s="2" t="s">
        <v>96</v>
      </c>
      <c r="J221" s="50" t="s">
        <v>467</v>
      </c>
      <c r="K221" s="98" t="n">
        <f aca="false">DATE(MID(J221,1,4),MID(J221,5,2),MID(J221,7,2))</f>
        <v>43795</v>
      </c>
      <c r="L221" s="99" t="str">
        <f aca="true">IF(LEN(J221) &gt; 15,DATE(MID(J221,12,4),MID(J221,16,2),MID(J221,18,2)),TEXT(TODAY(),"yyyy/m/d"))</f>
        <v>2020/2/25</v>
      </c>
      <c r="M221" s="79" t="n">
        <f aca="false">(L221-K221+1)*B221</f>
        <v>12420</v>
      </c>
      <c r="N221" s="100" t="n">
        <f aca="false">H221/M221*365</f>
        <v>0.81305495652174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101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Z221-AB221</f>
        <v>-0.00359871700339196</v>
      </c>
      <c r="AD221" s="57" t="n">
        <f aca="false">IF(E221-F221&lt;0,"达成",E221-F221)</f>
        <v>0.0150655999999998</v>
      </c>
      <c r="AE221" s="57"/>
    </row>
    <row r="222" customFormat="false" ht="15" hidden="false" customHeight="false" outlineLevel="0" collapsed="false">
      <c r="A222" s="104" t="s">
        <v>873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0.2005172</v>
      </c>
      <c r="H222" s="95" t="n">
        <f aca="false">IF(G222="",$F$1*C222-B222,G222-B222)</f>
        <v>48.124128</v>
      </c>
      <c r="I222" s="2" t="s">
        <v>96</v>
      </c>
      <c r="J222" s="50" t="s">
        <v>469</v>
      </c>
      <c r="K222" s="98" t="n">
        <f aca="false">DATE(MID(J222,1,4),MID(J222,5,2),MID(J222,7,2))</f>
        <v>43796</v>
      </c>
      <c r="L222" s="99" t="str">
        <f aca="true">IF(LEN(J222) &gt; 15,DATE(MID(J222,12,4),MID(J222,16,2),MID(J222,18,2)),TEXT(TODAY(),"yyyy/m/d"))</f>
        <v>2020/2/25</v>
      </c>
      <c r="M222" s="79" t="n">
        <f aca="false">(L222-K222+1)*B222</f>
        <v>21840</v>
      </c>
      <c r="N222" s="100" t="n">
        <f aca="false">H222/M222*365</f>
        <v>0.804272285714286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101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Z222-AB222</f>
        <v>-0.00437654532142348</v>
      </c>
      <c r="AD222" s="57" t="n">
        <f aca="false">IF(E222-F222&lt;0,"达成",E222-F222)</f>
        <v>0.0894827999999998</v>
      </c>
      <c r="AE222" s="57"/>
    </row>
    <row r="223" customFormat="false" ht="15" hidden="false" customHeight="false" outlineLevel="0" collapsed="false">
      <c r="A223" s="104" t="s">
        <v>874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0.203552</v>
      </c>
      <c r="H223" s="95" t="n">
        <f aca="false">IF(G223="",$F$1*C223-B223,G223-B223)</f>
        <v>27.47952</v>
      </c>
      <c r="I223" s="2" t="s">
        <v>96</v>
      </c>
      <c r="J223" s="50" t="s">
        <v>471</v>
      </c>
      <c r="K223" s="98" t="n">
        <f aca="false">DATE(MID(J223,1,4),MID(J223,5,2),MID(J223,7,2))</f>
        <v>43797</v>
      </c>
      <c r="L223" s="99" t="str">
        <f aca="true">IF(LEN(J223) &gt; 15,DATE(MID(J223,12,4),MID(J223,16,2),MID(J223,18,2)),TEXT(TODAY(),"yyyy/m/d"))</f>
        <v>2020/2/25</v>
      </c>
      <c r="M223" s="79" t="n">
        <f aca="false">(L223-K223+1)*B223</f>
        <v>12150</v>
      </c>
      <c r="N223" s="100" t="n">
        <f aca="false">H223/M223*365</f>
        <v>0.825516444444446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101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Z223-AB223</f>
        <v>-0.00380378179696627</v>
      </c>
      <c r="AD223" s="57" t="n">
        <f aca="false">IF(E223-F223&lt;0,"达成",E223-F223)</f>
        <v>0.0164479999999997</v>
      </c>
      <c r="AE223" s="57"/>
    </row>
    <row r="224" customFormat="false" ht="15" hidden="false" customHeight="false" outlineLevel="0" collapsed="false">
      <c r="A224" s="104" t="s">
        <v>875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0.202364</v>
      </c>
      <c r="H224" s="95" t="n">
        <f aca="false">IF(G224="",$F$1*C224-B224,G224-B224)</f>
        <v>48.56736</v>
      </c>
      <c r="I224" s="2" t="s">
        <v>96</v>
      </c>
      <c r="J224" s="50" t="s">
        <v>473</v>
      </c>
      <c r="K224" s="98" t="n">
        <f aca="false">DATE(MID(J224,1,4),MID(J224,5,2),MID(J224,7,2))</f>
        <v>43798</v>
      </c>
      <c r="L224" s="99" t="str">
        <f aca="true">IF(LEN(J224) &gt; 15,DATE(MID(J224,12,4),MID(J224,16,2),MID(J224,18,2)),TEXT(TODAY(),"yyyy/m/d"))</f>
        <v>2020/2/25</v>
      </c>
      <c r="M224" s="79" t="n">
        <f aca="false">(L224-K224+1)*B224</f>
        <v>21360</v>
      </c>
      <c r="N224" s="100" t="n">
        <f aca="false">H224/M224*365</f>
        <v>0.829919775280899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101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0.0419622152684531</v>
      </c>
      <c r="AB224" s="40" t="n">
        <f aca="false">SUM($C$2:C224)*D224/SUM($B$2:B224)-1</f>
        <v>0.0371498298957129</v>
      </c>
      <c r="AC224" s="40" t="n">
        <f aca="false">Z224-AB224</f>
        <v>-0.00399800231749751</v>
      </c>
      <c r="AD224" s="57" t="n">
        <f aca="false">IF(E224-F224&lt;0,"达成",E224-F224)</f>
        <v>0.0876359999999999</v>
      </c>
      <c r="AE224" s="57"/>
    </row>
    <row r="225" customFormat="false" ht="15" hidden="false" customHeight="false" outlineLevel="0" collapsed="false">
      <c r="A225" s="104" t="s">
        <v>876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0.1997882</v>
      </c>
      <c r="H225" s="95" t="n">
        <f aca="false">IF(G225="",$F$1*C225-B225,G225-B225)</f>
        <v>47.949168</v>
      </c>
      <c r="I225" s="2" t="s">
        <v>96</v>
      </c>
      <c r="J225" s="50" t="s">
        <v>475</v>
      </c>
      <c r="K225" s="98" t="n">
        <f aca="false">DATE(MID(J225,1,4),MID(J225,5,2),MID(J225,7,2))</f>
        <v>43801</v>
      </c>
      <c r="L225" s="99" t="str">
        <f aca="true">IF(LEN(J225) &gt; 15,DATE(MID(J225,12,4),MID(J225,16,2),MID(J225,18,2)),TEXT(TODAY(),"yyyy/m/d"))</f>
        <v>2020/2/25</v>
      </c>
      <c r="M225" s="79" t="n">
        <f aca="false">(L225-K225+1)*B225</f>
        <v>20640</v>
      </c>
      <c r="N225" s="100" t="n">
        <f aca="false">H225/M225*365</f>
        <v>0.847938290697675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101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Z225-AB225</f>
        <v>-0.004430597813579</v>
      </c>
      <c r="AD225" s="57" t="n">
        <f aca="false">IF(E225-F225&lt;0,"达成",E225-F225)</f>
        <v>0.0902117999999998</v>
      </c>
      <c r="AE225" s="57"/>
    </row>
    <row r="226" customFormat="false" ht="15" hidden="false" customHeight="false" outlineLevel="0" collapsed="false">
      <c r="A226" s="104" t="s">
        <v>877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0.195074</v>
      </c>
      <c r="H226" s="95" t="n">
        <f aca="false">IF(G226="",$F$1*C226-B226,G226-B226)</f>
        <v>46.81776</v>
      </c>
      <c r="I226" s="2" t="s">
        <v>96</v>
      </c>
      <c r="J226" s="50" t="s">
        <v>477</v>
      </c>
      <c r="K226" s="98" t="n">
        <f aca="false">DATE(MID(J226,1,4),MID(J226,5,2),MID(J226,7,2))</f>
        <v>43802</v>
      </c>
      <c r="L226" s="99" t="str">
        <f aca="true">IF(LEN(J226) &gt; 15,DATE(MID(J226,12,4),MID(J226,16,2),MID(J226,18,2)),TEXT(TODAY(),"yyyy/m/d"))</f>
        <v>2020/2/25</v>
      </c>
      <c r="M226" s="79" t="n">
        <f aca="false">(L226-K226+1)*B226</f>
        <v>20400</v>
      </c>
      <c r="N226" s="100" t="n">
        <f aca="false">H226/M226*365</f>
        <v>0.837670705882353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101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0.0474922204309718</v>
      </c>
      <c r="AB226" s="40" t="n">
        <f aca="false">SUM($C$2:C226)*D226/SUM($B$2:B226)-1</f>
        <v>0.042884752857143</v>
      </c>
      <c r="AC226" s="40" t="n">
        <f aca="false">Z226-AB226</f>
        <v>-0.00522724857142869</v>
      </c>
      <c r="AD226" s="57" t="n">
        <f aca="false">IF(E226-F226&lt;0,"达成",E226-F226)</f>
        <v>0.0949259999999999</v>
      </c>
      <c r="AE226" s="57"/>
    </row>
    <row r="227" customFormat="false" ht="15" hidden="false" customHeight="false" outlineLevel="0" collapsed="false">
      <c r="A227" s="104" t="s">
        <v>878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0.1960352</v>
      </c>
      <c r="H227" s="95" t="n">
        <f aca="false">IF(G227="",$F$1*C227-B227,G227-B227)</f>
        <v>26.464752</v>
      </c>
      <c r="I227" s="2" t="s">
        <v>96</v>
      </c>
      <c r="J227" s="50" t="s">
        <v>479</v>
      </c>
      <c r="K227" s="98" t="n">
        <f aca="false">DATE(MID(J227,1,4),MID(J227,5,2),MID(J227,7,2))</f>
        <v>43803</v>
      </c>
      <c r="L227" s="99" t="str">
        <f aca="true">IF(LEN(J227) &gt; 15,DATE(MID(J227,12,4),MID(J227,16,2),MID(J227,18,2)),TEXT(TODAY(),"yyyy/m/d"))</f>
        <v>2020/2/25</v>
      </c>
      <c r="M227" s="79" t="n">
        <f aca="false">(L227-K227+1)*B227</f>
        <v>11340</v>
      </c>
      <c r="N227" s="100" t="n">
        <f aca="false">H227/M227*365</f>
        <v>0.85181961904762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101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0.046404840181044</v>
      </c>
      <c r="AB227" s="40" t="n">
        <f aca="false">SUM($C$2:C227)*D227/SUM($B$2:B227)-1</f>
        <v>0.0418659431051662</v>
      </c>
      <c r="AC227" s="40" t="n">
        <f aca="false">Z227-AB227</f>
        <v>-0.00503372079123433</v>
      </c>
      <c r="AD227" s="57" t="n">
        <f aca="false">IF(E227-F227&lt;0,"达成",E227-F227)</f>
        <v>0.0239647999999998</v>
      </c>
      <c r="AE227" s="57"/>
    </row>
    <row r="228" customFormat="false" ht="15" hidden="false" customHeight="false" outlineLevel="0" collapsed="false">
      <c r="A228" s="104" t="s">
        <v>879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0.1852352</v>
      </c>
      <c r="H228" s="95" t="n">
        <f aca="false">IF(G228="",$F$1*C228-B228,G228-B228)</f>
        <v>25.006752</v>
      </c>
      <c r="I228" s="2" t="s">
        <v>96</v>
      </c>
      <c r="J228" s="50" t="s">
        <v>481</v>
      </c>
      <c r="K228" s="98" t="n">
        <f aca="false">DATE(MID(J228,1,4),MID(J228,5,2),MID(J228,7,2))</f>
        <v>43804</v>
      </c>
      <c r="L228" s="99" t="str">
        <f aca="true">IF(LEN(J228) &gt; 15,DATE(MID(J228,12,4),MID(J228,16,2),MID(J228,18,2)),TEXT(TODAY(),"yyyy/m/d"))</f>
        <v>2020/2/25</v>
      </c>
      <c r="M228" s="79" t="n">
        <f aca="false">(L228-K228+1)*B228</f>
        <v>11205</v>
      </c>
      <c r="N228" s="100" t="n">
        <f aca="false">H228/M228*365</f>
        <v>0.814588530120483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101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0.0442439772044232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Z228-AB228</f>
        <v>-0.00693662149135265</v>
      </c>
      <c r="AD228" s="57" t="n">
        <f aca="false">IF(E228-F228&lt;0,"达成",E228-F228)</f>
        <v>0.0347647999999997</v>
      </c>
      <c r="AE228" s="57"/>
    </row>
    <row r="229" customFormat="false" ht="15" hidden="false" customHeight="false" outlineLevel="0" collapsed="false">
      <c r="A229" s="104" t="s">
        <v>880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0.1755584</v>
      </c>
      <c r="H229" s="95" t="n">
        <f aca="false">IF(G229="",$F$1*C229-B229,G229-B229)</f>
        <v>23.700384</v>
      </c>
      <c r="I229" s="2" t="s">
        <v>96</v>
      </c>
      <c r="J229" s="50" t="s">
        <v>483</v>
      </c>
      <c r="K229" s="98" t="n">
        <f aca="false">DATE(MID(J229,1,4),MID(J229,5,2),MID(J229,7,2))</f>
        <v>43805</v>
      </c>
      <c r="L229" s="99" t="str">
        <f aca="true">IF(LEN(J229) &gt; 15,DATE(MID(J229,12,4),MID(J229,16,2),MID(J229,18,2)),TEXT(TODAY(),"yyyy/m/d"))</f>
        <v>2020/2/25</v>
      </c>
      <c r="M229" s="79" t="n">
        <f aca="false">(L229-K229+1)*B229</f>
        <v>11070</v>
      </c>
      <c r="N229" s="100" t="n">
        <f aca="false">H229/M229*365</f>
        <v>0.781448975609757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101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1804.03064900001</v>
      </c>
      <c r="Z229" s="40" t="n">
        <f aca="false">W229/X229-1</f>
        <v>0.0509541208586359</v>
      </c>
      <c r="AA229" s="40" t="n">
        <f aca="false">S229/(X229-V229)-1</f>
        <v>0.0640700044890861</v>
      </c>
      <c r="AB229" s="40" t="n">
        <f aca="false">SUM($C$2:C229)*D229/SUM($B$2:B229)-1</f>
        <v>0.059607011128372</v>
      </c>
      <c r="AC229" s="40" t="n">
        <f aca="false">Z229-AB229</f>
        <v>-0.00865289026973607</v>
      </c>
      <c r="AD229" s="57" t="n">
        <f aca="false">IF(E229-F229&lt;0,"达成",E229-F229)</f>
        <v>0.0444415999999999</v>
      </c>
      <c r="AE229" s="57"/>
    </row>
    <row r="230" customFormat="false" ht="15" hidden="false" customHeight="false" outlineLevel="0" collapsed="false">
      <c r="A230" s="104" t="s">
        <v>881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0.1721024</v>
      </c>
      <c r="H230" s="95" t="n">
        <f aca="false">IF(G230="",$F$1*C230-B230,G230-B230)</f>
        <v>23.233824</v>
      </c>
      <c r="I230" s="2" t="s">
        <v>96</v>
      </c>
      <c r="J230" s="50" t="s">
        <v>485</v>
      </c>
      <c r="K230" s="98" t="n">
        <f aca="false">DATE(MID(J230,1,4),MID(J230,5,2),MID(J230,7,2))</f>
        <v>43808</v>
      </c>
      <c r="L230" s="99" t="str">
        <f aca="true">IF(LEN(J230) &gt; 15,DATE(MID(J230,12,4),MID(J230,16,2),MID(J230,18,2)),TEXT(TODAY(),"yyyy/m/d"))</f>
        <v>2020/2/25</v>
      </c>
      <c r="M230" s="79" t="n">
        <f aca="false">(L230-K230+1)*B230</f>
        <v>10665</v>
      </c>
      <c r="N230" s="100" t="n">
        <f aca="false">H230/M230*365</f>
        <v>0.795156658227848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101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1891.57279800001</v>
      </c>
      <c r="Z230" s="40" t="n">
        <f aca="false">W230/X230-1</f>
        <v>0.0532237703432754</v>
      </c>
      <c r="AA230" s="40" t="n">
        <f aca="false">S230/(X230-V230)-1</f>
        <v>0.0668585028795945</v>
      </c>
      <c r="AB230" s="40" t="n">
        <f aca="false">SUM($C$2:C230)*D230/SUM($B$2:B230)-1</f>
        <v>0.0624653584130561</v>
      </c>
      <c r="AC230" s="40" t="n">
        <f aca="false">Z230-AB230</f>
        <v>-0.00924158806978072</v>
      </c>
      <c r="AD230" s="57" t="n">
        <f aca="false">IF(E230-F230&lt;0,"达成",E230-F230)</f>
        <v>0.0478976</v>
      </c>
      <c r="AE230" s="57"/>
    </row>
    <row r="231" customFormat="false" ht="15" hidden="false" customHeight="false" outlineLevel="0" collapsed="false">
      <c r="A231" s="104" t="s">
        <v>882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0.1664864</v>
      </c>
      <c r="H231" s="95" t="n">
        <f aca="false">IF(G231="",$F$1*C231-B231,G231-B231)</f>
        <v>22.475664</v>
      </c>
      <c r="I231" s="2" t="s">
        <v>96</v>
      </c>
      <c r="J231" s="50" t="s">
        <v>487</v>
      </c>
      <c r="K231" s="98" t="n">
        <f aca="false">DATE(MID(J231,1,4),MID(J231,5,2),MID(J231,7,2))</f>
        <v>43809</v>
      </c>
      <c r="L231" s="99" t="str">
        <f aca="true">IF(LEN(J231) &gt; 15,DATE(MID(J231,12,4),MID(J231,16,2),MID(J231,18,2)),TEXT(TODAY(),"yyyy/m/d"))</f>
        <v>2020/2/25</v>
      </c>
      <c r="M231" s="79" t="n">
        <f aca="false">(L231-K231+1)*B231</f>
        <v>10530</v>
      </c>
      <c r="N231" s="100" t="n">
        <f aca="false">H231/M231*365</f>
        <v>0.779070974358974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101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2037.17041600001</v>
      </c>
      <c r="Z231" s="40" t="n">
        <f aca="false">W231/X231-1</f>
        <v>0.0571035855921516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Z231-AB231</f>
        <v>-0.0102315223545903</v>
      </c>
      <c r="AD231" s="57" t="n">
        <f aca="false">IF(E231-F231&lt;0,"达成",E231-F231)</f>
        <v>0.0535136000000001</v>
      </c>
      <c r="AE231" s="57"/>
    </row>
    <row r="232" customFormat="false" ht="15" hidden="false" customHeight="false" outlineLevel="0" collapsed="false">
      <c r="A232" s="104" t="s">
        <v>883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0.1710656</v>
      </c>
      <c r="H232" s="95" t="n">
        <f aca="false">IF(G232="",$F$1*C232-B232,G232-B232)</f>
        <v>23.093856</v>
      </c>
      <c r="I232" s="2" t="s">
        <v>96</v>
      </c>
      <c r="J232" s="50" t="s">
        <v>489</v>
      </c>
      <c r="K232" s="98" t="n">
        <f aca="false">DATE(MID(J232,1,4),MID(J232,5,2),MID(J232,7,2))</f>
        <v>43810</v>
      </c>
      <c r="L232" s="99" t="str">
        <f aca="true">IF(LEN(J232) &gt; 15,DATE(MID(J232,12,4),MID(J232,16,2),MID(J232,18,2)),TEXT(TODAY(),"yyyy/m/d"))</f>
        <v>2020/2/25</v>
      </c>
      <c r="M232" s="79" t="n">
        <f aca="false">(L232-K232+1)*B232</f>
        <v>10395</v>
      </c>
      <c r="N232" s="100" t="n">
        <f aca="false">H232/M232*365</f>
        <v>0.810895376623377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101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1918.21819000001</v>
      </c>
      <c r="Z232" s="40" t="n">
        <f aca="false">W232/X232-1</f>
        <v>0.0535665509634182</v>
      </c>
      <c r="AA232" s="40" t="n">
        <f aca="false">S232/(X232-V232)-1</f>
        <v>0.0671593761400569</v>
      </c>
      <c r="AB232" s="40" t="n">
        <f aca="false">SUM($C$2:C232)*D232/SUM($B$2:B232)-1</f>
        <v>0.0629299047752028</v>
      </c>
      <c r="AC232" s="40" t="n">
        <f aca="false">Z232-AB232</f>
        <v>-0.00936335381178458</v>
      </c>
      <c r="AD232" s="57" t="n">
        <f aca="false">IF(E232-F232&lt;0,"达成",E232-F232)</f>
        <v>0.0489343999999999</v>
      </c>
      <c r="AE232" s="57"/>
    </row>
    <row r="233" customFormat="false" ht="15" hidden="false" customHeight="false" outlineLevel="0" collapsed="false">
      <c r="A233" s="104" t="s">
        <v>884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0.1739168</v>
      </c>
      <c r="H233" s="95" t="n">
        <f aca="false">IF(G233="",$F$1*C233-B233,G233-B233)</f>
        <v>23.478768</v>
      </c>
      <c r="I233" s="2" t="s">
        <v>96</v>
      </c>
      <c r="J233" s="50" t="s">
        <v>491</v>
      </c>
      <c r="K233" s="98" t="n">
        <f aca="false">DATE(MID(J233,1,4),MID(J233,5,2),MID(J233,7,2))</f>
        <v>43811</v>
      </c>
      <c r="L233" s="99" t="str">
        <f aca="true">IF(LEN(J233) &gt; 15,DATE(MID(J233,12,4),MID(J233,16,2),MID(J233,18,2)),TEXT(TODAY(),"yyyy/m/d"))</f>
        <v>2020/2/25</v>
      </c>
      <c r="M233" s="79" t="n">
        <f aca="false">(L233-K233+1)*B233</f>
        <v>10260</v>
      </c>
      <c r="N233" s="100" t="n">
        <f aca="false">H233/M233*365</f>
        <v>0.835258315789475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101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1844.66705500001</v>
      </c>
      <c r="Z233" s="40" t="n">
        <f aca="false">W233/X233-1</f>
        <v>0.0513191557935737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Z233-AB233</f>
        <v>-0.00881958380859672</v>
      </c>
      <c r="AD233" s="57" t="n">
        <f aca="false">IF(E233-F233&lt;0,"达成",E233-F233)</f>
        <v>0.0460831999999998</v>
      </c>
      <c r="AE233" s="57"/>
    </row>
    <row r="234" customFormat="false" ht="15" hidden="false" customHeight="false" outlineLevel="0" collapsed="false">
      <c r="A234" s="104" t="s">
        <v>885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0.1610432</v>
      </c>
      <c r="H234" s="95" t="n">
        <f aca="false">IF(G234="",$F$1*C234-B234,G234-B234)</f>
        <v>21.740832</v>
      </c>
      <c r="I234" s="2" t="s">
        <v>96</v>
      </c>
      <c r="J234" s="50" t="s">
        <v>493</v>
      </c>
      <c r="K234" s="98" t="n">
        <f aca="false">DATE(MID(J234,1,4),MID(J234,5,2),MID(J234,7,2))</f>
        <v>43812</v>
      </c>
      <c r="L234" s="99" t="str">
        <f aca="true">IF(LEN(J234) &gt; 15,DATE(MID(J234,12,4),MID(J234,16,2),MID(J234,18,2)),TEXT(TODAY(),"yyyy/m/d"))</f>
        <v>2020/2/25</v>
      </c>
      <c r="M234" s="79" t="n">
        <f aca="false">(L234-K234+1)*B234</f>
        <v>10125</v>
      </c>
      <c r="N234" s="100" t="n">
        <f aca="false">H234/M234*365</f>
        <v>0.783743573333334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101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0.0757102849316287</v>
      </c>
      <c r="AB234" s="40" t="n">
        <f aca="false">SUM($C$2:C234)*D234/SUM($B$2:B234)-1</f>
        <v>0.0716104185975612</v>
      </c>
      <c r="AC234" s="40" t="n">
        <f aca="false">Z234-AB234</f>
        <v>-0.0111089617516631</v>
      </c>
      <c r="AD234" s="57" t="n">
        <f aca="false">IF(E234-F234&lt;0,"达成",E234-F234)</f>
        <v>0.0589567999999999</v>
      </c>
      <c r="AE234" s="57"/>
    </row>
    <row r="235" customFormat="false" ht="15" hidden="false" customHeight="false" outlineLevel="0" collapsed="false">
      <c r="A235" s="104" t="s">
        <v>886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0.1419488</v>
      </c>
      <c r="H235" s="95" t="n">
        <f aca="false">IF(G235="",$F$1*C235-B235,G235-B235)</f>
        <v>19.163088</v>
      </c>
      <c r="I235" s="2" t="s">
        <v>96</v>
      </c>
      <c r="J235" s="50" t="s">
        <v>495</v>
      </c>
      <c r="K235" s="98" t="n">
        <f aca="false">DATE(MID(J235,1,4),MID(J235,5,2),MID(J235,7,2))</f>
        <v>43815</v>
      </c>
      <c r="L235" s="99" t="str">
        <f aca="true">IF(LEN(J235) &gt; 15,DATE(MID(J235,12,4),MID(J235,16,2),MID(J235,18,2)),TEXT(TODAY(),"yyyy/m/d"))</f>
        <v>2020/2/25</v>
      </c>
      <c r="M235" s="79" t="n">
        <f aca="false">(L235-K235+1)*B235</f>
        <v>9720</v>
      </c>
      <c r="N235" s="100" t="n">
        <f aca="false">H235/M235*365</f>
        <v>0.719601555555555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101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2701.75054</v>
      </c>
      <c r="Z235" s="40" t="n">
        <f aca="false">W235/X235-1</f>
        <v>0.0746030799392516</v>
      </c>
      <c r="AA235" s="40" t="n">
        <f aca="false">S235/(X235-V235)-1</f>
        <v>0.0932693669180087</v>
      </c>
      <c r="AB235" s="40" t="n">
        <f aca="false">SUM($C$2:C235)*D235/SUM($B$2:B235)-1</f>
        <v>0.0892043131299185</v>
      </c>
      <c r="AC235" s="40" t="n">
        <f aca="false">Z235-AB235</f>
        <v>-0.0146012331906669</v>
      </c>
      <c r="AD235" s="57" t="n">
        <f aca="false">IF(E235-F235&lt;0,"达成",E235-F235)</f>
        <v>0.0780512000000001</v>
      </c>
      <c r="AE235" s="57"/>
    </row>
    <row r="236" customFormat="false" ht="15" hidden="false" customHeight="false" outlineLevel="0" collapsed="false">
      <c r="A236" s="104" t="s">
        <v>887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0.1269152</v>
      </c>
      <c r="H236" s="95" t="n">
        <f aca="false">IF(G236="",$F$1*C236-B236,G236-B236)</f>
        <v>17.133552</v>
      </c>
      <c r="I236" s="2" t="s">
        <v>96</v>
      </c>
      <c r="J236" s="50" t="s">
        <v>497</v>
      </c>
      <c r="K236" s="98" t="n">
        <f aca="false">DATE(MID(J236,1,4),MID(J236,5,2),MID(J236,7,2))</f>
        <v>43816</v>
      </c>
      <c r="L236" s="99" t="str">
        <f aca="true">IF(LEN(J236) &gt; 15,DATE(MID(J236,12,4),MID(J236,16,2),MID(J236,18,2)),TEXT(TODAY(),"yyyy/m/d"))</f>
        <v>2020/2/25</v>
      </c>
      <c r="M236" s="79" t="n">
        <f aca="false">(L236-K236+1)*B236</f>
        <v>9585</v>
      </c>
      <c r="N236" s="100" t="n">
        <f aca="false">H236/M236*365</f>
        <v>0.65245138028169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101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Z236-AB236</f>
        <v>-0.0173969821182946</v>
      </c>
      <c r="AD236" s="57" t="n">
        <f aca="false">IF(E236-F236&lt;0,"达成",E236-F236)</f>
        <v>0.0930847999999999</v>
      </c>
      <c r="AE236" s="57"/>
    </row>
    <row r="237" customFormat="false" ht="15" hidden="false" customHeight="false" outlineLevel="0" collapsed="false">
      <c r="A237" s="104" t="s">
        <v>888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0.1276064</v>
      </c>
      <c r="H237" s="95" t="n">
        <f aca="false">IF(G237="",$F$1*C237-B237,G237-B237)</f>
        <v>17.226864</v>
      </c>
      <c r="I237" s="2" t="s">
        <v>96</v>
      </c>
      <c r="J237" s="50" t="s">
        <v>499</v>
      </c>
      <c r="K237" s="98" t="n">
        <f aca="false">DATE(MID(J237,1,4),MID(J237,5,2),MID(J237,7,2))</f>
        <v>43817</v>
      </c>
      <c r="L237" s="99" t="str">
        <f aca="true">IF(LEN(J237) &gt; 15,DATE(MID(J237,12,4),MID(J237,16,2),MID(J237,18,2)),TEXT(TODAY(),"yyyy/m/d"))</f>
        <v>2020/2/25</v>
      </c>
      <c r="M237" s="79" t="n">
        <f aca="false">(L237-K237+1)*B237</f>
        <v>9450</v>
      </c>
      <c r="N237" s="100" t="n">
        <f aca="false">H237/M237*365</f>
        <v>0.665376228571429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101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Z237-AB237</f>
        <v>-0.0172073416472526</v>
      </c>
      <c r="AD237" s="57" t="n">
        <f aca="false">IF(E237-F237&lt;0,"达成",E237-F237)</f>
        <v>0.0923936</v>
      </c>
      <c r="AE237" s="57"/>
    </row>
    <row r="238" customFormat="false" ht="15" hidden="false" customHeight="false" outlineLevel="0" collapsed="false">
      <c r="A238" s="104" t="s">
        <v>889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0.1261376</v>
      </c>
      <c r="H238" s="95" t="n">
        <f aca="false">IF(G238="",$F$1*C238-B238,G238-B238)</f>
        <v>17.028576</v>
      </c>
      <c r="I238" s="2" t="s">
        <v>96</v>
      </c>
      <c r="J238" s="50" t="s">
        <v>501</v>
      </c>
      <c r="K238" s="98" t="n">
        <f aca="false">DATE(MID(J238,1,4),MID(J238,5,2),MID(J238,7,2))</f>
        <v>43818</v>
      </c>
      <c r="L238" s="99" t="str">
        <f aca="true">IF(LEN(J238) &gt; 15,DATE(MID(J238,12,4),MID(J238,16,2),MID(J238,18,2)),TEXT(TODAY(),"yyyy/m/d"))</f>
        <v>2020/2/25</v>
      </c>
      <c r="M238" s="79" t="n">
        <f aca="false">(L238-K238+1)*B238</f>
        <v>9315</v>
      </c>
      <c r="N238" s="100" t="n">
        <f aca="false">H238/M238*365</f>
        <v>0.667249623188406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101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Z238-AB238</f>
        <v>-0.0174143222282905</v>
      </c>
      <c r="AD238" s="57" t="n">
        <f aca="false">IF(E238-F238&lt;0,"达成",E238-F238)</f>
        <v>0.0938623999999999</v>
      </c>
      <c r="AE238" s="57"/>
    </row>
    <row r="239" customFormat="false" ht="15" hidden="false" customHeight="false" outlineLevel="0" collapsed="false">
      <c r="A239" s="104" t="s">
        <v>890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0.137024</v>
      </c>
      <c r="H239" s="95" t="n">
        <f aca="false">IF(G239="",$F$1*C239-B239,G239-B239)</f>
        <v>18.49824</v>
      </c>
      <c r="I239" s="2" t="s">
        <v>96</v>
      </c>
      <c r="J239" s="50" t="s">
        <v>503</v>
      </c>
      <c r="K239" s="98" t="n">
        <f aca="false">DATE(MID(J239,1,4),MID(J239,5,2),MID(J239,7,2))</f>
        <v>43819</v>
      </c>
      <c r="L239" s="99" t="str">
        <f aca="true">IF(LEN(J239) &gt; 15,DATE(MID(J239,12,4),MID(J239,16,2),MID(J239,18,2)),TEXT(TODAY(),"yyyy/m/d"))</f>
        <v>2020/2/25</v>
      </c>
      <c r="M239" s="79" t="n">
        <f aca="false">(L239-K239+1)*B239</f>
        <v>9180</v>
      </c>
      <c r="N239" s="100" t="n">
        <f aca="false">H239/M239*365</f>
        <v>0.735496470588236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101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Z239-AB239</f>
        <v>-0.0152986048156716</v>
      </c>
      <c r="AD239" s="57" t="n">
        <f aca="false">IF(E239-F239&lt;0,"达成",E239-F239)</f>
        <v>0.0829759999999999</v>
      </c>
      <c r="AE239" s="57"/>
    </row>
    <row r="240" customFormat="false" ht="15" hidden="false" customHeight="false" outlineLevel="0" collapsed="false">
      <c r="A240" s="104" t="s">
        <v>891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0.1589696</v>
      </c>
      <c r="H240" s="95" t="n">
        <f aca="false">IF(G240="",$F$1*C240-B240,G240-B240)</f>
        <v>21.460896</v>
      </c>
      <c r="I240" s="2" t="s">
        <v>96</v>
      </c>
      <c r="J240" s="50" t="s">
        <v>505</v>
      </c>
      <c r="K240" s="98" t="n">
        <f aca="false">DATE(MID(J240,1,4),MID(J240,5,2),MID(J240,7,2))</f>
        <v>43822</v>
      </c>
      <c r="L240" s="99" t="str">
        <f aca="true">IF(LEN(J240) &gt; 15,DATE(MID(J240,12,4),MID(J240,16,2),MID(J240,18,2)),TEXT(TODAY(),"yyyy/m/d"))</f>
        <v>2020/2/25</v>
      </c>
      <c r="M240" s="79" t="n">
        <f aca="false">(L240-K240+1)*B240</f>
        <v>8775</v>
      </c>
      <c r="N240" s="100" t="n">
        <f aca="false">H240/M240*365</f>
        <v>0.892675446153846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101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Z240-AB240</f>
        <v>-0.0112367216047713</v>
      </c>
      <c r="AD240" s="57" t="n">
        <f aca="false">IF(E240-F240&lt;0,"达成",E240-F240)</f>
        <v>0.0610304000000001</v>
      </c>
      <c r="AE240" s="57"/>
    </row>
    <row r="241" customFormat="false" ht="15" hidden="false" customHeight="false" outlineLevel="0" collapsed="false">
      <c r="A241" s="104" t="s">
        <v>892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0.1432448</v>
      </c>
      <c r="H241" s="95" t="n">
        <f aca="false">IF(G241="",$F$1*C241-B241,G241-B241)</f>
        <v>19.338048</v>
      </c>
      <c r="I241" s="2" t="s">
        <v>96</v>
      </c>
      <c r="J241" s="50" t="s">
        <v>507</v>
      </c>
      <c r="K241" s="98" t="n">
        <f aca="false">DATE(MID(J241,1,4),MID(J241,5,2),MID(J241,7,2))</f>
        <v>43823</v>
      </c>
      <c r="L241" s="99" t="str">
        <f aca="true">IF(LEN(J241) &gt; 15,DATE(MID(J241,12,4),MID(J241,16,2),MID(J241,18,2)),TEXT(TODAY(),"yyyy/m/d"))</f>
        <v>2020/2/25</v>
      </c>
      <c r="M241" s="79" t="n">
        <f aca="false">(L241-K241+1)*B241</f>
        <v>8640</v>
      </c>
      <c r="N241" s="100" t="n">
        <f aca="false">H241/M241*365</f>
        <v>0.816943000000001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101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Z241-AB241</f>
        <v>-0.0140349164078328</v>
      </c>
      <c r="AD241" s="57" t="n">
        <f aca="false">IF(E241-F241&lt;0,"达成",E241-F241)</f>
        <v>0.0767551999999999</v>
      </c>
      <c r="AE241" s="57"/>
    </row>
    <row r="242" customFormat="false" ht="15" hidden="false" customHeight="false" outlineLevel="0" collapsed="false">
      <c r="A242" s="104" t="s">
        <v>893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0.1393568</v>
      </c>
      <c r="H242" s="95" t="n">
        <f aca="false">IF(G242="",$F$1*C242-B242,G242-B242)</f>
        <v>18.813168</v>
      </c>
      <c r="I242" s="2" t="s">
        <v>96</v>
      </c>
      <c r="J242" s="50" t="s">
        <v>509</v>
      </c>
      <c r="K242" s="98" t="n">
        <f aca="false">DATE(MID(J242,1,4),MID(J242,5,2),MID(J242,7,2))</f>
        <v>43824</v>
      </c>
      <c r="L242" s="99" t="str">
        <f aca="true">IF(LEN(J242) &gt; 15,DATE(MID(J242,12,4),MID(J242,16,2),MID(J242,18,2)),TEXT(TODAY(),"yyyy/m/d"))</f>
        <v>2020/2/25</v>
      </c>
      <c r="M242" s="79" t="n">
        <f aca="false">(L242-K242+1)*B242</f>
        <v>8505</v>
      </c>
      <c r="N242" s="100" t="n">
        <f aca="false">H242/M242*365</f>
        <v>0.807384634920636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101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Z242-AB242</f>
        <v>-0.0147013907427344</v>
      </c>
      <c r="AD242" s="57" t="n">
        <f aca="false">IF(E242-F242&lt;0,"达成",E242-F242)</f>
        <v>0.0806431999999999</v>
      </c>
      <c r="AE242" s="57"/>
    </row>
    <row r="243" customFormat="false" ht="15" hidden="false" customHeight="false" outlineLevel="0" collapsed="false">
      <c r="A243" s="104" t="s">
        <v>894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0.1317536</v>
      </c>
      <c r="H243" s="95" t="n">
        <f aca="false">IF(G243="",$F$1*C243-B243,G243-B243)</f>
        <v>17.786736</v>
      </c>
      <c r="I243" s="2" t="s">
        <v>96</v>
      </c>
      <c r="J243" s="50" t="s">
        <v>511</v>
      </c>
      <c r="K243" s="98" t="n">
        <f aca="false">DATE(MID(J243,1,4),MID(J243,5,2),MID(J243,7,2))</f>
        <v>43825</v>
      </c>
      <c r="L243" s="99" t="str">
        <f aca="true">IF(LEN(J243) &gt; 15,DATE(MID(J243,12,4),MID(J243,16,2),MID(J243,18,2)),TEXT(TODAY(),"yyyy/m/d"))</f>
        <v>2020/2/25</v>
      </c>
      <c r="M243" s="79" t="n">
        <f aca="false">(L243-K243+1)*B243</f>
        <v>8370</v>
      </c>
      <c r="N243" s="100" t="n">
        <f aca="false">H243/M243*365</f>
        <v>0.775646193548388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101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Z243-AB243</f>
        <v>-0.0160574806274303</v>
      </c>
      <c r="AD243" s="57" t="n">
        <f aca="false">IF(E243-F243&lt;0,"达成",E243-F243)</f>
        <v>0.0882463999999999</v>
      </c>
      <c r="AE243" s="57"/>
    </row>
    <row r="244" customFormat="false" ht="15" hidden="false" customHeight="false" outlineLevel="0" collapsed="false">
      <c r="A244" s="104" t="s">
        <v>895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0.1392704</v>
      </c>
      <c r="H244" s="95" t="n">
        <f aca="false">IF(G244="",$F$1*C244-B244,G244-B244)</f>
        <v>18.801504</v>
      </c>
      <c r="I244" s="2" t="s">
        <v>96</v>
      </c>
      <c r="J244" s="50" t="s">
        <v>513</v>
      </c>
      <c r="K244" s="98" t="n">
        <f aca="false">DATE(MID(J244,1,4),MID(J244,5,2),MID(J244,7,2))</f>
        <v>43826</v>
      </c>
      <c r="L244" s="99" t="str">
        <f aca="true">IF(LEN(J244) &gt; 15,DATE(MID(J244,12,4),MID(J244,16,2),MID(J244,18,2)),TEXT(TODAY(),"yyyy/m/d"))</f>
        <v>2020/2/25</v>
      </c>
      <c r="M244" s="79" t="n">
        <f aca="false">(L244-K244+1)*B244</f>
        <v>8235</v>
      </c>
      <c r="N244" s="100" t="n">
        <f aca="false">H244/M244*365</f>
        <v>0.833339278688526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101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Z244-AB244</f>
        <v>-0.0146156938284801</v>
      </c>
      <c r="AD244" s="57" t="n">
        <f aca="false">IF(E244-F244&lt;0,"达成",E244-F244)</f>
        <v>0.0807295999999998</v>
      </c>
      <c r="AE244" s="57"/>
    </row>
    <row r="245" customFormat="false" ht="15" hidden="false" customHeight="false" outlineLevel="0" collapsed="false">
      <c r="A245" s="104" t="s">
        <v>896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0.126224</v>
      </c>
      <c r="H245" s="95" t="n">
        <f aca="false">IF(G245="",$F$1*C245-B245,G245-B245)</f>
        <v>17.04024</v>
      </c>
      <c r="I245" s="2" t="s">
        <v>96</v>
      </c>
      <c r="J245" s="50" t="s">
        <v>515</v>
      </c>
      <c r="K245" s="98" t="n">
        <f aca="false">DATE(MID(J245,1,4),MID(J245,5,2),MID(J245,7,2))</f>
        <v>43829</v>
      </c>
      <c r="L245" s="99" t="str">
        <f aca="true">IF(LEN(J245) &gt; 15,DATE(MID(J245,12,4),MID(J245,16,2),MID(J245,18,2)),TEXT(TODAY(),"yyyy/m/d"))</f>
        <v>2020/2/25</v>
      </c>
      <c r="M245" s="79" t="n">
        <f aca="false">(L245-K245+1)*B245</f>
        <v>7830</v>
      </c>
      <c r="N245" s="100" t="n">
        <f aca="false">H245/M245*365</f>
        <v>0.794340689655173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101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Z245-AB245</f>
        <v>-0.0169559627312661</v>
      </c>
      <c r="AD245" s="57" t="n">
        <f aca="false">IF(E245-F245&lt;0,"达成",E245-F245)</f>
        <v>0.0937759999999999</v>
      </c>
      <c r="AE245" s="57"/>
    </row>
    <row r="246" customFormat="false" ht="15" hidden="false" customHeight="false" outlineLevel="0" collapsed="false">
      <c r="A246" s="104" t="s">
        <v>897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0.1212128</v>
      </c>
      <c r="H246" s="95" t="n">
        <f aca="false">IF(G246="",$F$1*C246-B246,G246-B246)</f>
        <v>16.363728</v>
      </c>
      <c r="I246" s="2" t="s">
        <v>96</v>
      </c>
      <c r="J246" s="50" t="s">
        <v>517</v>
      </c>
      <c r="K246" s="98" t="n">
        <f aca="false">DATE(MID(J246,1,4),MID(J246,5,2),MID(J246,7,2))</f>
        <v>43830</v>
      </c>
      <c r="L246" s="99" t="str">
        <f aca="true">IF(LEN(J246) &gt; 15,DATE(MID(J246,12,4),MID(J246,16,2),MID(J246,18,2)),TEXT(TODAY(),"yyyy/m/d"))</f>
        <v>2020/2/25</v>
      </c>
      <c r="M246" s="79" t="n">
        <f aca="false">(L246-K246+1)*B246</f>
        <v>7695</v>
      </c>
      <c r="N246" s="100" t="n">
        <f aca="false">H246/M246*365</f>
        <v>0.776187228070177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101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Z246-AB246</f>
        <v>-0.0178448944297083</v>
      </c>
      <c r="AD246" s="57" t="n">
        <f aca="false">IF(E246-F246&lt;0,"达成",E246-F246)</f>
        <v>0.0987871999999997</v>
      </c>
      <c r="AE246" s="57"/>
    </row>
    <row r="247" customFormat="false" ht="15" hidden="false" customHeight="false" outlineLevel="0" collapsed="false">
      <c r="A247" s="104" t="s">
        <v>898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0.1016864</v>
      </c>
      <c r="H247" s="95" t="n">
        <f aca="false">IF(G247="",$F$1*C247-B247,G247-B247)</f>
        <v>13.727664</v>
      </c>
      <c r="I247" s="2" t="s">
        <v>96</v>
      </c>
      <c r="J247" s="50" t="s">
        <v>519</v>
      </c>
      <c r="K247" s="98" t="n">
        <f aca="false">DATE(MID(J247,1,4),MID(J247,5,2),MID(J247,7,2))</f>
        <v>43832</v>
      </c>
      <c r="L247" s="99" t="str">
        <f aca="true">IF(LEN(J247) &gt; 15,DATE(MID(J247,12,4),MID(J247,16,2),MID(J247,18,2)),TEXT(TODAY(),"yyyy/m/d"))</f>
        <v>2020/2/25</v>
      </c>
      <c r="M247" s="79" t="n">
        <f aca="false">(L247-K247+1)*B247</f>
        <v>7425</v>
      </c>
      <c r="N247" s="100" t="n">
        <f aca="false">H247/M247*365</f>
        <v>0.674827927272729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101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Z247-AB247</f>
        <v>-0.0214857322584911</v>
      </c>
      <c r="AD247" s="57" t="n">
        <f aca="false">IF(E247-F247&lt;0,"达成",E247-F247)</f>
        <v>0.1183136</v>
      </c>
      <c r="AE247" s="57"/>
    </row>
    <row r="248" customFormat="false" ht="15" hidden="false" customHeight="false" outlineLevel="0" collapsed="false">
      <c r="A248" s="104" t="s">
        <v>899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0.0990080000000001</v>
      </c>
      <c r="H248" s="95" t="n">
        <f aca="false">IF(G248="",$F$1*C248-B248,G248-B248)</f>
        <v>13.36608</v>
      </c>
      <c r="I248" s="2" t="s">
        <v>96</v>
      </c>
      <c r="J248" s="50" t="s">
        <v>521</v>
      </c>
      <c r="K248" s="98" t="n">
        <f aca="false">DATE(MID(J248,1,4),MID(J248,5,2),MID(J248,7,2))</f>
        <v>43833</v>
      </c>
      <c r="L248" s="99" t="str">
        <f aca="true">IF(LEN(J248) &gt; 15,DATE(MID(J248,12,4),MID(J248,16,2),MID(J248,18,2)),TEXT(TODAY(),"yyyy/m/d"))</f>
        <v>2020/2/25</v>
      </c>
      <c r="M248" s="79" t="n">
        <f aca="false">(L248-K248+1)*B248</f>
        <v>7290</v>
      </c>
      <c r="N248" s="100" t="n">
        <f aca="false">H248/M248*365</f>
        <v>0.669220740740741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101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0.104994864155912</v>
      </c>
      <c r="AA248" s="40" t="n">
        <f aca="false">S248/(X248-V248)-1</f>
        <v>0.129764716956934</v>
      </c>
      <c r="AB248" s="40" t="n">
        <f aca="false">SUM($C$2:C248)*D248/SUM($B$2:B248)-1</f>
        <v>0.126925807532263</v>
      </c>
      <c r="AC248" s="40" t="n">
        <f aca="false">Z248-AB248</f>
        <v>-0.0219309433763506</v>
      </c>
      <c r="AD248" s="57" t="n">
        <f aca="false">IF(E248-F248&lt;0,"达成",E248-F248)</f>
        <v>0.120992</v>
      </c>
      <c r="AE248" s="57"/>
    </row>
    <row r="249" customFormat="false" ht="15" hidden="false" customHeight="false" outlineLevel="0" collapsed="false">
      <c r="A249" s="104" t="s">
        <v>900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0.0888128000000001</v>
      </c>
      <c r="H249" s="95" t="n">
        <f aca="false">IF(G249="",$F$1*C249-B249,G249-B249)</f>
        <v>11.989728</v>
      </c>
      <c r="I249" s="2" t="s">
        <v>96</v>
      </c>
      <c r="J249" s="50" t="s">
        <v>523</v>
      </c>
      <c r="K249" s="98" t="n">
        <f aca="false">DATE(MID(J249,1,4),MID(J249,5,2),MID(J249,7,2))</f>
        <v>43836</v>
      </c>
      <c r="L249" s="99" t="str">
        <f aca="true">IF(LEN(J249) &gt; 15,DATE(MID(J249,12,4),MID(J249,16,2),MID(J249,18,2)),TEXT(TODAY(),"yyyy/m/d"))</f>
        <v>2020/2/25</v>
      </c>
      <c r="M249" s="79" t="n">
        <f aca="false">(L249-K249+1)*B249</f>
        <v>6885</v>
      </c>
      <c r="N249" s="100" t="n">
        <f aca="false">H249/M249*365</f>
        <v>0.635621019607844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101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Z249-AB249</f>
        <v>-0.0238323101955131</v>
      </c>
      <c r="AD249" s="57" t="n">
        <f aca="false">IF(E249-F249&lt;0,"达成",E249-F249)</f>
        <v>0.1311872</v>
      </c>
      <c r="AE249" s="57"/>
    </row>
    <row r="250" customFormat="false" ht="15" hidden="false" customHeight="false" outlineLevel="0" collapsed="false">
      <c r="A250" s="104" t="s">
        <v>901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0.076544</v>
      </c>
      <c r="H250" s="95" t="n">
        <f aca="false">IF(G250="",$F$1*C250-B250,G250-B250)</f>
        <v>10.33344</v>
      </c>
      <c r="I250" s="2" t="s">
        <v>96</v>
      </c>
      <c r="J250" s="50" t="s">
        <v>525</v>
      </c>
      <c r="K250" s="98" t="n">
        <f aca="false">DATE(MID(J250,1,4),MID(J250,5,2),MID(J250,7,2))</f>
        <v>43837</v>
      </c>
      <c r="L250" s="99" t="str">
        <f aca="true">IF(LEN(J250) &gt; 15,DATE(MID(J250,12,4),MID(J250,16,2),MID(J250,18,2)),TEXT(TODAY(),"yyyy/m/d"))</f>
        <v>2020/2/25</v>
      </c>
      <c r="M250" s="79" t="n">
        <f aca="false">(L250-K250+1)*B250</f>
        <v>6750</v>
      </c>
      <c r="N250" s="100" t="n">
        <f aca="false">H250/M250*365</f>
        <v>0.5587712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101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4711.15211899999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Z250-AB250</f>
        <v>-0.0261784116108787</v>
      </c>
      <c r="AD250" s="57" t="n">
        <f aca="false">IF(E250-F250&lt;0,"达成",E250-F250)</f>
        <v>0.143456</v>
      </c>
      <c r="AE250" s="57"/>
    </row>
    <row r="251" customFormat="false" ht="15" hidden="false" customHeight="false" outlineLevel="0" collapsed="false">
      <c r="A251" s="104" t="s">
        <v>902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0.0903680000000002</v>
      </c>
      <c r="H251" s="95" t="n">
        <f aca="false">IF(G251="",$F$1*C251-B251,G251-B251)</f>
        <v>12.19968</v>
      </c>
      <c r="I251" s="2" t="s">
        <v>96</v>
      </c>
      <c r="J251" s="50" t="s">
        <v>527</v>
      </c>
      <c r="K251" s="98" t="n">
        <f aca="false">DATE(MID(J251,1,4),MID(J251,5,2),MID(J251,7,2))</f>
        <v>43838</v>
      </c>
      <c r="L251" s="99" t="str">
        <f aca="true">IF(LEN(J251) &gt; 15,DATE(MID(J251,12,4),MID(J251,16,2),MID(J251,18,2)),TEXT(TODAY(),"yyyy/m/d"))</f>
        <v>2020/2/25</v>
      </c>
      <c r="M251" s="79" t="n">
        <f aca="false">(L251-K251+1)*B251</f>
        <v>6615</v>
      </c>
      <c r="N251" s="100" t="n">
        <f aca="false">H251/M251*365</f>
        <v>0.673149387755104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101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4259.39465199999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Z251-AB251</f>
        <v>-0.0233668815635181</v>
      </c>
      <c r="AD251" s="57" t="n">
        <f aca="false">IF(E251-F251&lt;0,"达成",E251-F251)</f>
        <v>0.129632</v>
      </c>
      <c r="AE251" s="57"/>
    </row>
    <row r="252" customFormat="false" ht="15" hidden="false" customHeight="false" outlineLevel="0" collapsed="false">
      <c r="A252" s="104" t="s">
        <v>903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0.0770624</v>
      </c>
      <c r="H252" s="95" t="n">
        <f aca="false">IF(G252="",$F$1*C252-B252,G252-B252)</f>
        <v>10.403424</v>
      </c>
      <c r="I252" s="2" t="s">
        <v>96</v>
      </c>
      <c r="J252" s="50" t="s">
        <v>529</v>
      </c>
      <c r="K252" s="98" t="n">
        <f aca="false">DATE(MID(J252,1,4),MID(J252,5,2),MID(J252,7,2))</f>
        <v>43839</v>
      </c>
      <c r="L252" s="99" t="str">
        <f aca="true">IF(LEN(J252) &gt; 15,DATE(MID(J252,12,4),MID(J252,16,2),MID(J252,18,2)),TEXT(TODAY(),"yyyy/m/d"))</f>
        <v>2020/2/25</v>
      </c>
      <c r="M252" s="79" t="n">
        <f aca="false">(L252-K252+1)*B252</f>
        <v>6480</v>
      </c>
      <c r="N252" s="100" t="n">
        <f aca="false">H252/M252*365</f>
        <v>0.585995333333333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101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4696.19792799999</v>
      </c>
      <c r="Z252" s="40" t="n">
        <f aca="false">W252/X252-1</f>
        <v>0.121947492287717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Z252-AB252</f>
        <v>-0.0258959688392633</v>
      </c>
      <c r="AD252" s="57" t="n">
        <f aca="false">IF(E252-F252&lt;0,"达成",E252-F252)</f>
        <v>0.1429376</v>
      </c>
      <c r="AE252" s="57"/>
    </row>
    <row r="253" customFormat="false" ht="15" hidden="false" customHeight="false" outlineLevel="0" collapsed="false">
      <c r="A253" s="104" t="s">
        <v>904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0.079568</v>
      </c>
      <c r="H253" s="95" t="n">
        <f aca="false">IF(G253="",$F$1*C253-B253,G253-B253)</f>
        <v>10.74168</v>
      </c>
      <c r="I253" s="2" t="s">
        <v>96</v>
      </c>
      <c r="J253" s="50" t="s">
        <v>531</v>
      </c>
      <c r="K253" s="98" t="n">
        <f aca="false">DATE(MID(J253,1,4),MID(J253,5,2),MID(J253,7,2))</f>
        <v>43840</v>
      </c>
      <c r="L253" s="99" t="str">
        <f aca="true">IF(LEN(J253) &gt; 15,DATE(MID(J253,12,4),MID(J253,16,2),MID(J253,18,2)),TEXT(TODAY(),"yyyy/m/d"))</f>
        <v>2020/2/25</v>
      </c>
      <c r="M253" s="79" t="n">
        <f aca="false">(L253-K253+1)*B253</f>
        <v>6345</v>
      </c>
      <c r="N253" s="100" t="n">
        <f aca="false">H253/M253*365</f>
        <v>0.61792170212766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101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4613.07900799999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Z253-AB253</f>
        <v>-0.0253127250614569</v>
      </c>
      <c r="AD253" s="57" t="n">
        <f aca="false">IF(E253-F253&lt;0,"达成",E253-F253)</f>
        <v>0.140432</v>
      </c>
      <c r="AE253" s="57"/>
    </row>
    <row r="254" customFormat="false" ht="15" hidden="false" customHeight="false" outlineLevel="0" collapsed="false">
      <c r="A254" s="104" t="s">
        <v>905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0.0652256000000001</v>
      </c>
      <c r="H254" s="95" t="n">
        <f aca="false">IF(G254="",$F$1*C254-B254,G254-B254)</f>
        <v>8.80545600000002</v>
      </c>
      <c r="I254" s="2" t="s">
        <v>96</v>
      </c>
      <c r="J254" s="50" t="s">
        <v>533</v>
      </c>
      <c r="K254" s="98" t="n">
        <f aca="false">DATE(MID(J254,1,4),MID(J254,5,2),MID(J254,7,2))</f>
        <v>43843</v>
      </c>
      <c r="L254" s="99" t="str">
        <f aca="true">IF(LEN(J254) &gt; 15,DATE(MID(J254,12,4),MID(J254,16,2),MID(J254,18,2)),TEXT(TODAY(),"yyyy/m/d"))</f>
        <v>2020/2/25</v>
      </c>
      <c r="M254" s="79" t="n">
        <f aca="false">(L254-K254+1)*B254</f>
        <v>5940</v>
      </c>
      <c r="N254" s="100" t="n">
        <f aca="false">H254/M254*365</f>
        <v>0.541076000000001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101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5096.52342399999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Z254-AB254</f>
        <v>-0.0280727839092322</v>
      </c>
      <c r="AD254" s="57" t="n">
        <f aca="false">IF(E254-F254&lt;0,"达成",E254-F254)</f>
        <v>0.1547744</v>
      </c>
      <c r="AE254" s="57"/>
    </row>
    <row r="255" customFormat="false" ht="15" hidden="false" customHeight="false" outlineLevel="0" collapsed="false">
      <c r="A255" s="104" t="s">
        <v>906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0.0677312000000002</v>
      </c>
      <c r="H255" s="95" t="n">
        <f aca="false">IF(G255="",$F$1*C255-B255,G255-B255)</f>
        <v>9.14371200000002</v>
      </c>
      <c r="I255" s="2" t="s">
        <v>96</v>
      </c>
      <c r="J255" s="50" t="s">
        <v>535</v>
      </c>
      <c r="K255" s="98" t="n">
        <f aca="false">DATE(MID(J255,1,4),MID(J255,5,2),MID(J255,7,2))</f>
        <v>43844</v>
      </c>
      <c r="L255" s="99" t="str">
        <f aca="true">IF(LEN(J255) &gt; 15,DATE(MID(J255,12,4),MID(J255,16,2),MID(J255,18,2)),TEXT(TODAY(),"yyyy/m/d"))</f>
        <v>2020/2/25</v>
      </c>
      <c r="M255" s="79" t="n">
        <f aca="false">(L255-K255+1)*B255</f>
        <v>5805</v>
      </c>
      <c r="N255" s="100" t="n">
        <f aca="false">H255/M255*365</f>
        <v>0.574927627906978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101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Z255-AB255</f>
        <v>-0.0274664607477842</v>
      </c>
      <c r="AD255" s="57" t="n">
        <f aca="false">IF(E255-F255&lt;0,"达成",E255-F255)</f>
        <v>0.1522688</v>
      </c>
      <c r="AE255" s="57"/>
    </row>
    <row r="256" customFormat="false" ht="15" hidden="false" customHeight="false" outlineLevel="0" collapsed="false">
      <c r="A256" s="104" t="s">
        <v>907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0.0701504</v>
      </c>
      <c r="H256" s="95" t="n">
        <f aca="false">IF(G256="",$F$1*C256-B256,G256-B256)</f>
        <v>9.470304</v>
      </c>
      <c r="I256" s="2" t="s">
        <v>96</v>
      </c>
      <c r="J256" s="50" t="s">
        <v>537</v>
      </c>
      <c r="K256" s="98" t="n">
        <f aca="false">DATE(MID(J256,1,4),MID(J256,5,2),MID(J256,7,2))</f>
        <v>43845</v>
      </c>
      <c r="L256" s="99" t="str">
        <f aca="true">IF(LEN(J256) &gt; 15,DATE(MID(J256,12,4),MID(J256,16,2),MID(J256,18,2)),TEXT(TODAY(),"yyyy/m/d"))</f>
        <v>2020/2/25</v>
      </c>
      <c r="M256" s="79" t="n">
        <f aca="false">(L256-K256+1)*B256</f>
        <v>5670</v>
      </c>
      <c r="N256" s="100" t="n">
        <f aca="false">H256/M256*365</f>
        <v>0.609640380952381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101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4928.73850999999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Z256-AB256</f>
        <v>-0.02690334340589</v>
      </c>
      <c r="AD256" s="57" t="n">
        <f aca="false">IF(E256-F256&lt;0,"达成",E256-F256)</f>
        <v>0.1498496</v>
      </c>
      <c r="AE256" s="57"/>
    </row>
    <row r="257" customFormat="false" ht="15" hidden="false" customHeight="false" outlineLevel="0" collapsed="false">
      <c r="A257" s="104" t="s">
        <v>908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0.0697184000000001</v>
      </c>
      <c r="H257" s="95" t="n">
        <f aca="false">IF(G257="",$F$1*C257-B257,G257-B257)</f>
        <v>9.41198400000002</v>
      </c>
      <c r="I257" s="2" t="s">
        <v>96</v>
      </c>
      <c r="J257" s="50" t="s">
        <v>539</v>
      </c>
      <c r="K257" s="98" t="n">
        <f aca="false">DATE(MID(J257,1,4),MID(J257,5,2),MID(J257,7,2))</f>
        <v>43846</v>
      </c>
      <c r="L257" s="99" t="str">
        <f aca="true">IF(LEN(J257) &gt; 15,DATE(MID(J257,12,4),MID(J257,16,2),MID(J257,18,2)),TEXT(TODAY(),"yyyy/m/d"))</f>
        <v>2020/2/25</v>
      </c>
      <c r="M257" s="79" t="n">
        <f aca="false">(L257-K257+1)*B257</f>
        <v>5535</v>
      </c>
      <c r="N257" s="100" t="n">
        <f aca="false">H257/M257*365</f>
        <v>0.62066380487805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101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4942.15330799999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Z257-AB257</f>
        <v>-0.0268884144443026</v>
      </c>
      <c r="AD257" s="57" t="n">
        <f aca="false">IF(E257-F257&lt;0,"达成",E257-F257)</f>
        <v>0.1502816</v>
      </c>
      <c r="AE257" s="57"/>
    </row>
    <row r="258" customFormat="false" ht="15" hidden="false" customHeight="false" outlineLevel="0" collapsed="false">
      <c r="A258" s="104" t="s">
        <v>909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0.0725696</v>
      </c>
      <c r="H258" s="95" t="n">
        <f aca="false">IF(G258="",$F$1*C258-B258,G258-B258)</f>
        <v>9.796896</v>
      </c>
      <c r="I258" s="2" t="s">
        <v>96</v>
      </c>
      <c r="J258" s="50" t="s">
        <v>541</v>
      </c>
      <c r="K258" s="98" t="n">
        <f aca="false">DATE(MID(J258,1,4),MID(J258,5,2),MID(J258,7,2))</f>
        <v>43847</v>
      </c>
      <c r="L258" s="99" t="str">
        <f aca="true">IF(LEN(J258) &gt; 15,DATE(MID(J258,12,4),MID(J258,16,2),MID(J258,18,2)),TEXT(TODAY(),"yyyy/m/d"))</f>
        <v>2020/2/25</v>
      </c>
      <c r="M258" s="79" t="n">
        <f aca="false">(L258-K258+1)*B258</f>
        <v>5400</v>
      </c>
      <c r="N258" s="100" t="n">
        <f aca="false">H258/M258*365</f>
        <v>0.6621976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101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4843.94373999999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Z258-AB258</f>
        <v>-0.0262342843336729</v>
      </c>
      <c r="AD258" s="57" t="n">
        <f aca="false">IF(E258-F258&lt;0,"达成",E258-F258)</f>
        <v>0.1474304</v>
      </c>
      <c r="AE258" s="57"/>
    </row>
    <row r="259" customFormat="false" ht="15" hidden="false" customHeight="false" outlineLevel="0" collapsed="false">
      <c r="A259" s="104" t="s">
        <v>910</v>
      </c>
      <c r="B259" s="2" t="n">
        <v>135</v>
      </c>
      <c r="C259" s="93" t="n">
        <v>122.41</v>
      </c>
      <c r="D259" s="94" t="n">
        <v>1.1023</v>
      </c>
      <c r="E259" s="49" t="n">
        <f aca="false">10%*Q259+13%</f>
        <v>0.22</v>
      </c>
      <c r="F259" s="39" t="n">
        <f aca="false">IF(G259="",($F$1*C259-B259)/B259,H259/B259)</f>
        <v>0.0576224000000002</v>
      </c>
      <c r="H259" s="95" t="n">
        <f aca="false">IF(G259="",$F$1*C259-B259,G259-B259)</f>
        <v>7.77902400000002</v>
      </c>
      <c r="I259" s="2" t="s">
        <v>96</v>
      </c>
      <c r="J259" s="50" t="s">
        <v>543</v>
      </c>
      <c r="K259" s="98" t="n">
        <f aca="false">DATE(MID(J259,1,4),MID(J259,5,2),MID(J259,7,2))</f>
        <v>43850</v>
      </c>
      <c r="L259" s="99" t="str">
        <f aca="true">IF(LEN(J259) &gt; 15,DATE(MID(J259,12,4),MID(J259,16,2),MID(J259,18,2)),TEXT(TODAY(),"yyyy/m/d"))</f>
        <v>2020/2/25</v>
      </c>
      <c r="M259" s="79" t="n">
        <f aca="false">(L259-K259+1)*B259</f>
        <v>4995</v>
      </c>
      <c r="N259" s="100" t="n">
        <f aca="false">H259/M259*365</f>
        <v>0.568437189189191</v>
      </c>
      <c r="O259" s="52" t="n">
        <f aca="false">D259*C259</f>
        <v>134.932543</v>
      </c>
      <c r="P259" s="52" t="n">
        <f aca="false">O259-B259</f>
        <v>-0.0674569999999903</v>
      </c>
      <c r="Q259" s="53" t="n">
        <f aca="false">B259/150</f>
        <v>0.9</v>
      </c>
      <c r="R259" s="54" t="n">
        <f aca="false">R258+C259-T259</f>
        <v>33892.04</v>
      </c>
      <c r="S259" s="55" t="n">
        <f aca="false">R259*D259</f>
        <v>37359.195692</v>
      </c>
      <c r="T259" s="55" t="n">
        <v>194.97</v>
      </c>
      <c r="U259" s="101" t="n">
        <v>214.92</v>
      </c>
      <c r="V259" s="56" t="n">
        <f aca="false">U259+V258</f>
        <v>7462.74</v>
      </c>
      <c r="W259" s="56" t="n">
        <f aca="false">S259+V259</f>
        <v>44821.935692</v>
      </c>
      <c r="X259" s="1" t="n">
        <f aca="false">X258+B259</f>
        <v>39455</v>
      </c>
      <c r="Y259" s="54" t="n">
        <f aca="false">W259-X259</f>
        <v>5366.93569199999</v>
      </c>
      <c r="Z259" s="40" t="n">
        <f aca="false">W259/X259-1</f>
        <v>0.136026756862248</v>
      </c>
      <c r="AA259" s="40" t="n">
        <f aca="false">S259/(X259-V259)-1</f>
        <v>0.167757316675971</v>
      </c>
      <c r="AB259" s="40" t="n">
        <f aca="false">SUM($C$2:C259)*D259/SUM($B$2:B259)-1</f>
        <v>0.165144370624763</v>
      </c>
      <c r="AC259" s="40" t="n">
        <f aca="false">Z259-AB259</f>
        <v>-0.0291176137625146</v>
      </c>
      <c r="AD259" s="57" t="n">
        <f aca="false">IF(E259-F259&lt;0,"达成",E259-F259)</f>
        <v>0.1623776</v>
      </c>
    </row>
    <row r="260" customFormat="false" ht="15" hidden="false" customHeight="false" outlineLevel="0" collapsed="false">
      <c r="A260" s="104" t="s">
        <v>911</v>
      </c>
      <c r="B260" s="2" t="n">
        <v>135</v>
      </c>
      <c r="C260" s="93" t="n">
        <v>123.66</v>
      </c>
      <c r="D260" s="94" t="n">
        <v>1.0911</v>
      </c>
      <c r="E260" s="49" t="n">
        <f aca="false">10%*Q260+13%</f>
        <v>0.22</v>
      </c>
      <c r="F260" s="39" t="n">
        <f aca="false">IF(G260="",($F$1*C260-B260)/B260,H260/B260)</f>
        <v>0.0684224000000001</v>
      </c>
      <c r="H260" s="95" t="n">
        <f aca="false">IF(G260="",$F$1*C260-B260,G260-B260)</f>
        <v>9.23702400000002</v>
      </c>
      <c r="I260" s="2" t="s">
        <v>96</v>
      </c>
      <c r="J260" s="50" t="s">
        <v>545</v>
      </c>
      <c r="K260" s="98" t="n">
        <f aca="false">DATE(MID(J260,1,4),MID(J260,5,2),MID(J260,7,2))</f>
        <v>43851</v>
      </c>
      <c r="L260" s="99" t="str">
        <f aca="true">IF(LEN(J260) &gt; 15,DATE(MID(J260,12,4),MID(J260,16,2),MID(J260,18,2)),TEXT(TODAY(),"yyyy/m/d"))</f>
        <v>2020/2/25</v>
      </c>
      <c r="M260" s="79" t="n">
        <f aca="false">(L260-K260+1)*B260</f>
        <v>4860</v>
      </c>
      <c r="N260" s="100" t="n">
        <f aca="false">H260/M260*365</f>
        <v>0.693727111111113</v>
      </c>
      <c r="O260" s="52" t="n">
        <f aca="false">D260*C260</f>
        <v>134.925426</v>
      </c>
      <c r="P260" s="52" t="n">
        <f aca="false">O260-B260</f>
        <v>-0.0745740000000126</v>
      </c>
      <c r="Q260" s="53" t="n">
        <f aca="false">B260/150</f>
        <v>0.9</v>
      </c>
      <c r="R260" s="54" t="n">
        <f aca="false">R259+C260-T260</f>
        <v>34015.7</v>
      </c>
      <c r="S260" s="55" t="n">
        <f aca="false">R260*D260</f>
        <v>37114.53027</v>
      </c>
      <c r="T260" s="55"/>
      <c r="U260" s="101"/>
      <c r="V260" s="56" t="n">
        <f aca="false">U260+V259</f>
        <v>7462.74</v>
      </c>
      <c r="W260" s="56" t="n">
        <f aca="false">S260+V260</f>
        <v>44577.27027</v>
      </c>
      <c r="X260" s="1" t="n">
        <f aca="false">X259+B260</f>
        <v>39590</v>
      </c>
      <c r="Y260" s="54" t="n">
        <f aca="false">W260-X260</f>
        <v>4987.27026999999</v>
      </c>
      <c r="Z260" s="40" t="n">
        <f aca="false">W260/X260-1</f>
        <v>0.125972979792877</v>
      </c>
      <c r="AA260" s="40" t="n">
        <f aca="false">S260/(X260-V260)-1</f>
        <v>0.15523484635789</v>
      </c>
      <c r="AB260" s="40" t="n">
        <f aca="false">SUM($C$2:C260)*D260/SUM($B$2:B260)-1</f>
        <v>0.152781186587522</v>
      </c>
      <c r="AC260" s="40" t="n">
        <f aca="false">Z260-AB260</f>
        <v>-0.0268082067946452</v>
      </c>
      <c r="AD260" s="57" t="n">
        <f aca="false">IF(E260-F260&lt;0,"达成",E260-F260)</f>
        <v>0.1515776</v>
      </c>
    </row>
    <row r="261" customFormat="false" ht="15" hidden="false" customHeight="false" outlineLevel="0" collapsed="false">
      <c r="A261" s="104" t="s">
        <v>912</v>
      </c>
      <c r="B261" s="2" t="n">
        <v>135</v>
      </c>
      <c r="C261" s="93" t="n">
        <v>122.59</v>
      </c>
      <c r="D261" s="94" t="n">
        <v>1.1007</v>
      </c>
      <c r="E261" s="49" t="n">
        <f aca="false">10%*Q261+13%</f>
        <v>0.22</v>
      </c>
      <c r="F261" s="39" t="n">
        <f aca="false">IF(G261="",($F$1*C261-B261)/B261,H261/B261)</f>
        <v>0.0591776000000001</v>
      </c>
      <c r="H261" s="95" t="n">
        <f aca="false">IF(G261="",$F$1*C261-B261,G261-B261)</f>
        <v>7.98897600000001</v>
      </c>
      <c r="I261" s="2" t="s">
        <v>96</v>
      </c>
      <c r="J261" s="50" t="s">
        <v>547</v>
      </c>
      <c r="K261" s="98" t="n">
        <f aca="false">DATE(MID(J261,1,4),MID(J261,5,2),MID(J261,7,2))</f>
        <v>43852</v>
      </c>
      <c r="L261" s="99" t="str">
        <f aca="true">IF(LEN(J261) &gt; 15,DATE(MID(J261,12,4),MID(J261,16,2),MID(J261,18,2)),TEXT(TODAY(),"yyyy/m/d"))</f>
        <v>2020/2/25</v>
      </c>
      <c r="M261" s="79" t="n">
        <f aca="false">(L261-K261+1)*B261</f>
        <v>4725</v>
      </c>
      <c r="N261" s="100" t="n">
        <f aca="false">H261/M261*365</f>
        <v>0.617137828571429</v>
      </c>
      <c r="O261" s="52" t="n">
        <f aca="false">D261*C261</f>
        <v>134.934813</v>
      </c>
      <c r="P261" s="52" t="n">
        <f aca="false">O261-B261</f>
        <v>-0.0651870000000088</v>
      </c>
      <c r="Q261" s="53" t="n">
        <f aca="false">B261/150</f>
        <v>0.9</v>
      </c>
      <c r="R261" s="54" t="n">
        <f aca="false">R260+C261-T261</f>
        <v>34138.29</v>
      </c>
      <c r="S261" s="55" t="n">
        <f aca="false">R261*D261</f>
        <v>37576.015803</v>
      </c>
      <c r="T261" s="55"/>
      <c r="U261" s="101"/>
      <c r="V261" s="56" t="n">
        <f aca="false">U261+V260</f>
        <v>7462.74</v>
      </c>
      <c r="W261" s="56" t="n">
        <f aca="false">S261+V261</f>
        <v>45038.755803</v>
      </c>
      <c r="X261" s="1" t="n">
        <f aca="false">X260+B261</f>
        <v>39725</v>
      </c>
      <c r="Y261" s="54" t="n">
        <f aca="false">W261-X261</f>
        <v>5313.75580299999</v>
      </c>
      <c r="Z261" s="40" t="n">
        <f aca="false">W261/X261-1</f>
        <v>0.133763519269981</v>
      </c>
      <c r="AA261" s="40" t="n">
        <f aca="false">S261/(X261-V261)-1</f>
        <v>0.164705008359612</v>
      </c>
      <c r="AB261" s="40" t="n">
        <f aca="false">SUM($C$2:C261)*D261/SUM($B$2:B261)-1</f>
        <v>0.162368570471995</v>
      </c>
      <c r="AC261" s="40" t="n">
        <f aca="false">Z261-AB261</f>
        <v>-0.0286050512020143</v>
      </c>
      <c r="AD261" s="57" t="n">
        <f aca="false">IF(E261-F261&lt;0,"达成",E261-F261)</f>
        <v>0.1608224</v>
      </c>
    </row>
    <row r="262" customFormat="false" ht="15" hidden="false" customHeight="false" outlineLevel="0" collapsed="false">
      <c r="A262" s="104" t="s">
        <v>913</v>
      </c>
      <c r="B262" s="2" t="n">
        <v>135</v>
      </c>
      <c r="C262" s="93" t="n">
        <v>126.71</v>
      </c>
      <c r="D262" s="94" t="n">
        <v>1.0649</v>
      </c>
      <c r="E262" s="49" t="n">
        <f aca="false">10%*Q262+13%</f>
        <v>0.22</v>
      </c>
      <c r="F262" s="39" t="n">
        <f aca="false">IF(G262="",($F$1*C262-B262)/B262,H262/B262)</f>
        <v>0.0947744</v>
      </c>
      <c r="H262" s="95" t="n">
        <f aca="false">IF(G262="",$F$1*C262-B262,G262-B262)</f>
        <v>12.794544</v>
      </c>
      <c r="I262" s="2" t="s">
        <v>96</v>
      </c>
      <c r="J262" s="50" t="s">
        <v>549</v>
      </c>
      <c r="K262" s="98" t="n">
        <f aca="false">DATE(MID(J262,1,4),MID(J262,5,2),MID(J262,7,2))</f>
        <v>43853</v>
      </c>
      <c r="L262" s="99" t="str">
        <f aca="true">IF(LEN(J262) &gt; 15,DATE(MID(J262,12,4),MID(J262,16,2),MID(J262,18,2)),TEXT(TODAY(),"yyyy/m/d"))</f>
        <v>2020/2/25</v>
      </c>
      <c r="M262" s="79" t="n">
        <f aca="false">(L262-K262+1)*B262</f>
        <v>4590</v>
      </c>
      <c r="N262" s="100" t="n">
        <f aca="false">H262/M262*365</f>
        <v>1.01743105882353</v>
      </c>
      <c r="O262" s="52" t="n">
        <f aca="false">D262*C262</f>
        <v>134.933479</v>
      </c>
      <c r="P262" s="52" t="n">
        <f aca="false">O262-B262</f>
        <v>-0.0665210000000229</v>
      </c>
      <c r="Q262" s="53" t="n">
        <f aca="false">B262/150</f>
        <v>0.9</v>
      </c>
      <c r="R262" s="54" t="n">
        <f aca="false">R261+C262-T262</f>
        <v>34265</v>
      </c>
      <c r="S262" s="55" t="n">
        <f aca="false">R262*D262</f>
        <v>36488.7985</v>
      </c>
      <c r="T262" s="55"/>
      <c r="U262" s="101"/>
      <c r="V262" s="56" t="n">
        <f aca="false">U262+V261</f>
        <v>7462.74</v>
      </c>
      <c r="W262" s="56" t="n">
        <f aca="false">S262+V262</f>
        <v>43951.5385</v>
      </c>
      <c r="X262" s="1" t="n">
        <f aca="false">X261+B262</f>
        <v>39860</v>
      </c>
      <c r="Y262" s="54" t="n">
        <f aca="false">W262-X262</f>
        <v>4091.53849999999</v>
      </c>
      <c r="Z262" s="40" t="n">
        <f aca="false">W262/X262-1</f>
        <v>0.102647729553437</v>
      </c>
      <c r="AA262" s="40" t="n">
        <f aca="false">S262/(X262-V262)-1</f>
        <v>0.126292732780488</v>
      </c>
      <c r="AB262" s="40" t="n">
        <f aca="false">SUM($C$2:C262)*D262/SUM($B$2:B262)-1</f>
        <v>0.124139270270948</v>
      </c>
      <c r="AC262" s="40" t="n">
        <f aca="false">Z262-AB262</f>
        <v>-0.0214915407175113</v>
      </c>
      <c r="AD262" s="57" t="n">
        <f aca="false">IF(E262-F262&lt;0,"达成",E262-F262)</f>
        <v>0.1252256</v>
      </c>
    </row>
    <row r="263" customFormat="false" ht="15" hidden="false" customHeight="false" outlineLevel="0" collapsed="false">
      <c r="A263" s="104" t="s">
        <v>914</v>
      </c>
      <c r="B263" s="2" t="n">
        <v>135</v>
      </c>
      <c r="C263" s="93" t="n">
        <v>138.08</v>
      </c>
      <c r="D263" s="94" t="n">
        <v>0.9772</v>
      </c>
      <c r="E263" s="49" t="n">
        <f aca="false">10%*Q263+13%</f>
        <v>0.22</v>
      </c>
      <c r="F263" s="39" t="n">
        <f aca="false">IF(G263="",($F$1*C263-B263)/B263,H263/B263)</f>
        <v>0.1930112</v>
      </c>
      <c r="H263" s="95" t="n">
        <f aca="false">IF(G263="",$F$1*C263-B263,G263-B263)</f>
        <v>26.056512</v>
      </c>
      <c r="I263" s="2" t="s">
        <v>96</v>
      </c>
      <c r="J263" s="50" t="s">
        <v>551</v>
      </c>
      <c r="K263" s="98" t="n">
        <f aca="false">DATE(MID(J263,1,4),MID(J263,5,2),MID(J263,7,2))</f>
        <v>43864</v>
      </c>
      <c r="L263" s="99" t="str">
        <f aca="true">IF(LEN(J263) &gt; 15,DATE(MID(J263,12,4),MID(J263,16,2),MID(J263,18,2)),TEXT(TODAY(),"yyyy/m/d"))</f>
        <v>2020/2/25</v>
      </c>
      <c r="M263" s="79" t="n">
        <f aca="false">(L263-K263+1)*B263</f>
        <v>3105</v>
      </c>
      <c r="N263" s="100" t="n">
        <f aca="false">H263/M263*365</f>
        <v>3.06300382608696</v>
      </c>
      <c r="O263" s="52" t="n">
        <f aca="false">D263*C263</f>
        <v>134.931776</v>
      </c>
      <c r="P263" s="52" t="n">
        <f aca="false">O263-B263</f>
        <v>-0.0682239999999865</v>
      </c>
      <c r="Q263" s="53" t="n">
        <f aca="false">B263/150</f>
        <v>0.9</v>
      </c>
      <c r="R263" s="54" t="n">
        <f aca="false">R262+C263-T263</f>
        <v>34403.08</v>
      </c>
      <c r="S263" s="55" t="n">
        <f aca="false">R263*D263</f>
        <v>33618.689776</v>
      </c>
      <c r="T263" s="55"/>
      <c r="U263" s="101"/>
      <c r="V263" s="56" t="n">
        <f aca="false">U263+V262</f>
        <v>7462.74</v>
      </c>
      <c r="W263" s="56" t="n">
        <f aca="false">S263+V263</f>
        <v>41081.429776</v>
      </c>
      <c r="X263" s="1" t="n">
        <f aca="false">X262+B263</f>
        <v>39995</v>
      </c>
      <c r="Y263" s="54" t="n">
        <f aca="false">W263-X263</f>
        <v>1086.429776</v>
      </c>
      <c r="Z263" s="40" t="n">
        <f aca="false">W263/X263-1</f>
        <v>0.0271641399174896</v>
      </c>
      <c r="AA263" s="40" t="n">
        <f aca="false">S263/(X263-V263)-1</f>
        <v>0.0333954596452874</v>
      </c>
      <c r="AB263" s="40" t="n">
        <f aca="false">SUM($C$2:C263)*D263/SUM($B$2:B263)-1</f>
        <v>0.0314523750468811</v>
      </c>
      <c r="AC263" s="40" t="n">
        <f aca="false">Z263-AB263</f>
        <v>-0.00428823512939154</v>
      </c>
      <c r="AD263" s="57" t="n">
        <f aca="false">IF(E263-F263&lt;0,"达成",E263-F263)</f>
        <v>0.0269887999999998</v>
      </c>
    </row>
    <row r="264" customFormat="false" ht="15" hidden="false" customHeight="false" outlineLevel="0" collapsed="false">
      <c r="A264" s="104" t="s">
        <v>915</v>
      </c>
      <c r="B264" s="2" t="n">
        <v>90</v>
      </c>
      <c r="C264" s="93" t="n">
        <v>90.35</v>
      </c>
      <c r="D264" s="94" t="n">
        <v>0.9957</v>
      </c>
      <c r="E264" s="49" t="n">
        <f aca="false">10%*Q264+13%</f>
        <v>0.19</v>
      </c>
      <c r="F264" s="39" t="n">
        <f aca="false">IF(G264="",($F$1*C264-B264)/B264,H264/B264)</f>
        <v>0.170936</v>
      </c>
      <c r="H264" s="95" t="n">
        <f aca="false">IF(G264="",$F$1*C264-B264,G264-B264)</f>
        <v>15.38424</v>
      </c>
      <c r="I264" s="2" t="s">
        <v>96</v>
      </c>
      <c r="J264" s="50" t="s">
        <v>553</v>
      </c>
      <c r="K264" s="98" t="n">
        <f aca="false">DATE(MID(J264,1,4),MID(J264,5,2),MID(J264,7,2))</f>
        <v>43865</v>
      </c>
      <c r="L264" s="99" t="str">
        <f aca="true">IF(LEN(J264) &gt; 15,DATE(MID(J264,12,4),MID(J264,16,2),MID(J264,18,2)),TEXT(TODAY(),"yyyy/m/d"))</f>
        <v>2020/2/25</v>
      </c>
      <c r="M264" s="79" t="n">
        <f aca="false">(L264-K264+1)*B264</f>
        <v>1980</v>
      </c>
      <c r="N264" s="100" t="n">
        <f aca="false">H264/M264*365</f>
        <v>2.83598363636364</v>
      </c>
      <c r="O264" s="52" t="n">
        <f aca="false">D264*C264</f>
        <v>89.961495</v>
      </c>
      <c r="P264" s="52" t="n">
        <f aca="false">O264-B264</f>
        <v>-0.0385050000000007</v>
      </c>
      <c r="Q264" s="53" t="n">
        <f aca="false">B264/150</f>
        <v>0.6</v>
      </c>
      <c r="R264" s="54" t="n">
        <f aca="false">R263+C264-T264</f>
        <v>34493.43</v>
      </c>
      <c r="S264" s="55" t="n">
        <f aca="false">R264*D264</f>
        <v>34345.108251</v>
      </c>
      <c r="T264" s="55"/>
      <c r="U264" s="101"/>
      <c r="V264" s="56" t="n">
        <f aca="false">U264+V263</f>
        <v>7462.74</v>
      </c>
      <c r="W264" s="56" t="n">
        <f aca="false">S264+V264</f>
        <v>41807.848251</v>
      </c>
      <c r="X264" s="1" t="n">
        <f aca="false">X263+B264</f>
        <v>40085</v>
      </c>
      <c r="Y264" s="54" t="n">
        <f aca="false">W264-X264</f>
        <v>1722.84825099999</v>
      </c>
      <c r="Z264" s="40" t="n">
        <f aca="false">W264/X264-1</f>
        <v>0.042979874042659</v>
      </c>
      <c r="AA264" s="40" t="n">
        <f aca="false">S264/(X264-V264)-1</f>
        <v>0.0528120446284222</v>
      </c>
      <c r="AB264" s="40" t="n">
        <f aca="false">SUM($C$2:C264)*D264/SUM($B$2:B264)-1</f>
        <v>0.0508640404141203</v>
      </c>
      <c r="AC264" s="40" t="n">
        <f aca="false">Z264-AB264</f>
        <v>-0.00788416637146129</v>
      </c>
      <c r="AD264" s="57" t="n">
        <f aca="false">IF(E264-F264&lt;0,"达成",E264-F264)</f>
        <v>0.0190639999999999</v>
      </c>
    </row>
    <row r="265" customFormat="false" ht="15" hidden="false" customHeight="false" outlineLevel="0" collapsed="false">
      <c r="A265" s="104" t="s">
        <v>916</v>
      </c>
      <c r="B265" s="2" t="n">
        <v>90</v>
      </c>
      <c r="C265" s="93" t="n">
        <v>88.24</v>
      </c>
      <c r="D265" s="94" t="n">
        <v>1.0195</v>
      </c>
      <c r="E265" s="49" t="n">
        <f aca="false">10%*Q265+13%</f>
        <v>0.19</v>
      </c>
      <c r="F265" s="39" t="n">
        <f aca="false">IF(G265="",($F$1*C265-B265)/B265,H265/B265)</f>
        <v>0.1435904</v>
      </c>
      <c r="H265" s="95" t="n">
        <f aca="false">IF(G265="",$F$1*C265-B265,G265-B265)</f>
        <v>12.923136</v>
      </c>
      <c r="I265" s="2" t="s">
        <v>96</v>
      </c>
      <c r="J265" s="50" t="s">
        <v>555</v>
      </c>
      <c r="K265" s="98" t="n">
        <f aca="false">DATE(MID(J265,1,4),MID(J265,5,2),MID(J265,7,2))</f>
        <v>43866</v>
      </c>
      <c r="L265" s="99" t="str">
        <f aca="true">IF(LEN(J265) &gt; 15,DATE(MID(J265,12,4),MID(J265,16,2),MID(J265,18,2)),TEXT(TODAY(),"yyyy/m/d"))</f>
        <v>2020/2/25</v>
      </c>
      <c r="M265" s="79" t="n">
        <f aca="false">(L265-K265+1)*B265</f>
        <v>1890</v>
      </c>
      <c r="N265" s="100" t="n">
        <f aca="false">H265/M265*365</f>
        <v>2.4957379047619</v>
      </c>
      <c r="O265" s="52" t="n">
        <f aca="false">D265*C265</f>
        <v>89.96068</v>
      </c>
      <c r="P265" s="52" t="n">
        <f aca="false">O265-B265</f>
        <v>-0.0393200000000036</v>
      </c>
      <c r="Q265" s="53" t="n">
        <f aca="false">B265/150</f>
        <v>0.6</v>
      </c>
      <c r="R265" s="54" t="n">
        <f aca="false">R264+C265-T265</f>
        <v>34581.67</v>
      </c>
      <c r="S265" s="55" t="n">
        <f aca="false">R265*D265</f>
        <v>35256.012565</v>
      </c>
      <c r="T265" s="55"/>
      <c r="U265" s="101"/>
      <c r="V265" s="56" t="n">
        <f aca="false">U265+V264</f>
        <v>7462.74</v>
      </c>
      <c r="W265" s="56" t="n">
        <f aca="false">S265+V265</f>
        <v>42718.752565</v>
      </c>
      <c r="X265" s="1" t="n">
        <f aca="false">X264+B265</f>
        <v>40175</v>
      </c>
      <c r="Y265" s="54" t="n">
        <f aca="false">W265-X265</f>
        <v>2543.75256499999</v>
      </c>
      <c r="Z265" s="40" t="n">
        <f aca="false">W265/X265-1</f>
        <v>0.0633168031113873</v>
      </c>
      <c r="AA265" s="40" t="n">
        <f aca="false">S265/(X265-V265)-1</f>
        <v>0.0777614437217113</v>
      </c>
      <c r="AB265" s="40" t="n">
        <f aca="false">SUM($C$2:C265)*D265/SUM($B$2:B265)-1</f>
        <v>0.075811419539515</v>
      </c>
      <c r="AC265" s="40" t="n">
        <f aca="false">Z265-AB265</f>
        <v>-0.0124946164281277</v>
      </c>
      <c r="AD265" s="57" t="n">
        <f aca="false">IF(E265-F265&lt;0,"达成",E265-F265)</f>
        <v>0.0464096</v>
      </c>
    </row>
    <row r="266" customFormat="false" ht="15" hidden="false" customHeight="false" outlineLevel="0" collapsed="false">
      <c r="A266" s="104" t="s">
        <v>917</v>
      </c>
      <c r="B266" s="2" t="n">
        <v>135</v>
      </c>
      <c r="C266" s="93" t="n">
        <v>128.68</v>
      </c>
      <c r="D266" s="94" t="n">
        <v>1.0486</v>
      </c>
      <c r="E266" s="49" t="n">
        <f aca="false">10%*Q266+13%</f>
        <v>0.22</v>
      </c>
      <c r="F266" s="39" t="n">
        <f aca="false">IF(G266="",($F$1*C266-B266)/B266,H266/B266)</f>
        <v>0.1117952</v>
      </c>
      <c r="H266" s="95" t="n">
        <f aca="false">IF(G266="",$F$1*C266-B266,G266-B266)</f>
        <v>15.092352</v>
      </c>
      <c r="I266" s="2" t="s">
        <v>96</v>
      </c>
      <c r="J266" s="50" t="s">
        <v>557</v>
      </c>
      <c r="K266" s="98" t="n">
        <f aca="false">DATE(MID(J266,1,4),MID(J266,5,2),MID(J266,7,2))</f>
        <v>43867</v>
      </c>
      <c r="L266" s="99" t="str">
        <f aca="true">IF(LEN(J266) &gt; 15,DATE(MID(J266,12,4),MID(J266,16,2),MID(J266,18,2)),TEXT(TODAY(),"yyyy/m/d"))</f>
        <v>2020/2/25</v>
      </c>
      <c r="M266" s="79" t="n">
        <f aca="false">(L266-K266+1)*B266</f>
        <v>2700</v>
      </c>
      <c r="N266" s="100" t="n">
        <f aca="false">H266/M266*365</f>
        <v>2.0402624</v>
      </c>
      <c r="O266" s="52" t="n">
        <f aca="false">D266*C266</f>
        <v>134.933848</v>
      </c>
      <c r="P266" s="52" t="n">
        <f aca="false">O266-B266</f>
        <v>-0.0661519999999882</v>
      </c>
      <c r="Q266" s="53" t="n">
        <f aca="false">B266/150</f>
        <v>0.9</v>
      </c>
      <c r="R266" s="54" t="n">
        <f aca="false">R265+C266-T266</f>
        <v>34710.35</v>
      </c>
      <c r="S266" s="55" t="n">
        <f aca="false">R266*D266</f>
        <v>36397.27301</v>
      </c>
      <c r="T266" s="55"/>
      <c r="U266" s="101"/>
      <c r="V266" s="56" t="n">
        <f aca="false">U266+V265</f>
        <v>7462.74</v>
      </c>
      <c r="W266" s="56" t="n">
        <f aca="false">S266+V266</f>
        <v>43860.01301</v>
      </c>
      <c r="X266" s="1" t="n">
        <f aca="false">X265+B266</f>
        <v>40310</v>
      </c>
      <c r="Y266" s="54" t="n">
        <f aca="false">W266-X266</f>
        <v>3550.01300999999</v>
      </c>
      <c r="Z266" s="40" t="n">
        <f aca="false">W266/X266-1</f>
        <v>0.0880677998015378</v>
      </c>
      <c r="AA266" s="40" t="n">
        <f aca="false">S266/(X266-V266)-1</f>
        <v>0.108076381713421</v>
      </c>
      <c r="AB266" s="40" t="n">
        <f aca="false">SUM($C$2:C266)*D266/SUM($B$2:B266)-1</f>
        <v>0.106160361994542</v>
      </c>
      <c r="AC266" s="40" t="n">
        <f aca="false">Z266-AB266</f>
        <v>-0.0180925621930046</v>
      </c>
      <c r="AD266" s="57" t="n">
        <f aca="false">IF(E266-F266&lt;0,"达成",E266-F266)</f>
        <v>0.1082048</v>
      </c>
    </row>
    <row r="267" customFormat="false" ht="15" hidden="false" customHeight="false" outlineLevel="0" collapsed="false">
      <c r="A267" s="104" t="s">
        <v>918</v>
      </c>
      <c r="B267" s="2" t="n">
        <v>135</v>
      </c>
      <c r="C267" s="93" t="n">
        <v>127.69</v>
      </c>
      <c r="D267" s="94" t="n">
        <v>1.0567</v>
      </c>
      <c r="E267" s="49" t="n">
        <f aca="false">10%*Q267+13%</f>
        <v>0.22</v>
      </c>
      <c r="F267" s="39" t="n">
        <f aca="false">IF(G267="",($F$1*C267-B267)/B267,H267/B267)</f>
        <v>0.1032416</v>
      </c>
      <c r="H267" s="95" t="n">
        <f aca="false">IF(G267="",$F$1*C267-B267,G267-B267)</f>
        <v>13.937616</v>
      </c>
      <c r="I267" s="2" t="s">
        <v>96</v>
      </c>
      <c r="J267" s="50" t="s">
        <v>559</v>
      </c>
      <c r="K267" s="98" t="n">
        <f aca="false">DATE(MID(J267,1,4),MID(J267,5,2),MID(J267,7,2))</f>
        <v>43868</v>
      </c>
      <c r="L267" s="99" t="str">
        <f aca="true">IF(LEN(J267) &gt; 15,DATE(MID(J267,12,4),MID(J267,16,2),MID(J267,18,2)),TEXT(TODAY(),"yyyy/m/d"))</f>
        <v>2020/2/25</v>
      </c>
      <c r="M267" s="79" t="n">
        <f aca="false">(L267-K267+1)*B267</f>
        <v>2565</v>
      </c>
      <c r="N267" s="100" t="n">
        <f aca="false">H267/M267*365</f>
        <v>1.98332547368421</v>
      </c>
      <c r="O267" s="52" t="n">
        <f aca="false">D267*C267</f>
        <v>134.930023</v>
      </c>
      <c r="P267" s="52" t="n">
        <f aca="false">O267-B267</f>
        <v>-0.0699769999999944</v>
      </c>
      <c r="Q267" s="53" t="n">
        <f aca="false">B267/150</f>
        <v>0.9</v>
      </c>
      <c r="R267" s="54" t="n">
        <f aca="false">R266+C267-T267</f>
        <v>34838.04</v>
      </c>
      <c r="S267" s="55" t="n">
        <f aca="false">R267*D267</f>
        <v>36813.356868</v>
      </c>
      <c r="T267" s="55"/>
      <c r="U267" s="101"/>
      <c r="V267" s="56" t="n">
        <f aca="false">U267+V266</f>
        <v>7462.74</v>
      </c>
      <c r="W267" s="56" t="n">
        <f aca="false">S267+V267</f>
        <v>44276.096868</v>
      </c>
      <c r="X267" s="1" t="n">
        <f aca="false">X266+B267</f>
        <v>40445</v>
      </c>
      <c r="Y267" s="54" t="n">
        <f aca="false">W267-X267</f>
        <v>3831.09686799999</v>
      </c>
      <c r="Z267" s="40" t="n">
        <f aca="false">W267/X267-1</f>
        <v>0.0947236214117937</v>
      </c>
      <c r="AA267" s="40" t="n">
        <f aca="false">S267/(X267-V267)-1</f>
        <v>0.116156287288985</v>
      </c>
      <c r="AB267" s="40" t="n">
        <f aca="false">SUM($C$2:C267)*D267/SUM($B$2:B267)-1</f>
        <v>0.114320391816047</v>
      </c>
      <c r="AC267" s="40" t="n">
        <f aca="false">Z267-AB267</f>
        <v>-0.019596770404253</v>
      </c>
      <c r="AD267" s="57" t="n">
        <f aca="false">IF(E267-F267&lt;0,"达成",E267-F267)</f>
        <v>0.1167584</v>
      </c>
    </row>
    <row r="268" customFormat="false" ht="15" hidden="false" customHeight="false" outlineLevel="0" collapsed="false">
      <c r="A268" s="104" t="s">
        <v>919</v>
      </c>
      <c r="B268" s="2" t="n">
        <v>135</v>
      </c>
      <c r="C268" s="93" t="n">
        <v>126.37</v>
      </c>
      <c r="D268" s="94" t="n">
        <v>1.0677</v>
      </c>
      <c r="E268" s="49" t="n">
        <f aca="false">10%*Q268+13%</f>
        <v>0.22</v>
      </c>
      <c r="F268" s="39" t="n">
        <f aca="false">IF(G268="",($F$1*C268-B268)/B268,H268/B268)</f>
        <v>0.0918368000000002</v>
      </c>
      <c r="H268" s="95" t="n">
        <f aca="false">IF(G268="",$F$1*C268-B268,G268-B268)</f>
        <v>12.397968</v>
      </c>
      <c r="I268" s="2" t="s">
        <v>96</v>
      </c>
      <c r="J268" s="50" t="s">
        <v>561</v>
      </c>
      <c r="K268" s="98" t="n">
        <f aca="false">DATE(MID(J268,1,4),MID(J268,5,2),MID(J268,7,2))</f>
        <v>43871</v>
      </c>
      <c r="L268" s="99" t="str">
        <f aca="true">IF(LEN(J268) &gt; 15,DATE(MID(J268,12,4),MID(J268,16,2),MID(J268,18,2)),TEXT(TODAY(),"yyyy/m/d"))</f>
        <v>2020/2/25</v>
      </c>
      <c r="M268" s="79" t="n">
        <f aca="false">(L268-K268+1)*B268</f>
        <v>2160</v>
      </c>
      <c r="N268" s="100" t="n">
        <f aca="false">H268/M268*365</f>
        <v>2.095027</v>
      </c>
      <c r="O268" s="52" t="n">
        <f aca="false">D268*C268</f>
        <v>134.925249</v>
      </c>
      <c r="P268" s="52" t="n">
        <f aca="false">O268-B268</f>
        <v>-0.074750999999992</v>
      </c>
      <c r="Q268" s="53" t="n">
        <f aca="false">B268/150</f>
        <v>0.9</v>
      </c>
      <c r="R268" s="54" t="n">
        <f aca="false">R267+C268-T268</f>
        <v>34964.41</v>
      </c>
      <c r="S268" s="55" t="n">
        <f aca="false">R268*D268</f>
        <v>37331.500557</v>
      </c>
      <c r="T268" s="55"/>
      <c r="U268" s="101"/>
      <c r="V268" s="56" t="n">
        <f aca="false">U268+V267</f>
        <v>7462.74</v>
      </c>
      <c r="W268" s="56" t="n">
        <f aca="false">S268+V268</f>
        <v>44794.240557</v>
      </c>
      <c r="X268" s="1" t="n">
        <f aca="false">X267+B268</f>
        <v>40580</v>
      </c>
      <c r="Y268" s="54" t="n">
        <f aca="false">W268-X268</f>
        <v>4214.240557</v>
      </c>
      <c r="Z268" s="40" t="n">
        <f aca="false">W268/X268-1</f>
        <v>0.103850186224741</v>
      </c>
      <c r="AA268" s="40" t="n">
        <f aca="false">S268/(X268-V268)-1</f>
        <v>0.127252090209154</v>
      </c>
      <c r="AB268" s="40" t="n">
        <f aca="false">SUM($C$2:C268)*D268/SUM($B$2:B268)-1</f>
        <v>0.125499458008872</v>
      </c>
      <c r="AC268" s="40" t="n">
        <f aca="false">Z268-AB268</f>
        <v>-0.0216492717841307</v>
      </c>
      <c r="AD268" s="57" t="n">
        <f aca="false">IF(E268-F268&lt;0,"达成",E268-F268)</f>
        <v>0.1281632</v>
      </c>
    </row>
    <row r="269" customFormat="false" ht="15" hidden="false" customHeight="false" outlineLevel="0" collapsed="false">
      <c r="A269" s="104" t="s">
        <v>920</v>
      </c>
      <c r="B269" s="2" t="n">
        <v>135</v>
      </c>
      <c r="C269" s="93" t="n">
        <v>126.79</v>
      </c>
      <c r="D269" s="94" t="n">
        <v>1.0642</v>
      </c>
      <c r="E269" s="49" t="n">
        <f aca="false">10%*Q269+13%</f>
        <v>0.22</v>
      </c>
      <c r="F269" s="39" t="n">
        <f aca="false">IF(G269="",($F$1*C269-B269)/B269,H269/B269)</f>
        <v>0.0954656000000002</v>
      </c>
      <c r="H269" s="95" t="n">
        <f aca="false">IF(G269="",$F$1*C269-B269,G269-B269)</f>
        <v>12.887856</v>
      </c>
      <c r="I269" s="2" t="s">
        <v>96</v>
      </c>
      <c r="J269" s="50" t="s">
        <v>563</v>
      </c>
      <c r="K269" s="98" t="n">
        <f aca="false">DATE(MID(J269,1,4),MID(J269,5,2),MID(J269,7,2))</f>
        <v>43872</v>
      </c>
      <c r="L269" s="99" t="str">
        <f aca="true">IF(LEN(J269) &gt; 15,DATE(MID(J269,12,4),MID(J269,16,2),MID(J269,18,2)),TEXT(TODAY(),"yyyy/m/d"))</f>
        <v>2020/2/25</v>
      </c>
      <c r="M269" s="79" t="n">
        <f aca="false">(L269-K269+1)*B269</f>
        <v>2025</v>
      </c>
      <c r="N269" s="100" t="n">
        <f aca="false">H269/M269*365</f>
        <v>2.32299626666667</v>
      </c>
      <c r="O269" s="52" t="n">
        <f aca="false">D269*C269</f>
        <v>134.929918</v>
      </c>
      <c r="P269" s="52" t="n">
        <f aca="false">O269-B269</f>
        <v>-0.0700819999999851</v>
      </c>
      <c r="Q269" s="53" t="n">
        <f aca="false">B269/150</f>
        <v>0.9</v>
      </c>
      <c r="R269" s="54" t="n">
        <f aca="false">R268+C269-T269</f>
        <v>35091.2</v>
      </c>
      <c r="S269" s="55" t="n">
        <f aca="false">R269*D269</f>
        <v>37344.05504</v>
      </c>
      <c r="T269" s="55"/>
      <c r="U269" s="101"/>
      <c r="V269" s="56" t="n">
        <f aca="false">U269+V268</f>
        <v>7462.74</v>
      </c>
      <c r="W269" s="56" t="n">
        <f aca="false">S269+V269</f>
        <v>44806.79504</v>
      </c>
      <c r="X269" s="1" t="n">
        <f aca="false">X268+B269</f>
        <v>40715</v>
      </c>
      <c r="Y269" s="54" t="n">
        <f aca="false">W269-X269</f>
        <v>4091.79504</v>
      </c>
      <c r="Z269" s="40" t="n">
        <f aca="false">W269/X269-1</f>
        <v>0.10049846592165</v>
      </c>
      <c r="AA269" s="40" t="n">
        <f aca="false">S269/(X269-V269)-1</f>
        <v>0.123053141049661</v>
      </c>
      <c r="AB269" s="40" t="n">
        <f aca="false">SUM($C$2:C269)*D269/SUM($B$2:B269)-1</f>
        <v>0.121404376617954</v>
      </c>
      <c r="AC269" s="40" t="n">
        <f aca="false">Z269-AB269</f>
        <v>-0.0209059106963042</v>
      </c>
      <c r="AD269" s="57" t="n">
        <f aca="false">IF(E269-F269&lt;0,"达成",E269-F269)</f>
        <v>0.1245344</v>
      </c>
    </row>
    <row r="270" customFormat="false" ht="15" hidden="false" customHeight="false" outlineLevel="0" collapsed="false">
      <c r="A270" s="104" t="s">
        <v>921</v>
      </c>
      <c r="B270" s="2" t="n">
        <v>135</v>
      </c>
      <c r="C270" s="93" t="n">
        <v>124.64</v>
      </c>
      <c r="D270" s="94" t="n">
        <v>1.0826</v>
      </c>
      <c r="E270" s="49" t="n">
        <f aca="false">10%*Q270+13%</f>
        <v>0.22</v>
      </c>
      <c r="F270" s="39" t="n">
        <f aca="false">IF(G270="",($F$1*C270-B270)/B270,H270/B270)</f>
        <v>0.0768896000000001</v>
      </c>
      <c r="H270" s="95" t="n">
        <f aca="false">IF(G270="",$F$1*C270-B270,G270-B270)</f>
        <v>10.380096</v>
      </c>
      <c r="I270" s="2" t="s">
        <v>96</v>
      </c>
      <c r="J270" s="50" t="s">
        <v>565</v>
      </c>
      <c r="K270" s="98" t="n">
        <f aca="false">DATE(MID(J270,1,4),MID(J270,5,2),MID(J270,7,2))</f>
        <v>43873</v>
      </c>
      <c r="L270" s="99" t="str">
        <f aca="true">IF(LEN(J270) &gt; 15,DATE(MID(J270,12,4),MID(J270,16,2),MID(J270,18,2)),TEXT(TODAY(),"yyyy/m/d"))</f>
        <v>2020/2/25</v>
      </c>
      <c r="M270" s="79" t="n">
        <f aca="false">(L270-K270+1)*B270</f>
        <v>1890</v>
      </c>
      <c r="N270" s="100" t="n">
        <f aca="false">H270/M270*365</f>
        <v>2.00462171428572</v>
      </c>
      <c r="O270" s="52" t="n">
        <f aca="false">D270*C270</f>
        <v>134.935264</v>
      </c>
      <c r="P270" s="52" t="n">
        <f aca="false">O270-B270</f>
        <v>-0.0647360000000106</v>
      </c>
      <c r="Q270" s="53" t="n">
        <f aca="false">B270/150</f>
        <v>0.9</v>
      </c>
      <c r="R270" s="54" t="n">
        <f aca="false">R269+C270-T270</f>
        <v>35215.84</v>
      </c>
      <c r="S270" s="55" t="n">
        <f aca="false">R270*D270</f>
        <v>38124.668384</v>
      </c>
      <c r="T270" s="55"/>
      <c r="U270" s="101"/>
      <c r="V270" s="56" t="n">
        <f aca="false">U270+V269</f>
        <v>7462.74</v>
      </c>
      <c r="W270" s="56" t="n">
        <f aca="false">S270+V270</f>
        <v>45587.408384</v>
      </c>
      <c r="X270" s="1" t="n">
        <f aca="false">X269+B270</f>
        <v>40850</v>
      </c>
      <c r="Y270" s="54" t="n">
        <f aca="false">W270-X270</f>
        <v>4737.408384</v>
      </c>
      <c r="Z270" s="40" t="n">
        <f aca="false">W270/X270-1</f>
        <v>0.115970829473684</v>
      </c>
      <c r="AA270" s="40" t="n">
        <f aca="false">S270/(X270-V270)-1</f>
        <v>0.141892697513962</v>
      </c>
      <c r="AB270" s="40" t="n">
        <f aca="false">SUM($C$2:C270)*D270/SUM($B$2:B270)-1</f>
        <v>0.140326564161567</v>
      </c>
      <c r="AC270" s="40" t="n">
        <f aca="false">Z270-AB270</f>
        <v>-0.024355734687883</v>
      </c>
      <c r="AD270" s="57" t="n">
        <f aca="false">IF(E270-F270&lt;0,"达成",E270-F270)</f>
        <v>0.1431104</v>
      </c>
    </row>
    <row r="271" customFormat="false" ht="15" hidden="false" customHeight="false" outlineLevel="0" collapsed="false">
      <c r="A271" s="104" t="s">
        <v>922</v>
      </c>
      <c r="B271" s="2" t="n">
        <v>135</v>
      </c>
      <c r="C271" s="93" t="n">
        <v>125.53</v>
      </c>
      <c r="D271" s="94" t="n">
        <v>1.0749</v>
      </c>
      <c r="E271" s="49" t="n">
        <f aca="false">10%*Q271+13%</f>
        <v>0.22</v>
      </c>
      <c r="F271" s="39" t="n">
        <f aca="false">IF(G271="",($F$1*C271-B271)/B271,H271/B271)</f>
        <v>0.0845792</v>
      </c>
      <c r="H271" s="95" t="n">
        <f aca="false">IF(G271="",$F$1*C271-B271,G271-B271)</f>
        <v>11.418192</v>
      </c>
      <c r="I271" s="2" t="s">
        <v>96</v>
      </c>
      <c r="J271" s="50" t="s">
        <v>567</v>
      </c>
      <c r="K271" s="98" t="n">
        <f aca="false">DATE(MID(J271,1,4),MID(J271,5,2),MID(J271,7,2))</f>
        <v>43874</v>
      </c>
      <c r="L271" s="99" t="str">
        <f aca="true">IF(LEN(J271) &gt; 15,DATE(MID(J271,12,4),MID(J271,16,2),MID(J271,18,2)),TEXT(TODAY(),"yyyy/m/d"))</f>
        <v>2020/2/25</v>
      </c>
      <c r="M271" s="79" t="n">
        <f aca="false">(L271-K271+1)*B271</f>
        <v>1755</v>
      </c>
      <c r="N271" s="100" t="n">
        <f aca="false">H271/M271*365</f>
        <v>2.37472369230769</v>
      </c>
      <c r="O271" s="52" t="n">
        <f aca="false">D271*C271</f>
        <v>134.932197</v>
      </c>
      <c r="P271" s="52" t="n">
        <f aca="false">O271-B271</f>
        <v>-0.0678029999999978</v>
      </c>
      <c r="Q271" s="53" t="n">
        <f aca="false">B271/150</f>
        <v>0.9</v>
      </c>
      <c r="R271" s="54" t="n">
        <f aca="false">R270+C271-T271</f>
        <v>35341.37</v>
      </c>
      <c r="S271" s="55" t="n">
        <f aca="false">R271*D271</f>
        <v>37988.438613</v>
      </c>
      <c r="T271" s="55"/>
      <c r="U271" s="101"/>
      <c r="V271" s="56" t="n">
        <f aca="false">U271+V270</f>
        <v>7462.74</v>
      </c>
      <c r="W271" s="56" t="n">
        <f aca="false">S271+V271</f>
        <v>45451.178613</v>
      </c>
      <c r="X271" s="1" t="n">
        <f aca="false">X270+B271</f>
        <v>40985</v>
      </c>
      <c r="Y271" s="54" t="n">
        <f aca="false">W271-X271</f>
        <v>4466.17861299999</v>
      </c>
      <c r="Z271" s="40" t="n">
        <f aca="false">W271/X271-1</f>
        <v>0.108971053141393</v>
      </c>
      <c r="AA271" s="40" t="n">
        <f aca="false">S271/(X271-V271)-1</f>
        <v>0.13323023605807</v>
      </c>
      <c r="AB271" s="40" t="n">
        <f aca="false">SUM($C$2:C271)*D271/SUM($B$2:B271)-1</f>
        <v>0.131778824594364</v>
      </c>
      <c r="AC271" s="40" t="n">
        <f aca="false">Z271-AB271</f>
        <v>-0.0228077714529708</v>
      </c>
      <c r="AD271" s="57" t="n">
        <f aca="false">IF(E271-F271&lt;0,"达成",E271-F271)</f>
        <v>0.1354208</v>
      </c>
    </row>
    <row r="272" customFormat="false" ht="15" hidden="false" customHeight="false" outlineLevel="0" collapsed="false">
      <c r="A272" s="104" t="s">
        <v>923</v>
      </c>
      <c r="B272" s="2" t="n">
        <v>135</v>
      </c>
      <c r="C272" s="93" t="n">
        <v>125.39</v>
      </c>
      <c r="D272" s="94" t="n">
        <v>1.0761</v>
      </c>
      <c r="E272" s="49" t="n">
        <f aca="false">10%*Q272+13%</f>
        <v>0.22</v>
      </c>
      <c r="F272" s="39" t="n">
        <f aca="false">IF(G272="",($F$1*C272-B272)/B272,H272/B272)</f>
        <v>0.0833696</v>
      </c>
      <c r="H272" s="95" t="n">
        <f aca="false">IF(G272="",$F$1*C272-B272,G272-B272)</f>
        <v>11.254896</v>
      </c>
      <c r="I272" s="2" t="s">
        <v>96</v>
      </c>
      <c r="J272" s="50" t="s">
        <v>569</v>
      </c>
      <c r="K272" s="98" t="n">
        <f aca="false">DATE(MID(J272,1,4),MID(J272,5,2),MID(J272,7,2))</f>
        <v>43875</v>
      </c>
      <c r="L272" s="99" t="str">
        <f aca="true">IF(LEN(J272) &gt; 15,DATE(MID(J272,12,4),MID(J272,16,2),MID(J272,18,2)),TEXT(TODAY(),"yyyy/m/d"))</f>
        <v>2020/2/25</v>
      </c>
      <c r="M272" s="79" t="n">
        <f aca="false">(L272-K272+1)*B272</f>
        <v>1620</v>
      </c>
      <c r="N272" s="100" t="n">
        <f aca="false">H272/M272*365</f>
        <v>2.53582533333333</v>
      </c>
      <c r="O272" s="52" t="n">
        <f aca="false">D272*C272</f>
        <v>134.932179</v>
      </c>
      <c r="P272" s="52" t="n">
        <f aca="false">O272-B272</f>
        <v>-0.0678209999999808</v>
      </c>
      <c r="Q272" s="53" t="n">
        <f aca="false">B272/150</f>
        <v>0.9</v>
      </c>
      <c r="R272" s="54" t="n">
        <f aca="false">R271+C272-T272</f>
        <v>35466.76</v>
      </c>
      <c r="S272" s="55" t="n">
        <f aca="false">R272*D272</f>
        <v>38165.780436</v>
      </c>
      <c r="T272" s="55"/>
      <c r="U272" s="101"/>
      <c r="V272" s="56" t="n">
        <f aca="false">U272+V271</f>
        <v>7462.74</v>
      </c>
      <c r="W272" s="56" t="n">
        <f aca="false">S272+V272</f>
        <v>45628.520436</v>
      </c>
      <c r="X272" s="1" t="n">
        <f aca="false">X271+B272</f>
        <v>41120</v>
      </c>
      <c r="Y272" s="54" t="n">
        <f aca="false">W272-X272</f>
        <v>4508.52043599999</v>
      </c>
      <c r="Z272" s="40" t="n">
        <f aca="false">W272/X272-1</f>
        <v>0.109643006712062</v>
      </c>
      <c r="AA272" s="40" t="n">
        <f aca="false">S272/(X272-V272)-1</f>
        <v>0.133953876102808</v>
      </c>
      <c r="AB272" s="40" t="n">
        <f aca="false">SUM($C$2:C272)*D272/SUM($B$2:B272)-1</f>
        <v>0.132603886016537</v>
      </c>
      <c r="AC272" s="40" t="n">
        <f aca="false">Z272-AB272</f>
        <v>-0.0229608793044753</v>
      </c>
      <c r="AD272" s="57" t="n">
        <f aca="false">IF(E272-F272&lt;0,"达成",E272-F272)</f>
        <v>0.1366304</v>
      </c>
    </row>
    <row r="273" customFormat="false" ht="15" hidden="false" customHeight="false" outlineLevel="0" collapsed="false">
      <c r="A273" s="104" t="s">
        <v>924</v>
      </c>
      <c r="B273" s="2" t="n">
        <v>135</v>
      </c>
      <c r="C273" s="93" t="n">
        <v>121.68</v>
      </c>
      <c r="D273" s="94" t="n">
        <v>1.1089</v>
      </c>
      <c r="E273" s="49" t="n">
        <f aca="false">10%*Q273+13%</f>
        <v>0.22</v>
      </c>
      <c r="F273" s="39" t="n">
        <f aca="false">IF(G273="",($F$1*C273-B273)/B273,H273/B273)</f>
        <v>0.0513152000000002</v>
      </c>
      <c r="H273" s="95" t="n">
        <f aca="false">IF(G273="",$F$1*C273-B273,G273-B273)</f>
        <v>6.92755200000002</v>
      </c>
      <c r="I273" s="2" t="s">
        <v>96</v>
      </c>
      <c r="J273" s="50" t="s">
        <v>571</v>
      </c>
      <c r="K273" s="98" t="n">
        <f aca="false">DATE(MID(J273,1,4),MID(J273,5,2),MID(J273,7,2))</f>
        <v>43878</v>
      </c>
      <c r="L273" s="99" t="str">
        <f aca="true">IF(LEN(J273) &gt; 15,DATE(MID(J273,12,4),MID(J273,16,2),MID(J273,18,2)),TEXT(TODAY(),"yyyy/m/d"))</f>
        <v>2020/2/25</v>
      </c>
      <c r="M273" s="79" t="n">
        <f aca="false">(L273-K273+1)*B273</f>
        <v>1215</v>
      </c>
      <c r="N273" s="100" t="n">
        <f aca="false">H273/M273*365</f>
        <v>2.08111644444445</v>
      </c>
      <c r="O273" s="52" t="n">
        <f aca="false">D273*C273</f>
        <v>134.930952</v>
      </c>
      <c r="P273" s="52" t="n">
        <f aca="false">O273-B273</f>
        <v>-0.0690479999999809</v>
      </c>
      <c r="Q273" s="53" t="n">
        <f aca="false">B273/150</f>
        <v>0.9</v>
      </c>
      <c r="R273" s="54" t="n">
        <f aca="false">R272+C273-T273</f>
        <v>35588.44</v>
      </c>
      <c r="S273" s="55" t="n">
        <f aca="false">R273*D273</f>
        <v>39464.021116</v>
      </c>
      <c r="T273" s="55"/>
      <c r="U273" s="101"/>
      <c r="V273" s="56" t="n">
        <f aca="false">U273+V272</f>
        <v>7462.74</v>
      </c>
      <c r="W273" s="56" t="n">
        <f aca="false">S273+V273</f>
        <v>46926.761116</v>
      </c>
      <c r="X273" s="1" t="n">
        <f aca="false">X272+B273</f>
        <v>41255</v>
      </c>
      <c r="Y273" s="54" t="n">
        <f aca="false">W273-X273</f>
        <v>5671.76111599999</v>
      </c>
      <c r="Z273" s="40" t="n">
        <f aca="false">W273/X273-1</f>
        <v>0.137480574863653</v>
      </c>
      <c r="AA273" s="40" t="n">
        <f aca="false">S273/(X273-V273)-1</f>
        <v>0.167842018142616</v>
      </c>
      <c r="AB273" s="40" t="n">
        <f aca="false">SUM($C$2:C273)*D273/SUM($B$2:B273)-1</f>
        <v>0.166577583541389</v>
      </c>
      <c r="AC273" s="40" t="n">
        <f aca="false">Z273-AB273</f>
        <v>-0.0290970086777362</v>
      </c>
      <c r="AD273" s="57" t="n">
        <f aca="false">IF(E273-F273&lt;0,"达成",E273-F273)</f>
        <v>0.1686848</v>
      </c>
    </row>
    <row r="274" customFormat="false" ht="15" hidden="false" customHeight="false" outlineLevel="0" collapsed="false">
      <c r="A274" s="104" t="s">
        <v>925</v>
      </c>
      <c r="B274" s="2" t="n">
        <v>135</v>
      </c>
      <c r="C274" s="93" t="n">
        <v>120.28</v>
      </c>
      <c r="D274" s="94" t="n">
        <v>1.1218</v>
      </c>
      <c r="E274" s="49" t="n">
        <f aca="false">10%*Q274+13%</f>
        <v>0.22</v>
      </c>
      <c r="F274" s="39" t="n">
        <f aca="false">IF(G274="",($F$1*C274-B274)/B274,H274/B274)</f>
        <v>0.0392192000000002</v>
      </c>
      <c r="H274" s="95" t="n">
        <f aca="false">IF(G274="",$F$1*C274-B274,G274-B274)</f>
        <v>5.29459200000002</v>
      </c>
      <c r="I274" s="2" t="s">
        <v>96</v>
      </c>
      <c r="J274" s="50" t="s">
        <v>573</v>
      </c>
      <c r="K274" s="98" t="n">
        <f aca="false">DATE(MID(J274,1,4),MID(J274,5,2),MID(J274,7,2))</f>
        <v>43879</v>
      </c>
      <c r="L274" s="99" t="str">
        <f aca="true">IF(LEN(J274) &gt; 15,DATE(MID(J274,12,4),MID(J274,16,2),MID(J274,18,2)),TEXT(TODAY(),"yyyy/m/d"))</f>
        <v>2020/2/25</v>
      </c>
      <c r="M274" s="79" t="n">
        <f aca="false">(L274-K274+1)*B274</f>
        <v>1080</v>
      </c>
      <c r="N274" s="100" t="n">
        <f aca="false">H274/M274*365</f>
        <v>1.78937600000001</v>
      </c>
      <c r="O274" s="52" t="n">
        <f aca="false">D274*C274</f>
        <v>134.930104</v>
      </c>
      <c r="P274" s="52" t="n">
        <f aca="false">O274-B274</f>
        <v>-0.069896</v>
      </c>
      <c r="Q274" s="53" t="n">
        <f aca="false">B274/150</f>
        <v>0.9</v>
      </c>
      <c r="R274" s="54" t="n">
        <f aca="false">R273+C274-T274</f>
        <v>35708.72</v>
      </c>
      <c r="S274" s="55" t="n">
        <f aca="false">R274*D274</f>
        <v>40058.042096</v>
      </c>
      <c r="T274" s="55"/>
      <c r="U274" s="101"/>
      <c r="V274" s="56" t="n">
        <f aca="false">U274+V273</f>
        <v>7462.74</v>
      </c>
      <c r="W274" s="56" t="n">
        <f aca="false">S274+V274</f>
        <v>47520.782096</v>
      </c>
      <c r="X274" s="1" t="n">
        <f aca="false">X273+B274</f>
        <v>41390</v>
      </c>
      <c r="Y274" s="54" t="n">
        <f aca="false">W274-X274</f>
        <v>6130.78209599999</v>
      </c>
      <c r="Z274" s="40" t="n">
        <f aca="false">W274/X274-1</f>
        <v>0.148122302391882</v>
      </c>
      <c r="AA274" s="40" t="n">
        <f aca="false">S274/(X274-V274)-1</f>
        <v>0.180703720135372</v>
      </c>
      <c r="AB274" s="40" t="n">
        <f aca="false">SUM($C$2:C274)*D274/SUM($B$2:B274)-1</f>
        <v>0.179559283933317</v>
      </c>
      <c r="AC274" s="40" t="n">
        <f aca="false">Z274-AB274</f>
        <v>-0.0314369815414353</v>
      </c>
      <c r="AD274" s="57" t="n">
        <f aca="false">IF(E274-F274&lt;0,"达成",E274-F274)</f>
        <v>0.1807808</v>
      </c>
    </row>
    <row r="275" customFormat="false" ht="15" hidden="false" customHeight="false" outlineLevel="0" collapsed="false">
      <c r="A275" s="104" t="s">
        <v>926</v>
      </c>
      <c r="B275" s="2" t="n">
        <v>135</v>
      </c>
      <c r="C275" s="93" t="n">
        <v>121.38</v>
      </c>
      <c r="D275" s="94" t="n">
        <v>1.1116</v>
      </c>
      <c r="E275" s="49" t="n">
        <f aca="false">10%*Q275+13%</f>
        <v>0.22</v>
      </c>
      <c r="F275" s="39" t="n">
        <f aca="false">IF(G275="",($F$1*C275-B275)/B275,H275/B275)</f>
        <v>0.0487232</v>
      </c>
      <c r="H275" s="95" t="n">
        <f aca="false">IF(G275="",$F$1*C275-B275,G275-B275)</f>
        <v>6.57763199999999</v>
      </c>
      <c r="I275" s="2" t="s">
        <v>96</v>
      </c>
      <c r="J275" s="50" t="s">
        <v>575</v>
      </c>
      <c r="K275" s="98" t="n">
        <f aca="false">DATE(MID(J275,1,4),MID(J275,5,2),MID(J275,7,2))</f>
        <v>43880</v>
      </c>
      <c r="L275" s="99" t="str">
        <f aca="true">IF(LEN(J275) &gt; 15,DATE(MID(J275,12,4),MID(J275,16,2),MID(J275,18,2)),TEXT(TODAY(),"yyyy/m/d"))</f>
        <v>2020/2/25</v>
      </c>
      <c r="M275" s="79" t="n">
        <f aca="false">(L275-K275+1)*B275</f>
        <v>945</v>
      </c>
      <c r="N275" s="100" t="n">
        <f aca="false">H275/M275*365</f>
        <v>2.54056685714285</v>
      </c>
      <c r="O275" s="52" t="n">
        <f aca="false">D275*C275</f>
        <v>134.926008</v>
      </c>
      <c r="P275" s="52" t="n">
        <f aca="false">O275-B275</f>
        <v>-0.0739920000000041</v>
      </c>
      <c r="Q275" s="53" t="n">
        <f aca="false">B275/150</f>
        <v>0.9</v>
      </c>
      <c r="R275" s="54" t="n">
        <f aca="false">R274+C275-T275</f>
        <v>35830.1</v>
      </c>
      <c r="S275" s="55" t="n">
        <f aca="false">R275*D275</f>
        <v>39828.73916</v>
      </c>
      <c r="T275" s="55"/>
      <c r="U275" s="101"/>
      <c r="V275" s="56" t="n">
        <f aca="false">U275+V274</f>
        <v>7462.74</v>
      </c>
      <c r="W275" s="56" t="n">
        <f aca="false">S275+V275</f>
        <v>47291.47916</v>
      </c>
      <c r="X275" s="1" t="n">
        <f aca="false">X274+B275</f>
        <v>41525</v>
      </c>
      <c r="Y275" s="54" t="n">
        <f aca="false">W275-X275</f>
        <v>5766.47915999999</v>
      </c>
      <c r="Z275" s="40" t="n">
        <f aca="false">W275/X275-1</f>
        <v>0.138867649849488</v>
      </c>
      <c r="AA275" s="40" t="n">
        <f aca="false">S275/(X275-V275)-1</f>
        <v>0.169292324114724</v>
      </c>
      <c r="AB275" s="40" t="n">
        <f aca="false">SUM($C$2:C275)*D275/SUM($B$2:B275)-1</f>
        <v>0.168283435328116</v>
      </c>
      <c r="AC275" s="40" t="n">
        <f aca="false">Z275-AB275</f>
        <v>-0.0294157854786277</v>
      </c>
      <c r="AD275" s="57" t="n">
        <f aca="false">IF(E275-F275&lt;0,"达成",E275-F275)</f>
        <v>0.1712768</v>
      </c>
    </row>
    <row r="276" customFormat="false" ht="15" hidden="false" customHeight="false" outlineLevel="0" collapsed="false">
      <c r="A276" s="104" t="s">
        <v>927</v>
      </c>
      <c r="B276" s="2" t="n">
        <v>135</v>
      </c>
      <c r="C276" s="93" t="n">
        <v>119.32</v>
      </c>
      <c r="D276" s="94" t="n">
        <v>1.1308</v>
      </c>
      <c r="E276" s="49" t="n">
        <f aca="false">10%*Q276+13%</f>
        <v>0.22</v>
      </c>
      <c r="F276" s="39" t="n">
        <f aca="false">IF(G276="",($F$1*C276-B276)/B276,H276/B276)</f>
        <v>0.0309248</v>
      </c>
      <c r="H276" s="95" t="n">
        <f aca="false">IF(G276="",$F$1*C276-B276,G276-B276)</f>
        <v>4.174848</v>
      </c>
      <c r="I276" s="2" t="s">
        <v>96</v>
      </c>
      <c r="J276" s="50" t="s">
        <v>577</v>
      </c>
      <c r="K276" s="98" t="n">
        <f aca="false">DATE(MID(J276,1,4),MID(J276,5,2),MID(J276,7,2))</f>
        <v>43881</v>
      </c>
      <c r="L276" s="99" t="str">
        <f aca="true">IF(LEN(J276) &gt; 15,DATE(MID(J276,12,4),MID(J276,16,2),MID(J276,18,2)),TEXT(TODAY(),"yyyy/m/d"))</f>
        <v>2020/2/25</v>
      </c>
      <c r="M276" s="79" t="n">
        <f aca="false">(L276-K276+1)*B276</f>
        <v>810</v>
      </c>
      <c r="N276" s="100" t="n">
        <f aca="false">H276/M276*365</f>
        <v>1.88125866666667</v>
      </c>
      <c r="O276" s="52" t="n">
        <f aca="false">D276*C276</f>
        <v>134.927056</v>
      </c>
      <c r="P276" s="52" t="n">
        <f aca="false">O276-B276</f>
        <v>-0.0729440000000068</v>
      </c>
      <c r="Q276" s="53" t="n">
        <f aca="false">B276/150</f>
        <v>0.9</v>
      </c>
      <c r="R276" s="54" t="n">
        <f aca="false">R275+C276-T276</f>
        <v>35758.86</v>
      </c>
      <c r="S276" s="55" t="n">
        <f aca="false">R276*D276</f>
        <v>40436.118888</v>
      </c>
      <c r="T276" s="55" t="n">
        <v>190.56</v>
      </c>
      <c r="U276" s="101" t="n">
        <v>215.49</v>
      </c>
      <c r="V276" s="56" t="n">
        <f aca="false">U276+V275</f>
        <v>7678.23</v>
      </c>
      <c r="W276" s="56" t="n">
        <f aca="false">S276+V276</f>
        <v>48114.348888</v>
      </c>
      <c r="X276" s="1" t="n">
        <f aca="false">X275+B276</f>
        <v>41660</v>
      </c>
      <c r="Y276" s="54" t="n">
        <f aca="false">W276-X276</f>
        <v>6454.34888799999</v>
      </c>
      <c r="Z276" s="40" t="n">
        <f aca="false">W276/X276-1</f>
        <v>0.154929161977916</v>
      </c>
      <c r="AA276" s="40" t="n">
        <f aca="false">S276/(X276-V276)-1</f>
        <v>0.189935629839175</v>
      </c>
      <c r="AB276" s="40" t="n">
        <f aca="false">SUM($C$2:C276)*D276/SUM($B$2:B276)-1</f>
        <v>0.187850027172348</v>
      </c>
      <c r="AC276" s="40" t="n">
        <f aca="false">Z276-AB276</f>
        <v>-0.0329208651944318</v>
      </c>
      <c r="AD276" s="57" t="n">
        <f aca="false">IF(E276-F276&lt;0,"达成",E276-F276)</f>
        <v>0.1890752</v>
      </c>
    </row>
    <row r="277" customFormat="false" ht="15" hidden="false" customHeight="false" outlineLevel="0" collapsed="false">
      <c r="A277" s="104" t="s">
        <v>928</v>
      </c>
      <c r="B277" s="2" t="n">
        <v>135</v>
      </c>
      <c r="C277" s="93" t="n">
        <v>117.7</v>
      </c>
      <c r="D277" s="94" t="n">
        <v>1.1464</v>
      </c>
      <c r="E277" s="49" t="n">
        <f aca="false">10%*Q277+13%</f>
        <v>0.22</v>
      </c>
      <c r="F277" s="39" t="n">
        <f aca="false">IF(G277="",($F$1*C277-B277)/B277,H277/B277)</f>
        <v>0.0169280000000002</v>
      </c>
      <c r="H277" s="95" t="n">
        <f aca="false">IF(G277="",$F$1*C277-B277,G277-B277)</f>
        <v>2.28528000000003</v>
      </c>
      <c r="I277" s="2" t="s">
        <v>96</v>
      </c>
      <c r="J277" s="50" t="s">
        <v>579</v>
      </c>
      <c r="K277" s="98" t="n">
        <f aca="false">DATE(MID(J277,1,4),MID(J277,5,2),MID(J277,7,2))</f>
        <v>43882</v>
      </c>
      <c r="L277" s="99" t="str">
        <f aca="true">IF(LEN(J277) &gt; 15,DATE(MID(J277,12,4),MID(J277,16,2),MID(J277,18,2)),TEXT(TODAY(),"yyyy/m/d"))</f>
        <v>2020/2/25</v>
      </c>
      <c r="M277" s="79" t="n">
        <f aca="false">(L277-K277+1)*B277</f>
        <v>675</v>
      </c>
      <c r="N277" s="100" t="n">
        <f aca="false">H277/M277*365</f>
        <v>1.23574400000002</v>
      </c>
      <c r="O277" s="52" t="n">
        <f aca="false">D277*C277</f>
        <v>134.93128</v>
      </c>
      <c r="P277" s="52" t="n">
        <f aca="false">O277-B277</f>
        <v>-0.0687199999999848</v>
      </c>
      <c r="Q277" s="53" t="n">
        <f aca="false">B277/150</f>
        <v>0.9</v>
      </c>
      <c r="R277" s="54" t="n">
        <f aca="false">R276+C277-T277</f>
        <v>35338.23</v>
      </c>
      <c r="S277" s="55" t="n">
        <f aca="false">R277*D277</f>
        <v>40511.746872</v>
      </c>
      <c r="T277" s="55" t="n">
        <v>538.33</v>
      </c>
      <c r="U277" s="101" t="n">
        <v>617.14</v>
      </c>
      <c r="V277" s="56" t="n">
        <f aca="false">U277+V276</f>
        <v>8295.37</v>
      </c>
      <c r="W277" s="56" t="n">
        <f aca="false">S277+V277</f>
        <v>48807.116872</v>
      </c>
      <c r="X277" s="1" t="n">
        <f aca="false">X276+B277</f>
        <v>41795</v>
      </c>
      <c r="Y277" s="54" t="n">
        <f aca="false">W277-X277</f>
        <v>7012.11687199998</v>
      </c>
      <c r="Z277" s="40" t="n">
        <f aca="false">W277/X277-1</f>
        <v>0.167774060820672</v>
      </c>
      <c r="AA277" s="40" t="n">
        <f aca="false">S277/(X277-V277)-1</f>
        <v>0.209319233436309</v>
      </c>
      <c r="AB277" s="40" t="n">
        <f aca="false">SUM($C$2:C277)*D277/SUM($B$2:B277)-1</f>
        <v>0.20357572283766</v>
      </c>
      <c r="AC277" s="40" t="n">
        <f aca="false">Z277-AB277</f>
        <v>-0.0358016620169884</v>
      </c>
      <c r="AD277" s="57" t="n">
        <f aca="false">IF(E277-F277&lt;0,"达成",E277-F277)</f>
        <v>0.203072</v>
      </c>
    </row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41:Z1048576 Z1:Z3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{E2F5867F-D56D-413B-9C70-D82F125D4F6F}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{2F132BD1-5EA3-4494-9F79-ACA57FD0C569}</x14:id>
        </ext>
      </extLst>
    </cfRule>
  </conditionalFormatting>
  <conditionalFormatting sqref="AA41:AC1048576 AA1:AC3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{32C2417D-DDF8-44BF-AEC9-D0A9E752895F}</x14:id>
        </ext>
      </extLst>
    </cfRule>
  </conditionalFormatting>
  <conditionalFormatting sqref="F83:F1048576 F41:F80 F2:F3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{A0CF6C4C-9345-4BF7-8046-D9C9F7DFD422}</x14:id>
        </ext>
      </extLst>
    </cfRule>
  </conditionalFormatting>
  <conditionalFormatting sqref="F2:F277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77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8:E81 E87:E94 E96 E156:E277 E103:E106 E98:E100 E110:E152">
    <cfRule type="cellIs" priority="10" operator="lessThan" aboveAverage="0" equalAverage="0" bottom="0" percent="0" rank="0" text="" dxfId="8">
      <formula>F38</formula>
    </cfRule>
  </conditionalFormatting>
  <conditionalFormatting sqref="F81">
    <cfRule type="dataBar" priority="11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{18C761F7-30B3-47B2-8267-3EE2FDE8E0A0}</x14:id>
        </ext>
      </extLst>
    </cfRule>
  </conditionalFormatting>
  <conditionalFormatting sqref="F82:F84">
    <cfRule type="dataBar" priority="12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{75B160CE-FBF0-42FB-8F88-54F1F962D9BE}</x14:id>
        </ext>
      </extLst>
    </cfRule>
  </conditionalFormatting>
  <conditionalFormatting sqref="F83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{52485B6C-E775-483F-9061-FB14623F73D4}</x14:id>
        </ext>
      </extLst>
    </cfRule>
  </conditionalFormatting>
  <conditionalFormatting sqref="F82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{81F7F3E2-6768-43C0-A3A0-8F8E21FE9323}</x14:id>
        </ext>
      </extLst>
    </cfRule>
  </conditionalFormatting>
  <conditionalFormatting sqref="Z37:Z40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{36562FAF-8388-4628-97D3-83103358EFBD}</x14:id>
        </ext>
      </extLst>
    </cfRule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{7ED371A2-3384-4DD3-8457-65D283E95085}</x14:id>
        </ext>
      </extLst>
    </cfRule>
  </conditionalFormatting>
  <conditionalFormatting sqref="AA37:AC40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{59EA7725-E082-4031-84B6-D9757AA0AF25}</x14:id>
        </ext>
      </extLst>
    </cfRule>
  </conditionalFormatting>
  <conditionalFormatting sqref="F37:F40">
    <cfRule type="dataBar" priority="1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{F4508B60-DC7C-47B7-9E9C-42E165EC9EAB}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F5867F-D56D-413B-9C70-D82F125D4F6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2F132BD1-5EA3-4494-9F79-ACA57FD0C56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Z41:Z1048576 Z1:Z36</xm:sqref>
        </x14:conditionalFormatting>
        <x14:conditionalFormatting xmlns:xm="http://schemas.microsoft.com/office/excel/2006/main">
          <x14:cfRule type="dataBar" id="{32C2417D-DDF8-44BF-AEC9-D0A9E752895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AA41:AC1048576 AA1:AC36</xm:sqref>
        </x14:conditionalFormatting>
        <x14:conditionalFormatting xmlns:xm="http://schemas.microsoft.com/office/excel/2006/main">
          <x14:cfRule type="dataBar" id="{A0CF6C4C-9345-4BF7-8046-D9C9F7DFD42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F83:F1048576 F41:F80 F2:F36</xm:sqref>
        </x14:conditionalFormatting>
        <x14:conditionalFormatting xmlns:xm="http://schemas.microsoft.com/office/excel/2006/main">
          <x14:cfRule type="dataBar" id="{18C761F7-30B3-47B2-8267-3EE2FDE8E0A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F81</xm:sqref>
        </x14:conditionalFormatting>
        <x14:conditionalFormatting xmlns:xm="http://schemas.microsoft.com/office/excel/2006/main">
          <x14:cfRule type="dataBar" id="{75B160CE-FBF0-42FB-8F88-54F1F962D9B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F82:F84</xm:sqref>
        </x14:conditionalFormatting>
        <x14:conditionalFormatting xmlns:xm="http://schemas.microsoft.com/office/excel/2006/main">
          <x14:cfRule type="dataBar" id="{52485B6C-E775-483F-9061-FB14623F73D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F83</xm:sqref>
        </x14:conditionalFormatting>
        <x14:conditionalFormatting xmlns:xm="http://schemas.microsoft.com/office/excel/2006/main">
          <x14:cfRule type="dataBar" id="{81F7F3E2-6768-43C0-A3A0-8F8E21FE932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F82</xm:sqref>
        </x14:conditionalFormatting>
        <x14:conditionalFormatting xmlns:xm="http://schemas.microsoft.com/office/excel/2006/main">
          <x14:cfRule type="dataBar" id="{36562FAF-8388-4628-97D3-83103358EFB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ED371A2-3384-4DD3-8457-65D283E9508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Z37:Z40</xm:sqref>
        </x14:conditionalFormatting>
        <x14:conditionalFormatting xmlns:xm="http://schemas.microsoft.com/office/excel/2006/main">
          <x14:cfRule type="dataBar" id="{59EA7725-E082-4031-84B6-D9757AA0AF2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AA37:AC40</xm:sqref>
        </x14:conditionalFormatting>
        <x14:conditionalFormatting xmlns:xm="http://schemas.microsoft.com/office/excel/2006/main">
          <x14:cfRule type="dataBar" id="{F4508B60-DC7C-47B7-9E9C-42E165EC9EA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F37:F40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929</v>
      </c>
      <c r="C2" s="2" t="s">
        <v>930</v>
      </c>
      <c r="D2" s="2" t="s">
        <v>931</v>
      </c>
      <c r="E2" s="2" t="s">
        <v>932</v>
      </c>
      <c r="F2" s="2" t="s">
        <v>933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580</v>
      </c>
      <c r="H1" s="112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934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935</v>
      </c>
    </row>
    <row r="2" customFormat="false" ht="17.35" hidden="false" customHeight="false" outlineLevel="0" collapsed="false">
      <c r="A2" s="113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4" t="s">
        <v>936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3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4" t="s">
        <v>937</v>
      </c>
      <c r="K3" s="93" t="n">
        <f aca="false">D3*C3</f>
        <v>149.850359</v>
      </c>
      <c r="L3" s="93" t="n">
        <f aca="false">B3-K3</f>
        <v>0.149641000000003</v>
      </c>
      <c r="M3" s="49" t="n">
        <f aca="false">K3/150</f>
        <v>0.999002393333333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-0.51511400000004</v>
      </c>
      <c r="V3" s="40" t="n">
        <f aca="false">S3/T3-1</f>
        <v>-0.00171704666666683</v>
      </c>
      <c r="W3" s="40" t="n">
        <f aca="false">O3/(T3-R3)-1</f>
        <v>-0.00171704666666683</v>
      </c>
      <c r="X3" s="49" t="n">
        <f aca="false">R3/S3</f>
        <v>0</v>
      </c>
    </row>
    <row r="4" customFormat="false" ht="17.35" hidden="false" customHeight="false" outlineLevel="0" collapsed="false">
      <c r="A4" s="113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4" t="s">
        <v>938</v>
      </c>
      <c r="K4" s="93" t="n">
        <f aca="false">D4*C4</f>
        <v>149.8459</v>
      </c>
      <c r="L4" s="93" t="n">
        <f aca="false">B4-K4</f>
        <v>0.1541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5.99118599999997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3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4" t="s">
        <v>939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3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5" t="s">
        <v>940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3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4" t="s">
        <v>941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7.27656500000012</v>
      </c>
      <c r="V7" s="40" t="n">
        <f aca="false">S7/T7-1</f>
        <v>0.00808507222222232</v>
      </c>
      <c r="W7" s="40" t="n">
        <f aca="false">O7/(T7-R7)-1</f>
        <v>0.00808507222222232</v>
      </c>
      <c r="X7" s="49" t="n">
        <f aca="false">R7/S7</f>
        <v>0</v>
      </c>
    </row>
    <row r="8" customFormat="false" ht="17.35" hidden="false" customHeight="false" outlineLevel="0" collapsed="false">
      <c r="A8" s="113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4" t="s">
        <v>942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3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4" t="s">
        <v>943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3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4" t="s">
        <v>944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3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4" t="s">
        <v>945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3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4" t="s">
        <v>946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3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4" t="s">
        <v>947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3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4" t="s">
        <v>948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3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4" t="s">
        <v>949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66.6660960000004</v>
      </c>
      <c r="V15" s="40" t="n">
        <f aca="false">S15/T15-1</f>
        <v>0.0317457600000002</v>
      </c>
      <c r="W15" s="40" t="n">
        <f aca="false">O15/(T15-R15)-1</f>
        <v>0.0317457600000002</v>
      </c>
      <c r="X15" s="49" t="n">
        <f aca="false">R15/S15</f>
        <v>0</v>
      </c>
    </row>
    <row r="16" customFormat="false" ht="17.35" hidden="false" customHeight="false" outlineLevel="0" collapsed="false">
      <c r="A16" s="113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4" t="s">
        <v>950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3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4" t="s">
        <v>951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3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4" t="s">
        <v>952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3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4" t="s">
        <v>953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70.5619200000001</v>
      </c>
      <c r="V19" s="40" t="n">
        <f aca="false">S19/T19-1</f>
        <v>0.0261340444444444</v>
      </c>
      <c r="W19" s="40" t="n">
        <f aca="false">O19/(T19-R19)-1</f>
        <v>0.0261340444444444</v>
      </c>
      <c r="X19" s="49" t="n">
        <f aca="false">R19/S19</f>
        <v>0</v>
      </c>
    </row>
    <row r="20" customFormat="false" ht="17.35" hidden="false" customHeight="false" outlineLevel="0" collapsed="false">
      <c r="A20" s="113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4" t="s">
        <v>954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3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4" t="s">
        <v>955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3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4" t="s">
        <v>956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6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7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8" t="s">
        <v>957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3600.00570303049</v>
      </c>
      <c r="P23" s="93"/>
      <c r="Q23" s="93"/>
      <c r="R23" s="54" t="n">
        <f aca="false">R22+Q23</f>
        <v>0</v>
      </c>
      <c r="S23" s="54" t="n">
        <f aca="false">R23+O23</f>
        <v>3600.00570303049</v>
      </c>
      <c r="T23" s="2" t="n">
        <f aca="false">T22+B23</f>
        <v>3255</v>
      </c>
      <c r="U23" s="54" t="n">
        <f aca="false">S23-T23</f>
        <v>345.005703030492</v>
      </c>
      <c r="V23" s="40" t="n">
        <f aca="false">S23/T23-1</f>
        <v>0.105992535493239</v>
      </c>
      <c r="W23" s="40" t="n">
        <f aca="false">O23/(T23-R23)-1</f>
        <v>0.105992535493239</v>
      </c>
      <c r="X23" s="49" t="n">
        <f aca="false">R23/S23</f>
        <v>0</v>
      </c>
    </row>
    <row r="24" customFormat="false" ht="17.35" hidden="false" customHeight="false" outlineLevel="0" collapsed="false">
      <c r="A24" s="116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0.309753319288355</v>
      </c>
      <c r="F24" s="26" t="n">
        <f aca="false">IF(G24="",($F$1*C24-B24)/B24,H24/B24)</f>
        <v>0.257765969223297</v>
      </c>
      <c r="H24" s="5" t="n">
        <f aca="false">IF(G24="",$F$1*C24-B24,G24-B24)</f>
        <v>69.5968116902902</v>
      </c>
      <c r="I24" s="2" t="s">
        <v>96</v>
      </c>
      <c r="J24" s="118" t="s">
        <v>958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1.79753319288355</v>
      </c>
      <c r="N24" s="54" t="n">
        <f aca="false">N23+C24-P24</f>
        <v>3674.55924125208</v>
      </c>
      <c r="O24" s="93" t="n">
        <f aca="false">N24*D24</f>
        <v>3880.84922728585</v>
      </c>
      <c r="P24" s="93"/>
      <c r="Q24" s="93"/>
      <c r="R24" s="54" t="n">
        <f aca="false">R23+Q24</f>
        <v>0</v>
      </c>
      <c r="S24" s="54" t="n">
        <f aca="false">R24+O24</f>
        <v>3880.84922728585</v>
      </c>
      <c r="T24" s="2" t="n">
        <f aca="false">T23+B24</f>
        <v>3525</v>
      </c>
      <c r="U24" s="54" t="n">
        <f aca="false">S24-T24</f>
        <v>355.849227285853</v>
      </c>
      <c r="V24" s="40" t="n">
        <f aca="false">S24/T24-1</f>
        <v>0.100950135400242</v>
      </c>
      <c r="W24" s="40" t="n">
        <f aca="false">O24/(T24-R24)-1</f>
        <v>0.100950135400242</v>
      </c>
      <c r="X24" s="49" t="n">
        <f aca="false">R24/S24</f>
        <v>0</v>
      </c>
    </row>
    <row r="25" customFormat="false" ht="17.35" hidden="false" customHeight="false" outlineLevel="0" collapsed="false">
      <c r="A25" s="116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8" t="s">
        <v>959</v>
      </c>
      <c r="K25" s="93" t="n">
        <f aca="false">D25*C25</f>
        <v>254.647905156081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4106.46349845013</v>
      </c>
      <c r="P25" s="93"/>
      <c r="Q25" s="93"/>
      <c r="R25" s="54" t="n">
        <f aca="false">R24+Q25</f>
        <v>0</v>
      </c>
      <c r="S25" s="54" t="n">
        <f aca="false">R25+O25</f>
        <v>4106.46349845013</v>
      </c>
      <c r="T25" s="2" t="n">
        <f aca="false">T24+B25</f>
        <v>3780</v>
      </c>
      <c r="U25" s="54" t="n">
        <f aca="false">S25-T25</f>
        <v>326.46349845013</v>
      </c>
      <c r="V25" s="40" t="n">
        <f aca="false">S25/T25-1</f>
        <v>0.0863660048809867</v>
      </c>
      <c r="W25" s="40" t="n">
        <f aca="false">O25/(T25-R25)-1</f>
        <v>0.0863660048809867</v>
      </c>
      <c r="X25" s="49" t="n">
        <f aca="false">R25/S25</f>
        <v>0</v>
      </c>
    </row>
    <row r="26" customFormat="false" ht="17.35" hidden="false" customHeight="false" outlineLevel="0" collapsed="false">
      <c r="A26" s="116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0.309753883754929</v>
      </c>
      <c r="F26" s="26" t="n">
        <f aca="false">IF(G26="",($F$1*C26-B26)/B26,H26/B26)</f>
        <v>0.254887889133545</v>
      </c>
      <c r="H26" s="5" t="n">
        <f aca="false">IF(G26="",$F$1*C26-B26,G26-B26)</f>
        <v>68.8197300660571</v>
      </c>
      <c r="I26" s="2" t="s">
        <v>96</v>
      </c>
      <c r="J26" s="118" t="s">
        <v>960</v>
      </c>
      <c r="K26" s="93" t="n">
        <f aca="false">D26*C26</f>
        <v>269.630825632393</v>
      </c>
      <c r="L26" s="93" t="n">
        <v>0.369174367608873</v>
      </c>
      <c r="M26" s="49" t="n">
        <f aca="false">K26/150</f>
        <v>1.79753883754928</v>
      </c>
      <c r="N26" s="54" t="n">
        <f aca="false">N25+C26-P26</f>
        <v>4172.20190156127</v>
      </c>
      <c r="O26" s="93" t="n">
        <f aca="false">N26*D26</f>
        <v>4416.54957434013</v>
      </c>
      <c r="P26" s="93"/>
      <c r="Q26" s="93"/>
      <c r="R26" s="54" t="n">
        <f aca="false">R25+Q26</f>
        <v>0</v>
      </c>
      <c r="S26" s="54" t="n">
        <f aca="false">R26+O26</f>
        <v>4416.54957434013</v>
      </c>
      <c r="T26" s="2" t="n">
        <f aca="false">T25+B26</f>
        <v>4050</v>
      </c>
      <c r="U26" s="54" t="n">
        <f aca="false">S26-T26</f>
        <v>366.549574340128</v>
      </c>
      <c r="V26" s="40" t="n">
        <f aca="false">S26/T26-1</f>
        <v>0.0905060677383032</v>
      </c>
      <c r="W26" s="40" t="n">
        <f aca="false">O26/(T26-R26)-1</f>
        <v>0.0905060677383032</v>
      </c>
      <c r="X26" s="49" t="n">
        <f aca="false">R26/S26</f>
        <v>0</v>
      </c>
    </row>
    <row r="27" customFormat="false" ht="17.35" hidden="false" customHeight="false" outlineLevel="0" collapsed="false">
      <c r="A27" s="116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0.299770588437536</v>
      </c>
      <c r="F27" s="26" t="n">
        <f aca="false">IF(G27="",($F$1*C27-B27)/B27,H27/B27)</f>
        <v>0.238521453917275</v>
      </c>
      <c r="H27" s="5" t="n">
        <f aca="false">IF(G27="",$F$1*C27-B27,G27-B27)</f>
        <v>60.8229707489051</v>
      </c>
      <c r="I27" s="2" t="s">
        <v>96</v>
      </c>
      <c r="J27" s="118" t="s">
        <v>961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1.69770588437536</v>
      </c>
      <c r="N27" s="54" t="n">
        <f aca="false">N26+C27-P27</f>
        <v>4409.62707878944</v>
      </c>
      <c r="O27" s="93" t="n">
        <f aca="false">N27*D27</f>
        <v>4729.64783703255</v>
      </c>
      <c r="P27" s="93"/>
      <c r="Q27" s="93"/>
      <c r="R27" s="54" t="n">
        <f aca="false">R26+Q27</f>
        <v>0</v>
      </c>
      <c r="S27" s="54" t="n">
        <f aca="false">R27+O27</f>
        <v>4729.64783703255</v>
      </c>
      <c r="T27" s="2" t="n">
        <f aca="false">T26+B27</f>
        <v>4305</v>
      </c>
      <c r="U27" s="54" t="n">
        <f aca="false">S27-T27</f>
        <v>424.647837032554</v>
      </c>
      <c r="V27" s="40" t="n">
        <f aca="false">S27/T27-1</f>
        <v>0.0986406125511159</v>
      </c>
      <c r="W27" s="40" t="n">
        <f aca="false">O27/(T27-R27)-1</f>
        <v>0.0986406125511159</v>
      </c>
      <c r="X27" s="49" t="n">
        <f aca="false">R27/S27</f>
        <v>0</v>
      </c>
    </row>
    <row r="28" customFormat="false" ht="17.35" hidden="false" customHeight="false" outlineLevel="0" collapsed="false">
      <c r="A28" s="116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0.217856415625779</v>
      </c>
      <c r="H28" s="5" t="n">
        <f aca="false">IF(G28="",$F$1*C28-B28,G28-B28)</f>
        <v>55.5533859845735</v>
      </c>
      <c r="I28" s="2" t="s">
        <v>96</v>
      </c>
      <c r="J28" s="118" t="s">
        <v>962</v>
      </c>
      <c r="K28" s="93" t="n">
        <f aca="false">D28*C28</f>
        <v>254.661624339713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4643.09075792383</v>
      </c>
      <c r="O28" s="93" t="n">
        <f aca="false">N28*D28</f>
        <v>5064.67232399314</v>
      </c>
      <c r="P28" s="93"/>
      <c r="Q28" s="93"/>
      <c r="R28" s="54" t="n">
        <f aca="false">R27+Q28</f>
        <v>0</v>
      </c>
      <c r="S28" s="54" t="n">
        <f aca="false">R28+O28</f>
        <v>5064.67232399314</v>
      </c>
      <c r="T28" s="2" t="n">
        <f aca="false">T27+B28</f>
        <v>4560</v>
      </c>
      <c r="U28" s="54" t="n">
        <f aca="false">S28-T28</f>
        <v>504.672323993144</v>
      </c>
      <c r="V28" s="40" t="n">
        <f aca="false">S28/T28-1</f>
        <v>0.110673755261654</v>
      </c>
      <c r="W28" s="40" t="n">
        <f aca="false">O28/(T28-R28)-1</f>
        <v>0.110673755261654</v>
      </c>
      <c r="X28" s="49" t="n">
        <f aca="false">R28/S28</f>
        <v>0</v>
      </c>
    </row>
    <row r="29" customFormat="false" ht="17.35" hidden="false" customHeight="false" outlineLevel="0" collapsed="false">
      <c r="A29" s="116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0.187362219884906</v>
      </c>
      <c r="H29" s="5" t="n">
        <f aca="false">IF(G29="",$F$1*C29-B29,G29-B29)</f>
        <v>19.6730330879151</v>
      </c>
      <c r="I29" s="2" t="s">
        <v>96</v>
      </c>
      <c r="J29" s="118" t="s">
        <v>963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0.699094383943952</v>
      </c>
      <c r="N29" s="54" t="n">
        <f aca="false">N28+C29-P29</f>
        <v>4736.81578655706</v>
      </c>
      <c r="O29" s="93" t="n">
        <f aca="false">N29*D29</f>
        <v>5299.78175912535</v>
      </c>
      <c r="P29" s="93"/>
      <c r="Q29" s="93"/>
      <c r="R29" s="54" t="n">
        <f aca="false">R28+Q29</f>
        <v>0</v>
      </c>
      <c r="S29" s="54" t="n">
        <f aca="false">R29+O29</f>
        <v>5299.78175912535</v>
      </c>
      <c r="T29" s="2" t="n">
        <f aca="false">T28+B29</f>
        <v>4665</v>
      </c>
      <c r="U29" s="54" t="n">
        <f aca="false">S29-T29</f>
        <v>634.781759125348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6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0.189923391302465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8" t="s">
        <v>964</v>
      </c>
      <c r="K30" s="93" t="n">
        <f aca="false">D30*C30</f>
        <v>89.8850869536981</v>
      </c>
      <c r="L30" s="93" t="n">
        <v>0.114913046301762</v>
      </c>
      <c r="M30" s="49" t="n">
        <f aca="false">K30/150</f>
        <v>0.599233913024654</v>
      </c>
      <c r="N30" s="54" t="n">
        <f aca="false">N29+C30-P30</f>
        <v>4816.10051568719</v>
      </c>
      <c r="O30" s="93" t="n">
        <f aca="false">N30*D30</f>
        <v>5460.01251917977</v>
      </c>
      <c r="P30" s="93"/>
      <c r="Q30" s="93"/>
      <c r="R30" s="54" t="n">
        <f aca="false">R29+Q30</f>
        <v>0</v>
      </c>
      <c r="S30" s="54" t="n">
        <f aca="false">R30+O30</f>
        <v>5460.01251917977</v>
      </c>
      <c r="T30" s="2" t="n">
        <f aca="false">T29+B30</f>
        <v>4755</v>
      </c>
      <c r="U30" s="54" t="n">
        <f aca="false">S30-T30</f>
        <v>705.012519179772</v>
      </c>
      <c r="V30" s="40" t="n">
        <f aca="false">S30/T30-1</f>
        <v>0.148267617072507</v>
      </c>
      <c r="W30" s="40" t="n">
        <f aca="false">O30/(T30-R30)-1</f>
        <v>0.148267617072507</v>
      </c>
      <c r="X30" s="49" t="n">
        <f aca="false">R30/S30</f>
        <v>0</v>
      </c>
    </row>
    <row r="31" customFormat="false" ht="17.35" hidden="false" customHeight="false" outlineLevel="0" collapsed="false">
      <c r="A31" s="116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0.189923250185822</v>
      </c>
      <c r="F31" s="26" t="n">
        <f aca="false">IF(G31="",($F$1*C31-B31)/B31,H31/B31)</f>
        <v>0.173986856610654</v>
      </c>
      <c r="H31" s="5" t="n">
        <f aca="false">IF(G31="",$F$1*C31-B31,G31-B31)</f>
        <v>15.6588170949588</v>
      </c>
      <c r="I31" s="2" t="s">
        <v>96</v>
      </c>
      <c r="J31" s="118" t="s">
        <v>965</v>
      </c>
      <c r="K31" s="93" t="n">
        <f aca="false">D31*C31</f>
        <v>89.8848752787337</v>
      </c>
      <c r="L31" s="93" t="n">
        <v>0.115124721266168</v>
      </c>
      <c r="M31" s="49" t="n">
        <f aca="false">K31/150</f>
        <v>0.599232501858225</v>
      </c>
      <c r="N31" s="54" t="n">
        <f aca="false">N30+C31-P31</f>
        <v>4895.53129083</v>
      </c>
      <c r="O31" s="93" t="n">
        <f aca="false">N31*D31</f>
        <v>5539.8454655425</v>
      </c>
      <c r="P31" s="93"/>
      <c r="Q31" s="93"/>
      <c r="R31" s="54" t="n">
        <f aca="false">R30+Q31</f>
        <v>0</v>
      </c>
      <c r="S31" s="54" t="n">
        <f aca="false">R31+O31</f>
        <v>5539.8454655425</v>
      </c>
      <c r="T31" s="2" t="n">
        <f aca="false">T30+B31</f>
        <v>4845</v>
      </c>
      <c r="U31" s="54" t="n">
        <f aca="false">S31-T31</f>
        <v>694.845465542498</v>
      </c>
      <c r="V31" s="40" t="n">
        <f aca="false">S31/T31-1</f>
        <v>0.143414956768317</v>
      </c>
      <c r="W31" s="40" t="n">
        <f aca="false">O31/(T31-R31)-1</f>
        <v>0.143414956768317</v>
      </c>
      <c r="X31" s="49" t="n">
        <f aca="false">R31/S31</f>
        <v>0</v>
      </c>
    </row>
    <row r="32" customFormat="false" ht="17.35" hidden="false" customHeight="false" outlineLevel="0" collapsed="false">
      <c r="A32" s="116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0.189923497139947</v>
      </c>
      <c r="F32" s="26" t="n">
        <f aca="false">IF(G32="",($F$1*C32-B32)/B32,H32/B32)</f>
        <v>0.170209376492852</v>
      </c>
      <c r="H32" s="5" t="n">
        <f aca="false">IF(G32="",$F$1*C32-B32,G32-B32)</f>
        <v>15.3188438843567</v>
      </c>
      <c r="I32" s="2" t="s">
        <v>96</v>
      </c>
      <c r="J32" s="118" t="s">
        <v>966</v>
      </c>
      <c r="K32" s="93" t="n">
        <f aca="false">D32*C32</f>
        <v>89.8852457099211</v>
      </c>
      <c r="L32" s="93" t="n">
        <v>0.114754290078458</v>
      </c>
      <c r="M32" s="49" t="n">
        <f aca="false">K32/150</f>
        <v>0.599234971399474</v>
      </c>
      <c r="N32" s="54" t="n">
        <f aca="false">N31+C32-P32</f>
        <v>4974.70648545062</v>
      </c>
      <c r="O32" s="93" t="n">
        <f aca="false">N32*D32</f>
        <v>5647.63644626368</v>
      </c>
      <c r="P32" s="93"/>
      <c r="Q32" s="93"/>
      <c r="R32" s="54" t="n">
        <f aca="false">R31+Q32</f>
        <v>0</v>
      </c>
      <c r="S32" s="54" t="n">
        <f aca="false">R32+O32</f>
        <v>5647.63644626368</v>
      </c>
      <c r="T32" s="2" t="n">
        <f aca="false">T31+B32</f>
        <v>4935</v>
      </c>
      <c r="U32" s="54" t="n">
        <f aca="false">S32-T32</f>
        <v>712.636446263676</v>
      </c>
      <c r="V32" s="40" t="n">
        <f aca="false">S32/T32-1</f>
        <v>0.144404548381697</v>
      </c>
      <c r="W32" s="40" t="n">
        <f aca="false">O32/(T32-R32)-1</f>
        <v>0.144404548381697</v>
      </c>
      <c r="X32" s="49" t="n">
        <f aca="false">R32/S32</f>
        <v>0</v>
      </c>
    </row>
    <row r="33" customFormat="false" ht="17.35" hidden="false" customHeight="false" outlineLevel="0" collapsed="false">
      <c r="A33" s="116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15.5738237923082</v>
      </c>
      <c r="I33" s="2" t="s">
        <v>96</v>
      </c>
      <c r="J33" s="118" t="s">
        <v>967</v>
      </c>
      <c r="K33" s="93" t="n">
        <f aca="false">D33*C33</f>
        <v>89.8849678865309</v>
      </c>
      <c r="L33" s="93" t="n">
        <v>0.11503211346924</v>
      </c>
      <c r="M33" s="49" t="n">
        <f aca="false">K33/150</f>
        <v>0.59923311924354</v>
      </c>
      <c r="N33" s="54" t="n">
        <f aca="false">N32+C33-P33</f>
        <v>5054.07336546288</v>
      </c>
      <c r="O33" s="93" t="n">
        <f aca="false">N33*D33</f>
        <v>5723.86393519095</v>
      </c>
      <c r="P33" s="93"/>
      <c r="Q33" s="93"/>
      <c r="R33" s="54" t="n">
        <f aca="false">R32+Q33</f>
        <v>0</v>
      </c>
      <c r="S33" s="54" t="n">
        <f aca="false">R33+O33</f>
        <v>5723.86393519095</v>
      </c>
      <c r="T33" s="2" t="n">
        <f aca="false">T32+B33</f>
        <v>5025</v>
      </c>
      <c r="U33" s="54" t="n">
        <f aca="false">S33-T33</f>
        <v>698.863935190949</v>
      </c>
      <c r="V33" s="40" t="n">
        <f aca="false">S33/T33-1</f>
        <v>0.139077400038</v>
      </c>
      <c r="W33" s="40" t="n">
        <f aca="false">O33/(T33-R33)-1</f>
        <v>0.139077400038</v>
      </c>
      <c r="X33" s="49" t="n">
        <f aca="false">R33/S33</f>
        <v>0</v>
      </c>
    </row>
    <row r="34" customFormat="false" ht="17.35" hidden="false" customHeight="false" outlineLevel="0" collapsed="false">
      <c r="A34" s="116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13.3882817241525</v>
      </c>
      <c r="I34" s="2" t="s">
        <v>96</v>
      </c>
      <c r="J34" s="118" t="s">
        <v>968</v>
      </c>
      <c r="K34" s="93" t="n">
        <f aca="false">D34*C34</f>
        <v>89.8873492298801</v>
      </c>
      <c r="L34" s="93" t="n">
        <v>0.112650770119676</v>
      </c>
      <c r="M34" s="49" t="n">
        <f aca="false">K34/150</f>
        <v>0.599248994865867</v>
      </c>
      <c r="N34" s="54" t="n">
        <f aca="false">N33+C34-P34</f>
        <v>5131.79722783256</v>
      </c>
      <c r="O34" s="93" t="n">
        <f aca="false">N34*D34</f>
        <v>5934.90384460158</v>
      </c>
      <c r="P34" s="93"/>
      <c r="Q34" s="93"/>
      <c r="R34" s="54" t="n">
        <f aca="false">R33+Q34</f>
        <v>0</v>
      </c>
      <c r="S34" s="54" t="n">
        <f aca="false">R34+O34</f>
        <v>5934.90384460158</v>
      </c>
      <c r="T34" s="2" t="n">
        <f aca="false">T33+B34</f>
        <v>5115</v>
      </c>
      <c r="U34" s="54" t="n">
        <f aca="false">S34-T34</f>
        <v>819.903844601575</v>
      </c>
      <c r="V34" s="40" t="n">
        <f aca="false">S34/T34-1</f>
        <v>0.160294006764726</v>
      </c>
      <c r="W34" s="40" t="n">
        <f aca="false">O34/(T34-R34)-1</f>
        <v>0.160294006764726</v>
      </c>
      <c r="X34" s="49" t="n">
        <f aca="false">R34/S34</f>
        <v>0</v>
      </c>
    </row>
    <row r="35" customFormat="false" ht="17.35" hidden="false" customHeight="false" outlineLevel="0" collapsed="false">
      <c r="A35" s="116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0.0874645739124623</v>
      </c>
      <c r="H35" s="5" t="n">
        <f aca="false">IF(G35="",$F$1*C35-B35,G35-B35)</f>
        <v>11.8077174781824</v>
      </c>
      <c r="I35" s="2" t="s">
        <v>96</v>
      </c>
      <c r="J35" s="118" t="s">
        <v>969</v>
      </c>
      <c r="K35" s="93" t="n">
        <f aca="false">D35*C35</f>
        <v>134.840039875335</v>
      </c>
      <c r="L35" s="93" t="n">
        <v>0.159960124664357</v>
      </c>
      <c r="M35" s="49" t="n">
        <f aca="false">K35/150</f>
        <v>0.898933599168902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0.213165327561584</v>
      </c>
      <c r="W35" s="40" t="n">
        <f aca="false">O35/(T35-R35)-1</f>
        <v>0.229389030600082</v>
      </c>
      <c r="X35" s="49" t="n">
        <f aca="false">R35/S35</f>
        <v>0.0582984962386539</v>
      </c>
    </row>
    <row r="36" customFormat="false" ht="17.35" hidden="false" customHeight="false" outlineLevel="0" collapsed="false">
      <c r="A36" s="116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0.0998762942995204</v>
      </c>
      <c r="H36" s="5" t="n">
        <f aca="false">IF(G36="",$F$1*C36-B36,G36-B36)</f>
        <v>13.4832997304353</v>
      </c>
      <c r="I36" s="2" t="s">
        <v>96</v>
      </c>
      <c r="J36" s="118" t="s">
        <v>970</v>
      </c>
      <c r="K36" s="93" t="n">
        <f aca="false">D36*C36</f>
        <v>134.838214178767</v>
      </c>
      <c r="L36" s="93" t="n">
        <v>0.161785821232357</v>
      </c>
      <c r="M36" s="49" t="n">
        <f aca="false">K36/150</f>
        <v>0.898921427858449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0.209664482747039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6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0.101854974361225</v>
      </c>
      <c r="H37" s="5" t="n">
        <f aca="false">IF(G37="",$F$1*C37-B37,G37-B37)</f>
        <v>13.7504215387653</v>
      </c>
      <c r="I37" s="2" t="s">
        <v>96</v>
      </c>
      <c r="J37" s="118" t="s">
        <v>971</v>
      </c>
      <c r="K37" s="93" t="n">
        <f aca="false">D37*C37</f>
        <v>134.837923125691</v>
      </c>
      <c r="L37" s="93" t="n">
        <v>0.162076874308414</v>
      </c>
      <c r="M37" s="49" t="n">
        <f aca="false">K37/150</f>
        <v>0.898919487504608</v>
      </c>
      <c r="N37" s="54" t="n">
        <f aca="false">N36+C37-P37</f>
        <v>5132.59277342524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0.20201768424071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6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0.219891684156755</v>
      </c>
      <c r="F38" s="26" t="n">
        <f aca="false">IF(G38="",($F$1*C38-B38)/B38,H38/B38)</f>
        <v>0.104553174445369</v>
      </c>
      <c r="H38" s="5" t="n">
        <f aca="false">IF(G38="",$F$1*C38-B38,G38-B38)</f>
        <v>14.1146785501248</v>
      </c>
      <c r="I38" s="2" t="s">
        <v>96</v>
      </c>
      <c r="J38" s="118" t="s">
        <v>972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</v>
      </c>
      <c r="N38" s="54" t="n">
        <f aca="false">N37+C38-P38</f>
        <v>5244.69221602795</v>
      </c>
      <c r="O38" s="93" t="n">
        <f aca="false">N38*D38</f>
        <v>6308.51775757865</v>
      </c>
      <c r="P38" s="93"/>
      <c r="Q38" s="93"/>
      <c r="R38" s="54" t="n">
        <f aca="false">R37+Q38</f>
        <v>371.31</v>
      </c>
      <c r="S38" s="54" t="n">
        <f aca="false">R38+O38</f>
        <v>6679.82775757865</v>
      </c>
      <c r="T38" s="2" t="n">
        <f aca="false">T37+B38</f>
        <v>5655</v>
      </c>
      <c r="U38" s="54" t="n">
        <f aca="false">S38-T38</f>
        <v>1024.82775757865</v>
      </c>
      <c r="V38" s="40" t="n">
        <f aca="false">S38/T38-1</f>
        <v>0.181225067653165</v>
      </c>
      <c r="W38" s="40" t="n">
        <f aca="false">O38/(T38-R38)-1</f>
        <v>0.193960614187935</v>
      </c>
      <c r="X38" s="49" t="n">
        <f aca="false">R38/S38</f>
        <v>0.0555867626345196</v>
      </c>
    </row>
    <row r="39" customFormat="false" ht="17.35" hidden="false" customHeight="false" outlineLevel="0" collapsed="false">
      <c r="A39" s="116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0.219893889104302</v>
      </c>
      <c r="F39" s="26" t="n">
        <f aca="false">IF(G39="",($F$1*C39-B39)/B39,H39/B39)</f>
        <v>0.0820681737441827</v>
      </c>
      <c r="H39" s="5" t="n">
        <f aca="false">IF(G39="",$F$1*C39-B39,G39-B39)</f>
        <v>11.0792034554647</v>
      </c>
      <c r="I39" s="2" t="s">
        <v>96</v>
      </c>
      <c r="J39" s="118" t="s">
        <v>973</v>
      </c>
      <c r="K39" s="93" t="n">
        <f aca="false">D39*C39</f>
        <v>134.840833656453</v>
      </c>
      <c r="L39" s="93" t="n">
        <v>0.159166343547836</v>
      </c>
      <c r="M39" s="49" t="n">
        <f aca="false">K39/150</f>
        <v>0.898938891043017</v>
      </c>
      <c r="N39" s="54" t="n">
        <f aca="false">N38+C39-P39</f>
        <v>5354.50968968264</v>
      </c>
      <c r="O39" s="93" t="n">
        <f aca="false">N39*D39</f>
        <v>6574.60535514281</v>
      </c>
      <c r="P39" s="93"/>
      <c r="Q39" s="93"/>
      <c r="R39" s="54" t="n">
        <f aca="false">R38+Q39</f>
        <v>371.31</v>
      </c>
      <c r="S39" s="54" t="n">
        <f aca="false">R39+O39</f>
        <v>6945.91535514281</v>
      </c>
      <c r="T39" s="2" t="n">
        <f aca="false">T38+B39</f>
        <v>5790</v>
      </c>
      <c r="U39" s="54" t="n">
        <f aca="false">S39-T39</f>
        <v>1155.91535514281</v>
      </c>
      <c r="V39" s="40" t="n">
        <f aca="false">S39/T39-1</f>
        <v>0.199639957710331</v>
      </c>
      <c r="W39" s="40" t="n">
        <f aca="false">O39/(T39-R39)-1</f>
        <v>0.213320074620031</v>
      </c>
      <c r="X39" s="49" t="n">
        <f aca="false">R39/S39</f>
        <v>0.053457317144684</v>
      </c>
    </row>
    <row r="40" customFormat="false" ht="17.35" hidden="false" customHeight="false" outlineLevel="0" collapsed="false">
      <c r="A40" s="116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0.0701960933739477</v>
      </c>
      <c r="H40" s="5" t="n">
        <f aca="false">IF(G40="",$F$1*C40-B40,G40-B40)</f>
        <v>9.47647260548294</v>
      </c>
      <c r="I40" s="2" t="s">
        <v>96</v>
      </c>
      <c r="J40" s="118" t="s">
        <v>974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6580.1039849133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7136.0839849133</v>
      </c>
      <c r="T40" s="2" t="n">
        <f aca="false">T39+B40</f>
        <v>5925</v>
      </c>
      <c r="U40" s="54" t="n">
        <f aca="false">S40-T40</f>
        <v>1211.0839849133</v>
      </c>
      <c r="V40" s="40" t="n">
        <f aca="false">S40/T40-1</f>
        <v>0.20440236032292</v>
      </c>
      <c r="W40" s="40" t="n">
        <f aca="false">O40/(T40-R40)-1</f>
        <v>0.225568909207509</v>
      </c>
      <c r="X40" s="49" t="n">
        <f aca="false">R40/S40</f>
        <v>0.0779110785656981</v>
      </c>
    </row>
    <row r="41" customFormat="false" ht="17.35" hidden="false" customHeight="false" outlineLevel="0" collapsed="false">
      <c r="A41" s="116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0.0642600531888352</v>
      </c>
      <c r="H41" s="5" t="n">
        <f aca="false">IF(G41="",$F$1*C41-B41,G41-B41)</f>
        <v>8.67510718049275</v>
      </c>
      <c r="I41" s="2" t="s">
        <v>96</v>
      </c>
      <c r="J41" s="118" t="s">
        <v>975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0.898956354227581</v>
      </c>
      <c r="N41" s="54" t="n">
        <f aca="false">N40+C41-P41</f>
        <v>5083.62243798062</v>
      </c>
      <c r="O41" s="93" t="n">
        <f aca="false">N41*D41</f>
        <v>6346.56258701826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7272.24258701826</v>
      </c>
      <c r="T41" s="2" t="n">
        <f aca="false">T40+B41</f>
        <v>6060</v>
      </c>
      <c r="U41" s="54" t="n">
        <f aca="false">S41-T41</f>
        <v>1212.24258701826</v>
      </c>
      <c r="V41" s="40" t="n">
        <f aca="false">S41/T41-1</f>
        <v>0.200040030861098</v>
      </c>
      <c r="W41" s="40" t="n">
        <f aca="false">O41/(T41-R41)-1</f>
        <v>0.236105771946091</v>
      </c>
      <c r="X41" s="49" t="n">
        <f aca="false">R41/S41</f>
        <v>0.127289483116589</v>
      </c>
    </row>
    <row r="42" customFormat="false" ht="17.35" hidden="false" customHeight="false" outlineLevel="0" collapsed="false">
      <c r="A42" s="116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0.219896482122616</v>
      </c>
      <c r="F42" s="26" t="n">
        <f aca="false">IF(G42="",($F$1*C42-B42)/B42,H42/B42)</f>
        <v>0.0556258129195779</v>
      </c>
      <c r="H42" s="5" t="n">
        <f aca="false">IF(G42="",$F$1*C42-B42,G42-B42)</f>
        <v>7.50948474414301</v>
      </c>
      <c r="I42" s="2" t="s">
        <v>96</v>
      </c>
      <c r="J42" s="118" t="s">
        <v>976</v>
      </c>
      <c r="K42" s="93" t="n">
        <f aca="false">D42*C42</f>
        <v>134.844723183924</v>
      </c>
      <c r="L42" s="93" t="n">
        <v>0.15527681607688</v>
      </c>
      <c r="M42" s="49" t="n">
        <f aca="false">K42/150</f>
        <v>0.898964821226159</v>
      </c>
      <c r="N42" s="54" t="n">
        <f aca="false">N41+C42-P42</f>
        <v>4707.33631615243</v>
      </c>
      <c r="O42" s="93" t="n">
        <f aca="false">N42*D42</f>
        <v>5924.91818010396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7405.82818010397</v>
      </c>
      <c r="T42" s="2" t="n">
        <f aca="false">T41+B42</f>
        <v>6195</v>
      </c>
      <c r="U42" s="54" t="n">
        <f aca="false">S42-T42</f>
        <v>1210.82818010396</v>
      </c>
      <c r="V42" s="40" t="n">
        <f aca="false">S42/T42-1</f>
        <v>0.195452490735103</v>
      </c>
      <c r="W42" s="40" t="n">
        <f aca="false">O42/(T42-R42)-1</f>
        <v>0.256853004525574</v>
      </c>
      <c r="X42" s="49" t="n">
        <f aca="false">R42/S42</f>
        <v>0.199965481778057</v>
      </c>
    </row>
    <row r="43" customFormat="false" ht="17.35" hidden="false" customHeight="false" outlineLevel="0" collapsed="false">
      <c r="A43" s="116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0.219895476666535</v>
      </c>
      <c r="F43" s="26" t="n">
        <f aca="false">IF(G43="",($F$1*C43-B43)/B43,H43/B43)</f>
        <v>0.0658789732393239</v>
      </c>
      <c r="H43" s="5" t="n">
        <f aca="false">IF(G43="",$F$1*C43-B43,G43-B43)</f>
        <v>8.89366138730873</v>
      </c>
      <c r="I43" s="2" t="s">
        <v>96</v>
      </c>
      <c r="J43" s="118" t="s">
        <v>977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0.898954766665349</v>
      </c>
      <c r="N43" s="54" t="n">
        <f aca="false">N42+C43-P43</f>
        <v>4815.51077216454</v>
      </c>
      <c r="O43" s="93" t="n">
        <f aca="false">N43*D43</f>
        <v>6002.70136151325</v>
      </c>
      <c r="P43" s="93"/>
      <c r="Q43" s="93"/>
      <c r="R43" s="54" t="n">
        <f aca="false">R42+Q43</f>
        <v>1480.91</v>
      </c>
      <c r="S43" s="54" t="n">
        <f aca="false">R43+O43</f>
        <v>7483.61136151325</v>
      </c>
      <c r="T43" s="2" t="n">
        <f aca="false">T42+B43</f>
        <v>6330</v>
      </c>
      <c r="U43" s="54" t="n">
        <f aca="false">S43-T43</f>
        <v>1153.61136151325</v>
      </c>
      <c r="V43" s="40" t="n">
        <f aca="false">S43/T43-1</f>
        <v>0.18224508080778</v>
      </c>
      <c r="W43" s="40" t="n">
        <f aca="false">O43/(T43-R43)-1</f>
        <v>0.237902650087593</v>
      </c>
      <c r="X43" s="49" t="n">
        <f aca="false">R43/S43</f>
        <v>0.197887079975322</v>
      </c>
    </row>
    <row r="44" customFormat="false" ht="17.35" hidden="false" customHeight="false" outlineLevel="0" collapsed="false">
      <c r="A44" s="116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0.219891349004728</v>
      </c>
      <c r="F44" s="26" t="n">
        <f aca="false">IF(G44="",($F$1*C44-B44)/B44,H44/B44)</f>
        <v>0.107970894551955</v>
      </c>
      <c r="H44" s="5" t="n">
        <f aca="false">IF(G44="",$F$1*C44-B44,G44-B44)</f>
        <v>14.5760707645139</v>
      </c>
      <c r="I44" s="2" t="s">
        <v>96</v>
      </c>
      <c r="J44" s="118" t="s">
        <v>978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0.898913490047285</v>
      </c>
      <c r="N44" s="54" t="n">
        <f aca="false">N43+C44-P44</f>
        <v>4927.95707404735</v>
      </c>
      <c r="O44" s="93" t="n">
        <f aca="false">N44*D44</f>
        <v>5909.23002988368</v>
      </c>
      <c r="P44" s="93"/>
      <c r="Q44" s="93"/>
      <c r="R44" s="54" t="n">
        <f aca="false">R43+Q44</f>
        <v>1480.91</v>
      </c>
      <c r="S44" s="54" t="n">
        <f aca="false">R44+O44</f>
        <v>7390.14002988368</v>
      </c>
      <c r="T44" s="2" t="n">
        <f aca="false">T43+B44</f>
        <v>6465</v>
      </c>
      <c r="U44" s="54" t="n">
        <f aca="false">S44-T44</f>
        <v>925.140029883682</v>
      </c>
      <c r="V44" s="40" t="n">
        <f aca="false">S44/T44-1</f>
        <v>0.143099772603818</v>
      </c>
      <c r="W44" s="40" t="n">
        <f aca="false">O44/(T44-R44)-1</f>
        <v>0.185618644503547</v>
      </c>
      <c r="X44" s="49" t="n">
        <f aca="false">R44/S44</f>
        <v>0.200389978269912</v>
      </c>
    </row>
    <row r="45" customFormat="false" ht="17.35" hidden="false" customHeight="false" outlineLevel="0" collapsed="false">
      <c r="A45" s="116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8" t="s">
        <v>979</v>
      </c>
      <c r="K45" s="93" t="n">
        <f aca="false">D45*C45</f>
        <v>134.840079564392</v>
      </c>
      <c r="L45" s="93" t="n">
        <v>0.159920435608531</v>
      </c>
      <c r="M45" s="49" t="n">
        <f aca="false">K45/150</f>
        <v>0.898933863762612</v>
      </c>
      <c r="N45" s="54" t="n">
        <f aca="false">N44+C45-P45</f>
        <v>5038.29483662219</v>
      </c>
      <c r="O45" s="93" t="n">
        <f aca="false">N45*D45</f>
        <v>6157.13116511879</v>
      </c>
      <c r="P45" s="93"/>
      <c r="Q45" s="93"/>
      <c r="R45" s="54" t="n">
        <f aca="false">R44+Q45</f>
        <v>1480.91</v>
      </c>
      <c r="S45" s="54" t="n">
        <f aca="false">R45+O45</f>
        <v>7638.04116511879</v>
      </c>
      <c r="T45" s="2" t="n">
        <f aca="false">T44+B45</f>
        <v>6600</v>
      </c>
      <c r="U45" s="54" t="n">
        <f aca="false">S45-T45</f>
        <v>1038.04116511879</v>
      </c>
      <c r="V45" s="40" t="n">
        <f aca="false">S45/T45-1</f>
        <v>0.157278964411937</v>
      </c>
      <c r="W45" s="40" t="n">
        <f aca="false">O45/(T45-R45)-1</f>
        <v>0.202778455764362</v>
      </c>
      <c r="X45" s="49" t="n">
        <f aca="false">R45/S45</f>
        <v>0.193886098279096</v>
      </c>
    </row>
    <row r="46" customFormat="false" ht="17.35" hidden="false" customHeight="false" outlineLevel="0" collapsed="false">
      <c r="A46" s="116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0.0802693736880862</v>
      </c>
      <c r="H46" s="5" t="n">
        <f aca="false">IF(G46="",$F$1*C46-B46,G46-B46)</f>
        <v>10.8363654478916</v>
      </c>
      <c r="I46" s="2" t="s">
        <v>96</v>
      </c>
      <c r="J46" s="118" t="s">
        <v>980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5147.92975276103</v>
      </c>
      <c r="O46" s="93" t="n">
        <f aca="false">N46*D46</f>
        <v>6331.49115285376</v>
      </c>
      <c r="P46" s="93"/>
      <c r="Q46" s="93"/>
      <c r="R46" s="54" t="n">
        <f aca="false">R45+Q46</f>
        <v>1480.91</v>
      </c>
      <c r="S46" s="54" t="n">
        <f aca="false">R46+O46</f>
        <v>7812.40115285376</v>
      </c>
      <c r="T46" s="2" t="n">
        <f aca="false">T45+B46</f>
        <v>6735</v>
      </c>
      <c r="U46" s="54" t="n">
        <f aca="false">S46-T46</f>
        <v>1077.40115285376</v>
      </c>
      <c r="V46" s="40" t="n">
        <f aca="false">S46/T46-1</f>
        <v>0.159970475553639</v>
      </c>
      <c r="W46" s="40" t="n">
        <f aca="false">O46/(T46-R46)-1</f>
        <v>0.205059516082472</v>
      </c>
      <c r="X46" s="49" t="n">
        <f aca="false">R46/S46</f>
        <v>0.189558878381334</v>
      </c>
    </row>
    <row r="47" customFormat="false" ht="17.35" hidden="false" customHeight="false" outlineLevel="0" collapsed="false">
      <c r="A47" s="116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0.219893218800248</v>
      </c>
      <c r="F47" s="26" t="n">
        <f aca="false">IF(G47="",($F$1*C47-B47)/B47,H47/B47)</f>
        <v>0.0889036139573433</v>
      </c>
      <c r="H47" s="5" t="n">
        <f aca="false">IF(G47="",$F$1*C47-B47,G47-B47)</f>
        <v>12.0019878842413</v>
      </c>
      <c r="I47" s="2" t="s">
        <v>96</v>
      </c>
      <c r="J47" s="118" t="s">
        <v>981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0.898932188002476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0.149487269873838</v>
      </c>
      <c r="W47" s="40" t="n">
        <f aca="false">O47/(T47-R47)-1</f>
        <v>0.190566040654965</v>
      </c>
      <c r="X47" s="49" t="n">
        <f aca="false">R47/S47</f>
        <v>0.187528708514428</v>
      </c>
    </row>
    <row r="48" customFormat="false" ht="17.35" hidden="false" customHeight="false" outlineLevel="0" collapsed="false">
      <c r="A48" s="116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0.0960988141817196</v>
      </c>
      <c r="H48" s="5" t="n">
        <f aca="false">IF(G48="",$F$1*C48-B48,G48-B48)</f>
        <v>12.9733399145321</v>
      </c>
      <c r="I48" s="2" t="s">
        <v>96</v>
      </c>
      <c r="J48" s="118" t="s">
        <v>982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0.898925132170326</v>
      </c>
      <c r="N48" s="54" t="n">
        <f aca="false">N47+C48-P48</f>
        <v>5369.68236725417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6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0.0830575137750347</v>
      </c>
      <c r="H49" s="5" t="n">
        <f aca="false">IF(G49="",$F$1*C49-B49,G49-B49)</f>
        <v>11.2127643596297</v>
      </c>
      <c r="I49" s="2" t="s">
        <v>96</v>
      </c>
      <c r="J49" s="118" t="s">
        <v>983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0.898937920866095</v>
      </c>
      <c r="N49" s="54" t="n">
        <f aca="false">N48+C49-P49</f>
        <v>5479.60024754257</v>
      </c>
      <c r="O49" s="93" t="n">
        <f aca="false">N49*D49</f>
        <v>6722.04618681556</v>
      </c>
      <c r="P49" s="93"/>
      <c r="Q49" s="93"/>
      <c r="R49" s="54" t="n">
        <f aca="false">R48+Q49</f>
        <v>1480.91</v>
      </c>
      <c r="S49" s="54" t="n">
        <f aca="false">R49+O49</f>
        <v>8202.95618681557</v>
      </c>
      <c r="T49" s="2" t="n">
        <f aca="false">T48+B49</f>
        <v>7140</v>
      </c>
      <c r="U49" s="54" t="n">
        <f aca="false">S49-T49</f>
        <v>1062.95618681557</v>
      </c>
      <c r="V49" s="40" t="n">
        <f aca="false">S49/T49-1</f>
        <v>0.148873415520387</v>
      </c>
      <c r="W49" s="40" t="n">
        <f aca="false">O49/(T49-R49)-1</f>
        <v>0.187831645514661</v>
      </c>
      <c r="X49" s="49" t="n">
        <f aca="false">R49/S49</f>
        <v>0.180533696178974</v>
      </c>
    </row>
    <row r="50" customFormat="false" ht="17.35" hidden="false" customHeight="false" outlineLevel="0" collapsed="false">
      <c r="A50" s="116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0.0544565928831181</v>
      </c>
      <c r="H50" s="5" t="n">
        <f aca="false">IF(G50="",$F$1*C50-B50,G50-B50)</f>
        <v>7.35164003922094</v>
      </c>
      <c r="I50" s="2" t="s">
        <v>96</v>
      </c>
      <c r="J50" s="118" t="s">
        <v>984</v>
      </c>
      <c r="K50" s="93" t="n">
        <f aca="false">D50*C50</f>
        <v>134.844895169833</v>
      </c>
      <c r="L50" s="93" t="n">
        <v>0.155104830168301</v>
      </c>
      <c r="M50" s="49" t="n">
        <f aca="false">K50/150</f>
        <v>0.898965967798884</v>
      </c>
      <c r="N50" s="54" t="n">
        <f aca="false">N49+C50-P50</f>
        <v>5586.61546332909</v>
      </c>
      <c r="O50" s="93" t="n">
        <f aca="false">N50*D50</f>
        <v>7039.43426147546</v>
      </c>
      <c r="P50" s="93"/>
      <c r="Q50" s="93"/>
      <c r="R50" s="54" t="n">
        <f aca="false">R49+Q50</f>
        <v>1480.91</v>
      </c>
      <c r="S50" s="54" t="n">
        <f aca="false">R50+O50</f>
        <v>8520.34426147546</v>
      </c>
      <c r="T50" s="2" t="n">
        <f aca="false">T49+B50</f>
        <v>7275</v>
      </c>
      <c r="U50" s="54" t="n">
        <f aca="false">S50-T50</f>
        <v>1245.34426147546</v>
      </c>
      <c r="V50" s="40" t="n">
        <f aca="false">S50/T50-1</f>
        <v>0.171181341783569</v>
      </c>
      <c r="W50" s="40" t="n">
        <f aca="false">O50/(T50-R50)-1</f>
        <v>0.214933537704016</v>
      </c>
      <c r="X50" s="49" t="n">
        <f aca="false">R50/S50</f>
        <v>0.173808704736955</v>
      </c>
    </row>
    <row r="51" customFormat="false" ht="17.35" hidden="false" customHeight="false" outlineLevel="0" collapsed="false">
      <c r="A51" s="116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0.0593133530345746</v>
      </c>
      <c r="H51" s="5" t="n">
        <f aca="false">IF(G51="",$F$1*C51-B51,G51-B51)</f>
        <v>8.00730265966757</v>
      </c>
      <c r="I51" s="2" t="s">
        <v>96</v>
      </c>
      <c r="J51" s="118" t="s">
        <v>985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0.898961205112178</v>
      </c>
      <c r="N51" s="54" t="n">
        <f aca="false">N50+C51-P51</f>
        <v>5694.12358440837</v>
      </c>
      <c r="O51" s="93" t="n">
        <f aca="false">N51*D51</f>
        <v>7141.96678554496</v>
      </c>
      <c r="P51" s="93"/>
      <c r="Q51" s="93"/>
      <c r="R51" s="54" t="n">
        <f aca="false">R50+Q51</f>
        <v>1480.91</v>
      </c>
      <c r="S51" s="54" t="n">
        <f aca="false">R51+O51</f>
        <v>8622.87678554496</v>
      </c>
      <c r="T51" s="2" t="n">
        <f aca="false">T50+B51</f>
        <v>7410</v>
      </c>
      <c r="U51" s="54" t="n">
        <f aca="false">S51-T51</f>
        <v>1212.87678554496</v>
      </c>
      <c r="V51" s="40" t="n">
        <f aca="false">S51/T51-1</f>
        <v>0.163681077671385</v>
      </c>
      <c r="W51" s="40" t="n">
        <f aca="false">O51/(T51-R51)-1</f>
        <v>0.204563733312357</v>
      </c>
      <c r="X51" s="49" t="n">
        <f aca="false">R51/S51</f>
        <v>0.171741987834331</v>
      </c>
    </row>
    <row r="52" customFormat="false" ht="17.35" hidden="false" customHeight="false" outlineLevel="0" collapsed="false">
      <c r="A52" s="116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0.219896155790378</v>
      </c>
      <c r="F52" s="26" t="n">
        <f aca="false">IF(G52="",($F$1*C52-B52)/B52,H52/B52)</f>
        <v>0.0589535930233494</v>
      </c>
      <c r="H52" s="5" t="n">
        <f aca="false">IF(G52="",$F$1*C52-B52,G52-B52)</f>
        <v>7.95873505815217</v>
      </c>
      <c r="I52" s="2" t="s">
        <v>96</v>
      </c>
      <c r="J52" s="118" t="s">
        <v>986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0.898961557903784</v>
      </c>
      <c r="N52" s="54" t="n">
        <f aca="false">N51+C52-P52</f>
        <v>5801.59519398449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6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0.0585938330121341</v>
      </c>
      <c r="H53" s="5" t="n">
        <f aca="false">IF(G53="",$F$1*C53-B53,G53-B53)</f>
        <v>7.91016745663811</v>
      </c>
      <c r="I53" s="2" t="s">
        <v>96</v>
      </c>
      <c r="J53" s="118" t="s">
        <v>987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5909.03029205744</v>
      </c>
      <c r="O53" s="93" t="n">
        <f aca="false">N53*D53</f>
        <v>7416.56114759349</v>
      </c>
      <c r="P53" s="93"/>
      <c r="Q53" s="93"/>
      <c r="R53" s="54" t="n">
        <f aca="false">R52+Q53</f>
        <v>1480.91</v>
      </c>
      <c r="S53" s="54" t="n">
        <f aca="false">R53+O53</f>
        <v>8897.47114759349</v>
      </c>
      <c r="T53" s="2" t="n">
        <f aca="false">T52+B53</f>
        <v>7680</v>
      </c>
      <c r="U53" s="54" t="n">
        <f aca="false">S53-T53</f>
        <v>1217.47114759349</v>
      </c>
      <c r="V53" s="40" t="n">
        <f aca="false">S53/T53-1</f>
        <v>0.158524889009569</v>
      </c>
      <c r="W53" s="40" t="n">
        <f aca="false">O53/(T53-R53)-1</f>
        <v>0.196395139866252</v>
      </c>
      <c r="X53" s="49" t="n">
        <f aca="false">R53/S53</f>
        <v>0.166441674879782</v>
      </c>
    </row>
    <row r="54" customFormat="false" ht="17.35" hidden="false" customHeight="false" outlineLevel="0" collapsed="false">
      <c r="A54" s="116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0.0593133530345746</v>
      </c>
      <c r="H54" s="5" t="n">
        <f aca="false">IF(G54="",$F$1*C54-B54,G54-B54)</f>
        <v>8.00730265966757</v>
      </c>
      <c r="I54" s="2" t="s">
        <v>96</v>
      </c>
      <c r="J54" s="118" t="s">
        <v>988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0.898961205112178</v>
      </c>
      <c r="N54" s="54" t="n">
        <f aca="false">N53+C54-P54</f>
        <v>6016.53841313673</v>
      </c>
      <c r="O54" s="93" t="n">
        <f aca="false">N54*D54</f>
        <v>7546.36194202703</v>
      </c>
      <c r="P54" s="93"/>
      <c r="Q54" s="93"/>
      <c r="R54" s="54" t="n">
        <f aca="false">R53+Q54</f>
        <v>1480.91</v>
      </c>
      <c r="S54" s="54" t="n">
        <f aca="false">R54+O54</f>
        <v>9027.27194202703</v>
      </c>
      <c r="T54" s="2" t="n">
        <f aca="false">T53+B54</f>
        <v>7815</v>
      </c>
      <c r="U54" s="54" t="n">
        <f aca="false">S54-T54</f>
        <v>1212.27194202703</v>
      </c>
      <c r="V54" s="40" t="n">
        <f aca="false">S54/T54-1</f>
        <v>0.155121169805123</v>
      </c>
      <c r="W54" s="40" t="n">
        <f aca="false">O54/(T54-R54)-1</f>
        <v>0.191388493379007</v>
      </c>
      <c r="X54" s="49" t="n">
        <f aca="false">R54/S54</f>
        <v>0.164048453343422</v>
      </c>
      <c r="Y54" s="54"/>
    </row>
    <row r="55" customFormat="false" ht="17.35" hidden="false" customHeight="false" outlineLevel="0" collapsed="false">
      <c r="A55" s="116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0.0836870937946616</v>
      </c>
      <c r="H55" s="5" t="n">
        <f aca="false">IF(G55="",$F$1*C55-B55,G55-B55)</f>
        <v>11.2977576622793</v>
      </c>
      <c r="I55" s="2" t="s">
        <v>96</v>
      </c>
      <c r="J55" s="118" t="s">
        <v>989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0.898937303480777</v>
      </c>
      <c r="N55" s="54" t="n">
        <f aca="false">N54+C55-P55</f>
        <v>6126.52018855567</v>
      </c>
      <c r="O55" s="93" t="n">
        <f aca="false">N55*D55</f>
        <v>7511.27745989108</v>
      </c>
      <c r="P55" s="93"/>
      <c r="Q55" s="93"/>
      <c r="R55" s="54" t="n">
        <f aca="false">R54+Q55</f>
        <v>1480.91</v>
      </c>
      <c r="S55" s="54" t="n">
        <f aca="false">R55+O55</f>
        <v>8992.18745989108</v>
      </c>
      <c r="T55" s="2" t="n">
        <f aca="false">T54+B55</f>
        <v>7950</v>
      </c>
      <c r="U55" s="54" t="n">
        <f aca="false">S55-T55</f>
        <v>1042.18745989108</v>
      </c>
      <c r="V55" s="40" t="n">
        <f aca="false">S55/T55-1</f>
        <v>0.13109276225045</v>
      </c>
      <c r="W55" s="40" t="n">
        <f aca="false">O55/(T55-R55)-1</f>
        <v>0.16110263729382</v>
      </c>
      <c r="X55" s="49" t="n">
        <f aca="false">R55/S55</f>
        <v>0.16468851506994</v>
      </c>
    </row>
    <row r="56" customFormat="false" ht="17.35" hidden="false" customHeight="false" outlineLevel="0" collapsed="false">
      <c r="A56" s="116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0.0954692341620928</v>
      </c>
      <c r="H56" s="5" t="n">
        <f aca="false">IF(G56="",$F$1*C56-B56,G56-B56)</f>
        <v>12.8883466118825</v>
      </c>
      <c r="I56" s="2" t="s">
        <v>96</v>
      </c>
      <c r="J56" s="118" t="s">
        <v>990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0.898925749555643</v>
      </c>
      <c r="N56" s="54" t="n">
        <f aca="false">N55+C56-P56</f>
        <v>6237.69771570338</v>
      </c>
      <c r="O56" s="93" t="n">
        <f aca="false">N56*D56</f>
        <v>7565.23450167293</v>
      </c>
      <c r="P56" s="93"/>
      <c r="Q56" s="93"/>
      <c r="R56" s="54" t="n">
        <f aca="false">R55+Q56</f>
        <v>1480.91</v>
      </c>
      <c r="S56" s="54" t="n">
        <f aca="false">R56+O56</f>
        <v>9046.14450167293</v>
      </c>
      <c r="T56" s="2" t="n">
        <f aca="false">T55+B56</f>
        <v>8085</v>
      </c>
      <c r="U56" s="54" t="n">
        <f aca="false">S56-T56</f>
        <v>961.144501672934</v>
      </c>
      <c r="V56" s="40" t="n">
        <f aca="false">S56/T56-1</f>
        <v>0.118879963101167</v>
      </c>
      <c r="W56" s="40" t="n">
        <f aca="false">O56/(T56-R56)-1</f>
        <v>0.145537765486681</v>
      </c>
      <c r="X56" s="49" t="n">
        <f aca="false">R56/S56</f>
        <v>0.16370620651993</v>
      </c>
    </row>
    <row r="57" customFormat="false" ht="17.35" hidden="false" customHeight="false" outlineLevel="0" collapsed="false">
      <c r="A57" s="116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0.0838669738002792</v>
      </c>
      <c r="H57" s="5" t="n">
        <f aca="false">IF(G57="",$F$1*C57-B57,G57-B57)</f>
        <v>11.3220414630377</v>
      </c>
      <c r="I57" s="2" t="s">
        <v>96</v>
      </c>
      <c r="J57" s="118" t="s">
        <v>991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0.898937127084979</v>
      </c>
      <c r="N57" s="54" t="n">
        <f aca="false">N56+C57-P57</f>
        <v>6347.69774687391</v>
      </c>
      <c r="O57" s="93" t="n">
        <f aca="false">N57*D57</f>
        <v>7781.15394440099</v>
      </c>
      <c r="P57" s="93"/>
      <c r="Q57" s="93"/>
      <c r="R57" s="54" t="n">
        <f aca="false">R56+Q57</f>
        <v>1480.91</v>
      </c>
      <c r="S57" s="54" t="n">
        <f aca="false">R57+O57</f>
        <v>9262.06394440099</v>
      </c>
      <c r="T57" s="2" t="n">
        <f aca="false">T56+B57</f>
        <v>8220</v>
      </c>
      <c r="U57" s="54" t="n">
        <f aca="false">S57-T57</f>
        <v>1042.06394440099</v>
      </c>
      <c r="V57" s="40" t="n">
        <f aca="false">S57/T57-1</f>
        <v>0.126771769391848</v>
      </c>
      <c r="W57" s="40" t="n">
        <f aca="false">O57/(T57-R57)-1</f>
        <v>0.154629771141355</v>
      </c>
      <c r="X57" s="49" t="n">
        <f aca="false">R57/S57</f>
        <v>0.159889848406329</v>
      </c>
    </row>
    <row r="58" customFormat="false" ht="17.35" hidden="false" customHeight="false" outlineLevel="0" collapsed="false">
      <c r="A58" s="116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0.0877343939208835</v>
      </c>
      <c r="H58" s="5" t="n">
        <f aca="false">IF(G58="",$F$1*C58-B58,G58-B58)</f>
        <v>11.8441431793193</v>
      </c>
      <c r="I58" s="2" t="s">
        <v>96</v>
      </c>
      <c r="J58" s="118" t="s">
        <v>992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0.8989333345752</v>
      </c>
      <c r="N58" s="54" t="n">
        <f aca="false">N57+C58-P58</f>
        <v>6458.0902767035</v>
      </c>
      <c r="O58" s="93" t="n">
        <f aca="false">N58*D58</f>
        <v>7888.29548030075</v>
      </c>
      <c r="P58" s="93"/>
      <c r="Q58" s="93"/>
      <c r="R58" s="54" t="n">
        <f aca="false">R57+Q58</f>
        <v>1480.91</v>
      </c>
      <c r="S58" s="54" t="n">
        <f aca="false">R58+O58</f>
        <v>9369.20548030075</v>
      </c>
      <c r="T58" s="2" t="n">
        <f aca="false">T57+B58</f>
        <v>8355</v>
      </c>
      <c r="U58" s="54" t="n">
        <f aca="false">S58-T58</f>
        <v>1014.20548030075</v>
      </c>
      <c r="V58" s="40" t="n">
        <f aca="false">S58/T58-1</f>
        <v>0.121389046116188</v>
      </c>
      <c r="W58" s="40" t="n">
        <f aca="false">O58/(T58-R58)-1</f>
        <v>0.147540326108729</v>
      </c>
      <c r="X58" s="49" t="n">
        <f aca="false">R58/S58</f>
        <v>0.158061428273047</v>
      </c>
    </row>
    <row r="59" customFormat="false" ht="17.35" hidden="false" customHeight="false" outlineLevel="0" collapsed="false">
      <c r="A59" s="116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0.0494199527260439</v>
      </c>
      <c r="H59" s="5" t="n">
        <f aca="false">IF(G59="",$F$1*C59-B59,G59-B59)</f>
        <v>6.67169361801592</v>
      </c>
      <c r="I59" s="2" t="s">
        <v>96</v>
      </c>
      <c r="J59" s="118" t="s">
        <v>993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0.898970906881379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0.151315294303942</v>
      </c>
      <c r="W59" s="40" t="n">
        <f aca="false">O59/(T59-R59)-1</f>
        <v>0.18825329618684</v>
      </c>
      <c r="X59" s="49" t="n">
        <f aca="false">R59/S59</f>
        <v>0.17042626882283</v>
      </c>
    </row>
    <row r="60" customFormat="false" ht="17.35" hidden="false" customHeight="false" outlineLevel="0" collapsed="false">
      <c r="A60" s="116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0.023517231918272</v>
      </c>
      <c r="H60" s="5" t="n">
        <f aca="false">IF(G60="",$F$1*C60-B60,G60-B60)</f>
        <v>3.17482630896671</v>
      </c>
      <c r="I60" s="2" t="s">
        <v>96</v>
      </c>
      <c r="J60" s="118" t="s">
        <v>994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0.898996307877106</v>
      </c>
      <c r="N60" s="54" t="n">
        <f aca="false">N59+C60-P60</f>
        <v>5091.21955795969</v>
      </c>
      <c r="O60" s="93" t="n">
        <f aca="false">N60*D60</f>
        <v>6609.35394145082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9954.02394145082</v>
      </c>
      <c r="T60" s="2" t="n">
        <f aca="false">T59+B60</f>
        <v>8625</v>
      </c>
      <c r="U60" s="54" t="n">
        <f aca="false">S60-T60</f>
        <v>1329.02394145082</v>
      </c>
      <c r="V60" s="40" t="n">
        <f aca="false">S60/T60-1</f>
        <v>0.154089732342124</v>
      </c>
      <c r="W60" s="40" t="n">
        <f aca="false">O60/(T60-R60)-1</f>
        <v>0.25169334898592</v>
      </c>
      <c r="X60" s="49" t="n">
        <f aca="false">R60/S60</f>
        <v>0.336011850049107</v>
      </c>
    </row>
    <row r="61" customFormat="false" ht="17.35" hidden="false" customHeight="false" outlineLevel="0" collapsed="false">
      <c r="A61" s="116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0.0240568719351049</v>
      </c>
      <c r="H61" s="5" t="n">
        <f aca="false">IF(G61="",$F$1*C61-B61,G61-B61)</f>
        <v>3.24767771123916</v>
      </c>
      <c r="I61" s="2" t="s">
        <v>96</v>
      </c>
      <c r="J61" s="118" t="s">
        <v>995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0.8989957786897</v>
      </c>
      <c r="N61" s="54" t="n">
        <f aca="false">N60+C61-P61</f>
        <v>5195.14955172847</v>
      </c>
      <c r="O61" s="93" t="n">
        <f aca="false">N61*D61</f>
        <v>6740.71653519374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1325.38653519373</v>
      </c>
      <c r="V61" s="40" t="n">
        <f aca="false">S61/T61-1</f>
        <v>0.151299832784673</v>
      </c>
      <c r="W61" s="40" t="n">
        <f aca="false">O61/(T61-R61)-1</f>
        <v>0.244747141022567</v>
      </c>
      <c r="X61" s="49" t="n">
        <f aca="false">R61/S61</f>
        <v>0.331635281238703</v>
      </c>
    </row>
    <row r="62" customFormat="false" ht="17.35" hidden="false" customHeight="false" outlineLevel="0" collapsed="false">
      <c r="A62" s="116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0.0117350915508506</v>
      </c>
      <c r="H62" s="5" t="n">
        <f aca="false">IF(G62="",$F$1*C62-B62,G62-B62)</f>
        <v>1.58423735936483</v>
      </c>
      <c r="I62" s="2" t="s">
        <v>96</v>
      </c>
      <c r="J62" s="118" t="s">
        <v>996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0.899007861802252</v>
      </c>
      <c r="N62" s="54" t="n">
        <f aca="false">N61+C62-P62</f>
        <v>5208.36902651374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0.157069579132917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6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0.00211151125073978</v>
      </c>
      <c r="H63" s="5" t="n">
        <f aca="false">IF(G63="",$F$1*C63-B63,G63-B63)</f>
        <v>0.253381350088773</v>
      </c>
      <c r="I63" s="2" t="s">
        <v>96</v>
      </c>
      <c r="J63" s="118" t="s">
        <v>997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0.799126487980217</v>
      </c>
      <c r="N63" s="54" t="n">
        <f aca="false">N62+C63-P63</f>
        <v>5298.77150835865</v>
      </c>
      <c r="O63" s="93" t="n">
        <f aca="false">N63*D63</f>
        <v>7025.89449924996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1462.76449924996</v>
      </c>
      <c r="V63" s="40" t="n">
        <f aca="false">S63/T63-1</f>
        <v>0.162258957210201</v>
      </c>
      <c r="W63" s="40" t="n">
        <f aca="false">O63/(T63-R63)-1</f>
        <v>0.262939118670598</v>
      </c>
      <c r="X63" s="49" t="n">
        <f aca="false">R63/S63</f>
        <v>0.329447183151244</v>
      </c>
    </row>
    <row r="64" customFormat="false" ht="17.35" hidden="false" customHeight="false" outlineLevel="0" collapsed="false">
      <c r="A64" s="116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0.209912578239701</v>
      </c>
      <c r="F64" s="26" t="n">
        <f aca="false">IF(G64="",($F$1*C64-B64)/B64,H64/B64)</f>
        <v>0.00292097127598214</v>
      </c>
      <c r="H64" s="5" t="n">
        <f aca="false">IF(G64="",$F$1*C64-B64,G64-B64)</f>
        <v>0.350516553117856</v>
      </c>
      <c r="I64" s="2" t="s">
        <v>96</v>
      </c>
      <c r="J64" s="118" t="s">
        <v>998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0.799125782397007</v>
      </c>
      <c r="N64" s="54" t="n">
        <f aca="false">N63+C64-P64</f>
        <v>5284.62701320988</v>
      </c>
      <c r="O64" s="93" t="n">
        <f aca="false">N64*D64</f>
        <v>7001.47797498012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1444.81797498012</v>
      </c>
      <c r="V64" s="40" t="n">
        <f aca="false">S64/T64-1</f>
        <v>0.158162887244677</v>
      </c>
      <c r="W64" s="40" t="n">
        <f aca="false">O64/(T64-R64)-1</f>
        <v>0.260015544406194</v>
      </c>
      <c r="X64" s="49" t="n">
        <f aca="false">R64/S64</f>
        <v>0.338223210310641</v>
      </c>
    </row>
    <row r="65" customFormat="false" ht="17.35" hidden="false" customHeight="false" outlineLevel="0" collapsed="false">
      <c r="A65" s="116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-0.00122751135338817</v>
      </c>
      <c r="H65" s="5" t="n">
        <f aca="false">IF(G65="",$F$1*C65-B65,G65-B65)</f>
        <v>-0.14730136240658</v>
      </c>
      <c r="I65" s="2" t="s">
        <v>96</v>
      </c>
      <c r="J65" s="118" t="s">
        <v>999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0.79912939851098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10728.8004059224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6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-0.00365589142911631</v>
      </c>
      <c r="H66" s="5" t="n">
        <f aca="false">IF(G66="",$F$1*C66-B66,G66-B66)</f>
        <v>-0.438706971493957</v>
      </c>
      <c r="I66" s="2" t="s">
        <v>96</v>
      </c>
      <c r="J66" s="118" t="s">
        <v>1000</v>
      </c>
      <c r="K66" s="93" t="n">
        <f aca="false">D66*C66</f>
        <v>119.869727289093</v>
      </c>
      <c r="L66" s="93" t="n">
        <v>0.130272710906453</v>
      </c>
      <c r="M66" s="49" t="n">
        <f aca="false">K66/150</f>
        <v>0.799131515260621</v>
      </c>
      <c r="N66" s="54" t="n">
        <f aca="false">N65+C66-P66</f>
        <v>5464.6104680784</v>
      </c>
      <c r="O66" s="93" t="n">
        <f aca="false">N66*D66</f>
        <v>7287.77686919663</v>
      </c>
      <c r="P66" s="93"/>
      <c r="Q66" s="93"/>
      <c r="R66" s="54" t="n">
        <f aca="false">R65+Q66</f>
        <v>3578.34</v>
      </c>
      <c r="S66" s="54" t="n">
        <f aca="false">R66+O66</f>
        <v>10866.1168691966</v>
      </c>
      <c r="T66" s="2" t="n">
        <f aca="false">T65+B66</f>
        <v>9375</v>
      </c>
      <c r="U66" s="54" t="n">
        <f aca="false">S66-T66</f>
        <v>1491.11686919663</v>
      </c>
      <c r="V66" s="40" t="n">
        <f aca="false">S66/T66-1</f>
        <v>0.15905246604764</v>
      </c>
      <c r="W66" s="40" t="n">
        <f aca="false">O66/(T66-R66)-1</f>
        <v>0.257237248552896</v>
      </c>
      <c r="X66" s="49" t="n">
        <f aca="false">R66/S66</f>
        <v>0.329311753506343</v>
      </c>
    </row>
    <row r="67" customFormat="false" ht="17.35" hidden="false" customHeight="false" outlineLevel="0" collapsed="false">
      <c r="A67" s="116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8" t="s">
        <v>1001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0.799113434690745</v>
      </c>
      <c r="N67" s="54" t="n">
        <f aca="false">N66+C67-P67</f>
        <v>5556.36387554053</v>
      </c>
      <c r="O67" s="93" t="n">
        <f aca="false">N67*D67</f>
        <v>7258.85579149847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1342.19579149847</v>
      </c>
      <c r="V67" s="40" t="n">
        <f aca="false">S67/T67-1</f>
        <v>0.141358166561187</v>
      </c>
      <c r="W67" s="40" t="n">
        <f aca="false">O67/(T67-R67)-1</f>
        <v>0.226850248535233</v>
      </c>
      <c r="X67" s="49" t="n">
        <f aca="false">R67/S67</f>
        <v>0.330190583324805</v>
      </c>
    </row>
    <row r="68" customFormat="false" ht="17.35" hidden="false" customHeight="false" outlineLevel="0" collapsed="false">
      <c r="A68" s="116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0.0193125367871517</v>
      </c>
      <c r="H68" s="5" t="n">
        <f aca="false">IF(G68="",$F$1*C68-B68,G68-B68)</f>
        <v>2.3175044144582</v>
      </c>
      <c r="I68" s="2" t="s">
        <v>96</v>
      </c>
      <c r="J68" s="118" t="s">
        <v>1002</v>
      </c>
      <c r="K68" s="93" t="n">
        <f aca="false">D68*C68</f>
        <v>119.866724150537</v>
      </c>
      <c r="L68" s="93" t="n">
        <v>0.133275849463959</v>
      </c>
      <c r="M68" s="49" t="n">
        <f aca="false">K68/150</f>
        <v>0.79911149433691</v>
      </c>
      <c r="N68" s="54" t="n">
        <f aca="false">N67+C68-P68</f>
        <v>5648.31809627009</v>
      </c>
      <c r="O68" s="93" t="n">
        <f aca="false">N68*D68</f>
        <v>7362.8527520375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1326.1927520375</v>
      </c>
      <c r="V68" s="40" t="n">
        <f aca="false">S68/T68-1</f>
        <v>0.137929563394436</v>
      </c>
      <c r="W68" s="40" t="n">
        <f aca="false">O68/(T68-R68)-1</f>
        <v>0.219689820536107</v>
      </c>
      <c r="X68" s="49" t="n">
        <f aca="false">R68/S68</f>
        <v>0.327052093962391</v>
      </c>
    </row>
    <row r="69" customFormat="false" ht="17.35" hidden="false" customHeight="false" outlineLevel="0" collapsed="false">
      <c r="A69" s="116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8" t="s">
        <v>1003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0.799108760201953</v>
      </c>
      <c r="N69" s="54" t="n">
        <f aca="false">N68+C69-P69</f>
        <v>5740.5552811492</v>
      </c>
      <c r="O69" s="93" t="n">
        <f aca="false">N69*D69</f>
        <v>7460.10627861547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1303.44627861547</v>
      </c>
      <c r="V69" s="40" t="n">
        <f aca="false">S69/T69-1</f>
        <v>0.133892786709344</v>
      </c>
      <c r="W69" s="40" t="n">
        <f aca="false">O69/(T69-R69)-1</f>
        <v>0.211713214407726</v>
      </c>
      <c r="X69" s="49" t="n">
        <f aca="false">R69/S69</f>
        <v>0.324170622357626</v>
      </c>
    </row>
    <row r="70" customFormat="false" ht="17.35" hidden="false" customHeight="false" outlineLevel="0" collapsed="false">
      <c r="A70" s="116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-0.00337482892035218</v>
      </c>
      <c r="H70" s="5" t="n">
        <f aca="false">IF(G70="",$F$1*C70-B70,G70-B70)</f>
        <v>-0.455601904247544</v>
      </c>
      <c r="I70" s="2" t="s">
        <v>96</v>
      </c>
      <c r="J70" s="118" t="s">
        <v>1004</v>
      </c>
      <c r="K70" s="93" t="n">
        <f aca="false">D70*C70</f>
        <v>134.853401857463</v>
      </c>
      <c r="L70" s="93" t="n">
        <v>0.146598142536245</v>
      </c>
      <c r="M70" s="49" t="n">
        <f aca="false">K70/150</f>
        <v>0.899022679049756</v>
      </c>
      <c r="N70" s="54" t="n">
        <f aca="false">N69+C70-P70</f>
        <v>5841.7012728014</v>
      </c>
      <c r="O70" s="93" t="n">
        <f aca="false">N70*D70</f>
        <v>7788.47758971209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1496.81758971209</v>
      </c>
      <c r="V70" s="40" t="n">
        <f aca="false">S70/T70-1</f>
        <v>0.151653251237294</v>
      </c>
      <c r="W70" s="40" t="n">
        <f aca="false">O70/(T70-R70)-1</f>
        <v>0.2379050345556</v>
      </c>
      <c r="X70" s="49" t="n">
        <f aca="false">R70/S70</f>
        <v>0.314805790781643</v>
      </c>
    </row>
    <row r="71" customFormat="false" ht="17.35" hidden="false" customHeight="false" outlineLevel="0" collapsed="false">
      <c r="A71" s="116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-0.00375707393227174</v>
      </c>
      <c r="H71" s="5" t="n">
        <f aca="false">IF(G71="",$F$1*C71-B71,G71-B71)</f>
        <v>-0.450848871872609</v>
      </c>
      <c r="I71" s="2" t="s">
        <v>96</v>
      </c>
      <c r="J71" s="118" t="s">
        <v>1005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0.799131603458528</v>
      </c>
      <c r="N71" s="54" t="n">
        <f aca="false">N70+C71-P71</f>
        <v>5931.57433785036</v>
      </c>
      <c r="O71" s="93" t="n">
        <f aca="false">N71*D71</f>
        <v>7911.33891292823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1499.67891292823</v>
      </c>
      <c r="V71" s="40" t="n">
        <f aca="false">S71/T71-1</f>
        <v>0.150118009302125</v>
      </c>
      <c r="W71" s="40" t="n">
        <f aca="false">O71/(T71-R71)-1</f>
        <v>0.233898695958337</v>
      </c>
      <c r="X71" s="49" t="n">
        <f aca="false">R71/S71</f>
        <v>0.311439512550141</v>
      </c>
    </row>
    <row r="72" customFormat="false" ht="17.35" hidden="false" customHeight="false" outlineLevel="0" collapsed="false">
      <c r="A72" s="116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-0.000316868824989314</v>
      </c>
      <c r="H72" s="5" t="n">
        <f aca="false">IF(G72="",$F$1*C72-B72,G72-B72)</f>
        <v>-0.0380242589987176</v>
      </c>
      <c r="I72" s="2" t="s">
        <v>96</v>
      </c>
      <c r="J72" s="118" t="s">
        <v>1006</v>
      </c>
      <c r="K72" s="93" t="n">
        <f aca="false">D72*C72</f>
        <v>119.86929070948</v>
      </c>
      <c r="L72" s="93" t="n">
        <v>0.13070929052054</v>
      </c>
      <c r="M72" s="49" t="n">
        <f aca="false">K72/150</f>
        <v>0.799128604729865</v>
      </c>
      <c r="N72" s="54" t="n">
        <f aca="false">N71+C72-P72</f>
        <v>6021.75775067625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0.225408757231381</v>
      </c>
      <c r="X72" s="49" t="n">
        <f aca="false">R72/S72</f>
        <v>0.308949176797009</v>
      </c>
    </row>
    <row r="73" customFormat="false" ht="17.35" hidden="false" customHeight="false" outlineLevel="0" collapsed="false">
      <c r="A73" s="116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0.209913830649907</v>
      </c>
      <c r="F73" s="26" t="n">
        <f aca="false">IF(G73="",($F$1*C73-B73)/B73,H73/B73)</f>
        <v>-0.0114469441720799</v>
      </c>
      <c r="H73" s="5" t="n">
        <f aca="false">IF(G73="",$F$1*C73-B73,G73-B73)</f>
        <v>-1.37363330064959</v>
      </c>
      <c r="I73" s="2" t="s">
        <v>96</v>
      </c>
      <c r="J73" s="118" t="s">
        <v>1007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0.799138306499066</v>
      </c>
      <c r="N73" s="54" t="n">
        <f aca="false">N72+C73-P73</f>
        <v>6023.04709716501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6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0.209911907935647</v>
      </c>
      <c r="F74" s="26" t="n">
        <f aca="false">IF(G74="",($F$1*C74-B74)/B74,H74/B74)</f>
        <v>0.0106108415157903</v>
      </c>
      <c r="H74" s="5" t="n">
        <f aca="false">IF(G74="",$F$1*C74-B74,G74-B74)</f>
        <v>1.27330098189483</v>
      </c>
      <c r="I74" s="2" t="s">
        <v>96</v>
      </c>
      <c r="J74" s="118" t="s">
        <v>1008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0.799119079356467</v>
      </c>
      <c r="N74" s="54" t="n">
        <f aca="false">N73+C74-P74</f>
        <v>6114.21632057645</v>
      </c>
      <c r="O74" s="93" t="n">
        <f aca="false">N74*D74</f>
        <v>8038.87551235686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1375.00551235686</v>
      </c>
      <c r="V74" s="40" t="n">
        <f aca="false">S74/T74-1</f>
        <v>0.132850774140759</v>
      </c>
      <c r="W74" s="40" t="n">
        <f aca="false">O74/(T74-R74)-1</f>
        <v>0.206337385386698</v>
      </c>
      <c r="X74" s="49" t="n">
        <f aca="false">R74/S74</f>
        <v>0.314381941749642</v>
      </c>
    </row>
    <row r="75" customFormat="false" ht="17.35" hidden="false" customHeight="false" outlineLevel="0" collapsed="false">
      <c r="A75" s="116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0.0121285790631206</v>
      </c>
      <c r="H75" s="5" t="n">
        <f aca="false">IF(G75="",$F$1*C75-B75,G75-B75)</f>
        <v>1.45542948757448</v>
      </c>
      <c r="I75" s="2" t="s">
        <v>96</v>
      </c>
      <c r="J75" s="118" t="s">
        <v>1009</v>
      </c>
      <c r="K75" s="93" t="n">
        <f aca="false">D75*C75</f>
        <v>119.86766345819</v>
      </c>
      <c r="L75" s="93" t="n">
        <v>0.132336541809409</v>
      </c>
      <c r="M75" s="49" t="n">
        <f aca="false">K75/150</f>
        <v>0.799117756387936</v>
      </c>
      <c r="N75" s="54" t="n">
        <f aca="false">N74+C75-P75</f>
        <v>6205.52246212477</v>
      </c>
      <c r="O75" s="93" t="n">
        <f aca="false">N75*D75</f>
        <v>8146.67519028356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1362.80519028356</v>
      </c>
      <c r="V75" s="40" t="n">
        <f aca="false">S75/T75-1</f>
        <v>0.130162864401486</v>
      </c>
      <c r="W75" s="40" t="n">
        <f aca="false">O75/(T75-R75)-1</f>
        <v>0.200889048623214</v>
      </c>
      <c r="X75" s="49" t="n">
        <f aca="false">R75/S75</f>
        <v>0.311517847266415</v>
      </c>
    </row>
    <row r="76" customFormat="false" ht="17.35" hidden="false" customHeight="false" outlineLevel="0" collapsed="false">
      <c r="A76" s="116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0.00959901648423589</v>
      </c>
      <c r="H76" s="5" t="n">
        <f aca="false">IF(G76="",$F$1*C76-B76,G76-B76)</f>
        <v>1.15188197810831</v>
      </c>
      <c r="I76" s="2" t="s">
        <v>96</v>
      </c>
      <c r="J76" s="118" t="s">
        <v>1010</v>
      </c>
      <c r="K76" s="93" t="n">
        <f aca="false">D76*C76</f>
        <v>119.867994200323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6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0.0309485246500181</v>
      </c>
      <c r="H77" s="5" t="n">
        <f aca="false">IF(G77="",$F$1*C77-B77,G77-B77)</f>
        <v>3.71382295800217</v>
      </c>
      <c r="I77" s="2" t="s">
        <v>96</v>
      </c>
      <c r="J77" s="118" t="s">
        <v>1011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8235.04176737049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1211.17176737049</v>
      </c>
      <c r="V77" s="40" t="n">
        <f aca="false">S77/T77-1</f>
        <v>0.113087933461297</v>
      </c>
      <c r="W77" s="40" t="n">
        <f aca="false">O77/(T77-R77)-1</f>
        <v>0.172436529629747</v>
      </c>
      <c r="X77" s="49" t="n">
        <f aca="false">R77/S77</f>
        <v>0.309208697930964</v>
      </c>
    </row>
    <row r="78" customFormat="false" ht="17.35" hidden="false" customHeight="false" outlineLevel="0" collapsed="false">
      <c r="A78" s="116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0.0440235525577643</v>
      </c>
      <c r="H78" s="5" t="n">
        <f aca="false">IF(G78="",$F$1*C78-B78,G78-B78)</f>
        <v>5.94317959529818</v>
      </c>
      <c r="I78" s="2" t="s">
        <v>96</v>
      </c>
      <c r="J78" s="118" t="s">
        <v>1012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0.898976198755492</v>
      </c>
      <c r="N78" s="54" t="n">
        <f aca="false">N77+C78-P78</f>
        <v>6495.56071541857</v>
      </c>
      <c r="O78" s="93" t="n">
        <f aca="false">N78*D78</f>
        <v>8266.63910155907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1107.76910155907</v>
      </c>
      <c r="V78" s="40" t="n">
        <f aca="false">S78/T78-1</f>
        <v>0.10214560641393</v>
      </c>
      <c r="W78" s="40" t="n">
        <f aca="false">O78/(T78-R78)-1</f>
        <v>0.154740776345857</v>
      </c>
      <c r="X78" s="49" t="n">
        <f aca="false">R78/S78</f>
        <v>0.308391299846928</v>
      </c>
    </row>
    <row r="79" customFormat="false" ht="17.35" hidden="false" customHeight="false" outlineLevel="0" collapsed="false">
      <c r="A79" s="116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0.0412354124708155</v>
      </c>
      <c r="H79" s="5" t="n">
        <f aca="false">IF(G79="",$F$1*C79-B79,G79-B79)</f>
        <v>5.5667806835601</v>
      </c>
      <c r="I79" s="2" t="s">
        <v>96</v>
      </c>
      <c r="J79" s="118" t="s">
        <v>1013</v>
      </c>
      <c r="K79" s="93" t="n">
        <f aca="false">D79*C79</f>
        <v>134.846839933568</v>
      </c>
      <c r="L79" s="93" t="n">
        <v>0.153160066432823</v>
      </c>
      <c r="M79" s="49" t="n">
        <f aca="false">K79/150</f>
        <v>0.898978932890451</v>
      </c>
      <c r="N79" s="54" t="n">
        <f aca="false">N78+C79-P79</f>
        <v>6601.23413346364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0.154894030345438</v>
      </c>
      <c r="X79" s="49" t="n">
        <f aca="false">R79/S79</f>
        <v>0.304392890472865</v>
      </c>
    </row>
    <row r="80" customFormat="false" ht="17.35" hidden="false" customHeight="false" outlineLevel="0" collapsed="false">
      <c r="A80" s="116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0.037997572369838</v>
      </c>
      <c r="H80" s="5" t="n">
        <f aca="false">IF(G80="",$F$1*C80-B80,G80-B80)</f>
        <v>5.12967226992814</v>
      </c>
      <c r="I80" s="2" t="s">
        <v>96</v>
      </c>
      <c r="J80" s="118" t="s">
        <v>1014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0.898982108014913</v>
      </c>
      <c r="N80" s="54" t="n">
        <f aca="false">N79+C80-P80</f>
        <v>6706.5789479802</v>
      </c>
      <c r="O80" s="93" t="n">
        <f aca="false">N80*D80</f>
        <v>8584.80007947034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1155.93007947033</v>
      </c>
      <c r="V80" s="40" t="n">
        <f aca="false">S80/T80-1</f>
        <v>0.103997308094497</v>
      </c>
      <c r="W80" s="40" t="n">
        <f aca="false">O80/(T80-R80)-1</f>
        <v>0.155599718324635</v>
      </c>
      <c r="X80" s="49" t="n">
        <f aca="false">R80/S80</f>
        <v>0.300395322614299</v>
      </c>
    </row>
    <row r="81" customFormat="false" ht="17.35" hidden="false" customHeight="false" outlineLevel="0" collapsed="false">
      <c r="A81" s="116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0.0984372542546491</v>
      </c>
      <c r="H81" s="5" t="n">
        <f aca="false">IF(G81="",$F$1*C81-B81,G81-B81)</f>
        <v>13.2890293243776</v>
      </c>
      <c r="I81" s="2" t="s">
        <v>96</v>
      </c>
      <c r="J81" s="118" t="s">
        <v>1015</v>
      </c>
      <c r="K81" s="93" t="n">
        <f aca="false">D81*C81</f>
        <v>134.838425853733</v>
      </c>
      <c r="L81" s="93" t="n">
        <v>0.161574146267951</v>
      </c>
      <c r="M81" s="49" t="n">
        <f aca="false">K81/150</f>
        <v>0.898922839024884</v>
      </c>
      <c r="N81" s="54" t="n">
        <f aca="false">N80+C81-P81</f>
        <v>6818.05769502905</v>
      </c>
      <c r="O81" s="93" t="n">
        <f aca="false">N81*D81</f>
        <v>8246.73932309993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682.869323099931</v>
      </c>
      <c r="V81" s="40" t="n">
        <f aca="false">S81/T81-1</f>
        <v>0.0606994953866604</v>
      </c>
      <c r="W81" s="40" t="n">
        <f aca="false">O81/(T81-R81)-1</f>
        <v>0.0902804150652947</v>
      </c>
      <c r="X81" s="49" t="n">
        <f aca="false">R81/S81</f>
        <v>0.308905586761459</v>
      </c>
    </row>
    <row r="82" customFormat="false" ht="17.35" hidden="false" customHeight="false" outlineLevel="0" collapsed="false">
      <c r="A82" s="116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0.219893271718988</v>
      </c>
      <c r="F82" s="26" t="n">
        <f aca="false">IF(G82="",($F$1*C82-B82)/B82,H82/B82)</f>
        <v>0.0883639739405106</v>
      </c>
      <c r="H82" s="5" t="n">
        <f aca="false">IF(G82="",$F$1*C82-B82,G82-B82)</f>
        <v>11.9291364819689</v>
      </c>
      <c r="I82" s="2" t="s">
        <v>96</v>
      </c>
      <c r="J82" s="118" t="s">
        <v>1016</v>
      </c>
      <c r="K82" s="93" t="n">
        <f aca="false">D82*C82</f>
        <v>134.839907578482</v>
      </c>
      <c r="L82" s="93" t="n">
        <v>0.160092421517111</v>
      </c>
      <c r="M82" s="49" t="n">
        <f aca="false">K82/150</f>
        <v>0.898932717189881</v>
      </c>
      <c r="N82" s="54" t="n">
        <f aca="false">N81+C82-P82</f>
        <v>6928.51411998918</v>
      </c>
      <c r="O82" s="93" t="n">
        <f aca="false">N82*D82</f>
        <v>8457.9978388106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759.127838810598</v>
      </c>
      <c r="V82" s="40" t="n">
        <f aca="false">S82/T82-1</f>
        <v>0.0666778953720333</v>
      </c>
      <c r="W82" s="40" t="n">
        <f aca="false">O82/(T82-R82)-1</f>
        <v>0.0986025012515601</v>
      </c>
      <c r="X82" s="49" t="n">
        <f aca="false">R82/S82</f>
        <v>0.303531883798172</v>
      </c>
    </row>
    <row r="83" customFormat="false" ht="17.35" hidden="false" customHeight="false" outlineLevel="0" collapsed="false">
      <c r="A83" s="116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0.103024194397694</v>
      </c>
      <c r="H83" s="5" t="n">
        <f aca="false">IF(G83="",$F$1*C83-B83,G83-B83)</f>
        <v>13.9082662436887</v>
      </c>
      <c r="I83" s="2" t="s">
        <v>96</v>
      </c>
      <c r="J83" s="118" t="s">
        <v>1017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0.898918340931889</v>
      </c>
      <c r="N83" s="54" t="n">
        <f aca="false">N82+C83-P83</f>
        <v>7040.45838870343</v>
      </c>
      <c r="O83" s="93" t="n">
        <f aca="false">N83*D83</f>
        <v>8480.28744150608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646.417441506075</v>
      </c>
      <c r="V83" s="40" t="n">
        <f aca="false">S83/T83-1</f>
        <v>0.0561126251307358</v>
      </c>
      <c r="W83" s="40" t="n">
        <f aca="false">O83/(T83-R83)-1</f>
        <v>0.0825157223066091</v>
      </c>
      <c r="X83" s="49" t="n">
        <f aca="false">R83/S83</f>
        <v>0.302975795275992</v>
      </c>
    </row>
    <row r="84" customFormat="false" ht="17.35" hidden="false" customHeight="false" outlineLevel="0" collapsed="false">
      <c r="A84" s="116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0.122541175006324</v>
      </c>
      <c r="H84" s="5" t="n">
        <f aca="false">IF(G84="",$F$1*C84-B84,G84-B84)</f>
        <v>16.5430586258538</v>
      </c>
      <c r="I84" s="2" t="s">
        <v>96</v>
      </c>
      <c r="J84" s="118" t="s">
        <v>1018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0.898899201987186</v>
      </c>
      <c r="N84" s="54" t="n">
        <f aca="false">N83+C84-P84</f>
        <v>7154.38340646456</v>
      </c>
      <c r="O84" s="93" t="n">
        <f aca="false">N84*D84</f>
        <v>8467.5030048259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498.633004825899</v>
      </c>
      <c r="V84" s="40" t="n">
        <f aca="false">S84/T84-1</f>
        <v>0.0427827545968167</v>
      </c>
      <c r="W84" s="40" t="n">
        <f aca="false">O84/(T84-R84)-1</f>
        <v>0.0625726112768685</v>
      </c>
      <c r="X84" s="49" t="n">
        <f aca="false">R84/S84</f>
        <v>0.303294496265959</v>
      </c>
    </row>
    <row r="85" customFormat="false" ht="17.35" hidden="false" customHeight="false" outlineLevel="0" collapsed="false">
      <c r="A85" s="116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0.0854858938507581</v>
      </c>
      <c r="H85" s="5" t="n">
        <f aca="false">IF(G85="",$F$1*C85-B85,G85-B85)</f>
        <v>11.5405956698523</v>
      </c>
      <c r="I85" s="2" t="s">
        <v>96</v>
      </c>
      <c r="J85" s="118" t="s">
        <v>1019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8891.75284895267</v>
      </c>
      <c r="P85" s="93"/>
      <c r="Q85" s="93"/>
      <c r="R85" s="54" t="n">
        <f aca="false">R84+Q85</f>
        <v>3686.13</v>
      </c>
      <c r="S85" s="54" t="n">
        <f aca="false">R85+O85</f>
        <v>12577.8828489527</v>
      </c>
      <c r="T85" s="2" t="n">
        <f aca="false">T84+B85</f>
        <v>11790</v>
      </c>
      <c r="U85" s="54" t="n">
        <f aca="false">S85-T85</f>
        <v>787.882848952664</v>
      </c>
      <c r="V85" s="40" t="n">
        <f aca="false">S85/T85-1</f>
        <v>0.0668263654752048</v>
      </c>
      <c r="W85" s="40" t="n">
        <f aca="false">O85/(T85-R85)-1</f>
        <v>0.0972230365186835</v>
      </c>
      <c r="X85" s="49" t="n">
        <f aca="false">R85/S85</f>
        <v>0.293064424614746</v>
      </c>
    </row>
    <row r="86" customFormat="false" ht="17.35" hidden="false" customHeight="false" outlineLevel="0" collapsed="false">
      <c r="A86" s="116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0.21989186937235</v>
      </c>
      <c r="F86" s="26" t="n">
        <f aca="false">IF(G86="",($F$1*C86-B86)/B86,H86/B86)</f>
        <v>0.102664434386469</v>
      </c>
      <c r="H86" s="5" t="n">
        <f aca="false">IF(G86="",$F$1*C86-B86,G86-B86)</f>
        <v>13.8596986421733</v>
      </c>
      <c r="I86" s="2" t="s">
        <v>96</v>
      </c>
      <c r="J86" s="118" t="s">
        <v>1020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0.898918693723495</v>
      </c>
      <c r="N86" s="54" t="n">
        <f aca="false">N85+C86-P86</f>
        <v>7376.45549661042</v>
      </c>
      <c r="O86" s="93" t="n">
        <f aca="false">N86*D86</f>
        <v>8887.90094347399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649.03094347399</v>
      </c>
      <c r="V86" s="40" t="n">
        <f aca="false">S86/T86-1</f>
        <v>0.0544260749244436</v>
      </c>
      <c r="W86" s="40" t="n">
        <f aca="false">O86/(T86-R86)-1</f>
        <v>0.0787766943129324</v>
      </c>
      <c r="X86" s="49" t="n">
        <f aca="false">R86/S86</f>
        <v>0.293154201430777</v>
      </c>
    </row>
    <row r="87" customFormat="false" ht="17.35" hidden="false" customHeight="false" outlineLevel="0" collapsed="false">
      <c r="A87" s="116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0.109230054591218</v>
      </c>
      <c r="H87" s="5" t="n">
        <f aca="false">IF(G87="",$F$1*C87-B87,G87-B87)</f>
        <v>14.7460573698145</v>
      </c>
      <c r="I87" s="2" t="s">
        <v>96</v>
      </c>
      <c r="J87" s="118" t="s">
        <v>1021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0.898912255276657</v>
      </c>
      <c r="N87" s="54" t="n">
        <f aca="false">N86+C87-P87</f>
        <v>7489.02958875432</v>
      </c>
      <c r="O87" s="93" t="n">
        <f aca="false">N87*D87</f>
        <v>8970.06631266749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596.196312667495</v>
      </c>
      <c r="V87" s="40" t="n">
        <f aca="false">S87/T87-1</f>
        <v>0.049435846821517</v>
      </c>
      <c r="W87" s="40" t="n">
        <f aca="false">O87/(T87-R87)-1</f>
        <v>0.0711972257352329</v>
      </c>
      <c r="X87" s="49" t="n">
        <f aca="false">R87/S87</f>
        <v>0.29125101325353</v>
      </c>
    </row>
    <row r="88" customFormat="false" ht="17.35" hidden="false" customHeight="false" outlineLevel="0" collapsed="false">
      <c r="A88" s="116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0.0859355938647872</v>
      </c>
      <c r="H88" s="5" t="n">
        <f aca="false">IF(G88="",$F$1*C88-B88,G88-B88)</f>
        <v>11.6013051717463</v>
      </c>
      <c r="I88" s="2" t="s">
        <v>96</v>
      </c>
      <c r="J88" s="118" t="s">
        <v>1022</v>
      </c>
      <c r="K88" s="93" t="n">
        <f aca="false">D88*C88</f>
        <v>134.840264779986</v>
      </c>
      <c r="L88" s="93" t="n">
        <v>0.159735220014676</v>
      </c>
      <c r="M88" s="49" t="n">
        <f aca="false">K88/150</f>
        <v>0.89893509853324</v>
      </c>
      <c r="N88" s="54" t="n">
        <f aca="false">N87+C88-P88</f>
        <v>7599.23956106807</v>
      </c>
      <c r="O88" s="93" t="n">
        <f aca="false">N88*D88</f>
        <v>9297.55677302851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788.686773028508</v>
      </c>
      <c r="V88" s="40" t="n">
        <f aca="false">S88/T88-1</f>
        <v>0.0646729621179589</v>
      </c>
      <c r="W88" s="40" t="n">
        <f aca="false">O88/(T88-R88)-1</f>
        <v>0.092689954486143</v>
      </c>
      <c r="X88" s="49" t="n">
        <f aca="false">R88/S88</f>
        <v>0.283904723245275</v>
      </c>
    </row>
    <row r="89" customFormat="false" ht="17.35" hidden="false" customHeight="false" outlineLevel="0" collapsed="false">
      <c r="A89" s="116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0.219893942023042</v>
      </c>
      <c r="F89" s="26" t="n">
        <f aca="false">IF(G89="",($F$1*C89-B89)/B89,H89/B89)</f>
        <v>0.0815285337273498</v>
      </c>
      <c r="H89" s="5" t="n">
        <f aca="false">IF(G89="",$F$1*C89-B89,G89-B89)</f>
        <v>11.0063520531922</v>
      </c>
      <c r="I89" s="2" t="s">
        <v>96</v>
      </c>
      <c r="J89" s="118" t="s">
        <v>1023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0.898939420230424</v>
      </c>
      <c r="N89" s="54" t="n">
        <f aca="false">N88+C89-P89</f>
        <v>7709.002267468</v>
      </c>
      <c r="O89" s="93" t="n">
        <f aca="false">N89*D89</f>
        <v>9470.32866102445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826.45866102445</v>
      </c>
      <c r="V89" s="40" t="n">
        <f aca="false">S89/T89-1</f>
        <v>0.0670282774553488</v>
      </c>
      <c r="W89" s="40" t="n">
        <f aca="false">O89/(T89-R89)-1</f>
        <v>0.095612111360357</v>
      </c>
      <c r="X89" s="49" t="n">
        <f aca="false">R89/S89</f>
        <v>0.280176458952441</v>
      </c>
    </row>
    <row r="90" customFormat="false" ht="17.35" hidden="false" customHeight="false" outlineLevel="0" collapsed="false">
      <c r="A90" s="116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0.219891304905777</v>
      </c>
      <c r="F90" s="26" t="n">
        <f aca="false">IF(G90="",($F$1*C90-B90)/B90,H90/B90)</f>
        <v>0.108420594565974</v>
      </c>
      <c r="H90" s="5" t="n">
        <f aca="false">IF(G90="",$F$1*C90-B90,G90-B90)</f>
        <v>14.6367802664064</v>
      </c>
      <c r="I90" s="2" t="s">
        <v>96</v>
      </c>
      <c r="J90" s="118" t="s">
        <v>1024</v>
      </c>
      <c r="K90" s="93" t="n">
        <f aca="false">D90*C90</f>
        <v>134.836957358666</v>
      </c>
      <c r="L90" s="93" t="n">
        <v>0.163042641333516</v>
      </c>
      <c r="M90" s="49" t="n">
        <f aca="false">K90/150</f>
        <v>0.898913049057772</v>
      </c>
      <c r="N90" s="54" t="n">
        <f aca="false">N89+C90-P90</f>
        <v>7821.49420872977</v>
      </c>
      <c r="O90" s="93" t="n">
        <f aca="false">N90*D90</f>
        <v>9375.12918058211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596.259180582107</v>
      </c>
      <c r="V90" s="40" t="n">
        <f aca="false">S90/T90-1</f>
        <v>0.0478346715268436</v>
      </c>
      <c r="W90" s="40" t="n">
        <f aca="false">O90/(T90-R90)-1</f>
        <v>0.0679198097912495</v>
      </c>
      <c r="X90" s="49" t="n">
        <f aca="false">R90/S90</f>
        <v>0.282218578548697</v>
      </c>
    </row>
    <row r="91" customFormat="false" ht="17.35" hidden="false" customHeight="false" outlineLevel="0" collapsed="false">
      <c r="A91" s="116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0.117234714840849</v>
      </c>
      <c r="H91" s="5" t="n">
        <f aca="false">IF(G91="",$F$1*C91-B91,G91-B91)</f>
        <v>15.8266865035146</v>
      </c>
      <c r="I91" s="2" t="s">
        <v>96</v>
      </c>
      <c r="J91" s="118" t="s">
        <v>1025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0.898904405663398</v>
      </c>
      <c r="N91" s="54" t="n">
        <f aca="false">N90+C91-P91</f>
        <v>7934.88068181917</v>
      </c>
      <c r="O91" s="93" t="n">
        <f aca="false">N91*D91</f>
        <v>9435.91286812108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522.04286812108</v>
      </c>
      <c r="V91" s="40" t="n">
        <f aca="false">S91/T91-1</f>
        <v>0.0414319736604032</v>
      </c>
      <c r="W91" s="40" t="n">
        <f aca="false">O91/(T91-R91)-1</f>
        <v>0.0585652323986192</v>
      </c>
      <c r="X91" s="49" t="n">
        <f aca="false">R91/S91</f>
        <v>0.280911290798718</v>
      </c>
    </row>
    <row r="92" customFormat="false" ht="17.35" hidden="false" customHeight="false" outlineLevel="0" collapsed="false">
      <c r="A92" s="116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0.219891825273399</v>
      </c>
      <c r="F92" s="26" t="n">
        <f aca="false">IF(G92="",($F$1*C92-B92)/B92,H92/B92)</f>
        <v>0.103114134400498</v>
      </c>
      <c r="H92" s="5" t="n">
        <f aca="false">IF(G92="",$F$1*C92-B92,G92-B92)</f>
        <v>13.9204081440672</v>
      </c>
      <c r="I92" s="2" t="s">
        <v>96</v>
      </c>
      <c r="J92" s="118" t="s">
        <v>1026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0.898918252733986</v>
      </c>
      <c r="N92" s="54" t="n">
        <f aca="false">N91+C92-P92</f>
        <v>8046.83407840921</v>
      </c>
      <c r="O92" s="93" t="n">
        <f aca="false">N92*D92</f>
        <v>9691.68366051292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642.813660512917</v>
      </c>
      <c r="V92" s="40" t="n">
        <f aca="false">S92/T92-1</f>
        <v>0.0504761413830324</v>
      </c>
      <c r="W92" s="40" t="n">
        <f aca="false">O92/(T92-R92)-1</f>
        <v>0.0710380036969165</v>
      </c>
      <c r="X92" s="49" t="n">
        <f aca="false">R92/S92</f>
        <v>0.275540539997226</v>
      </c>
    </row>
    <row r="93" customFormat="false" ht="17.35" hidden="false" customHeight="false" outlineLevel="0" collapsed="false">
      <c r="A93" s="116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0.219891349004728</v>
      </c>
      <c r="F93" s="26" t="n">
        <f aca="false">IF(G93="",($F$1*C93-B93)/B93,H93/B93)</f>
        <v>0.107970894551955</v>
      </c>
      <c r="H93" s="5" t="n">
        <f aca="false">IF(G93="",$F$1*C93-B93,G93-B93)</f>
        <v>14.5760707645139</v>
      </c>
      <c r="I93" s="2" t="s">
        <v>96</v>
      </c>
      <c r="J93" s="118" t="s">
        <v>1027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0.898913490047285</v>
      </c>
      <c r="N93" s="54" t="n">
        <f aca="false">N92+C93-P93</f>
        <v>8159.28038029202</v>
      </c>
      <c r="O93" s="93" t="n">
        <f aca="false">N93*D93</f>
        <v>9783.98632962585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600.116329625853</v>
      </c>
      <c r="V93" s="40" t="n">
        <f aca="false">S93/T93-1</f>
        <v>0.0466290854410143</v>
      </c>
      <c r="W93" s="40" t="n">
        <f aca="false">O93/(T93-R93)-1</f>
        <v>0.0653446019625552</v>
      </c>
      <c r="X93" s="49" t="n">
        <f aca="false">R93/S93</f>
        <v>0.273652425101394</v>
      </c>
    </row>
    <row r="94" customFormat="false" ht="17.35" hidden="false" customHeight="false" outlineLevel="0" collapsed="false">
      <c r="A94" s="116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0.125599135101685</v>
      </c>
      <c r="H94" s="5" t="n">
        <f aca="false">IF(G94="",$F$1*C94-B94,G94-B94)</f>
        <v>16.9558832387274</v>
      </c>
      <c r="I94" s="2" t="s">
        <v>96</v>
      </c>
      <c r="J94" s="118" t="s">
        <v>1028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9765.40652252977</v>
      </c>
      <c r="P94" s="93"/>
      <c r="Q94" s="93"/>
      <c r="R94" s="54" t="n">
        <f aca="false">R93+Q94</f>
        <v>3686.13</v>
      </c>
      <c r="S94" s="54" t="n">
        <f aca="false">R94+O94</f>
        <v>13451.5365225298</v>
      </c>
      <c r="T94" s="2" t="n">
        <f aca="false">T93+B94</f>
        <v>13005</v>
      </c>
      <c r="U94" s="54" t="n">
        <f aca="false">S94-T94</f>
        <v>446.536522529765</v>
      </c>
      <c r="V94" s="40" t="n">
        <f aca="false">S94/T94-1</f>
        <v>0.0343357572110545</v>
      </c>
      <c r="W94" s="40" t="n">
        <f aca="false">O94/(T94-R94)-1</f>
        <v>0.0479174537824612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6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8" t="s">
        <v>1029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0.898899290185093</v>
      </c>
      <c r="N95" s="54" t="n">
        <f aca="false">N94+C95-P95</f>
        <v>8387.43163571541</v>
      </c>
      <c r="O95" s="93" t="n">
        <f aca="false">N95*D95</f>
        <v>9927.66200317991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473.792003179906</v>
      </c>
      <c r="V95" s="40" t="n">
        <f aca="false">S95/T95-1</f>
        <v>0.0360572300745743</v>
      </c>
      <c r="W95" s="40" t="n">
        <f aca="false">O95/(T95-R95)-1</f>
        <v>0.0501161961376564</v>
      </c>
      <c r="X95" s="49" t="n">
        <f aca="false">R95/S95</f>
        <v>0.270764383585337</v>
      </c>
    </row>
    <row r="96" customFormat="false" ht="17.35" hidden="false" customHeight="false" outlineLevel="0" collapsed="false">
      <c r="A96" s="116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0.109319994594022</v>
      </c>
      <c r="H96" s="5" t="n">
        <f aca="false">IF(G96="",$F$1*C96-B96,G96-B96)</f>
        <v>14.758199270193</v>
      </c>
      <c r="I96" s="2" t="s">
        <v>96</v>
      </c>
      <c r="J96" s="118" t="s">
        <v>1030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0.898912167078757</v>
      </c>
      <c r="N96" s="54" t="n">
        <f aca="false">N95+C96-P96</f>
        <v>8500.0148557351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</v>
      </c>
      <c r="V96" s="40" t="n">
        <f aca="false">S96/T96-1</f>
        <v>0.0445415011614085</v>
      </c>
      <c r="W96" s="40" t="n">
        <f aca="false">O96/(T96-R96)-1</f>
        <v>0.0616640363168652</v>
      </c>
      <c r="X96" s="49" t="n">
        <f aca="false">R96/S96</f>
        <v>0.265833933800088</v>
      </c>
    </row>
    <row r="97" customFormat="false" ht="17.35" hidden="false" customHeight="false" outlineLevel="0" collapsed="false">
      <c r="A97" s="116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0.0989768942714721</v>
      </c>
      <c r="H97" s="5" t="n">
        <f aca="false">IF(G97="",$F$1*C97-B97,G97-B97)</f>
        <v>13.3618807266487</v>
      </c>
      <c r="I97" s="2" t="s">
        <v>96</v>
      </c>
      <c r="J97" s="118" t="s">
        <v>1031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0.898922309837466</v>
      </c>
      <c r="N97" s="54" t="n">
        <f aca="false">N96+C97-P97</f>
        <v>8611.5483700387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687.054017422082</v>
      </c>
      <c r="V97" s="40" t="n">
        <f aca="false">S97/T97-1</f>
        <v>0.0512344532007518</v>
      </c>
      <c r="W97" s="40" t="n">
        <f aca="false">O97/(T97-R97)-1</f>
        <v>0.0706564379636998</v>
      </c>
      <c r="X97" s="49" t="n">
        <f aca="false">R97/S97</f>
        <v>0.261482292360122</v>
      </c>
    </row>
    <row r="98" customFormat="false" ht="17.35" hidden="false" customHeight="false" outlineLevel="0" collapsed="false">
      <c r="A98" s="116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0.219892019308782</v>
      </c>
      <c r="F98" s="26" t="n">
        <f aca="false">IF(G98="",($F$1*C98-B98)/B98,H98/B98)</f>
        <v>0.101135454338794</v>
      </c>
      <c r="H98" s="5" t="n">
        <f aca="false">IF(G98="",$F$1*C98-B98,G98-B98)</f>
        <v>13.6532863357372</v>
      </c>
      <c r="I98" s="2" t="s">
        <v>96</v>
      </c>
      <c r="J98" s="118" t="s">
        <v>1032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10525.3290047732</v>
      </c>
      <c r="P98" s="93"/>
      <c r="Q98" s="93"/>
      <c r="R98" s="54" t="n">
        <f aca="false">R97+Q98</f>
        <v>3686.13</v>
      </c>
      <c r="S98" s="54" t="n">
        <f aca="false">R98+O98</f>
        <v>14211.4590047732</v>
      </c>
      <c r="T98" s="2" t="n">
        <f aca="false">T97+B98</f>
        <v>13545</v>
      </c>
      <c r="U98" s="54" t="n">
        <f aca="false">S98-T98</f>
        <v>666.459004773225</v>
      </c>
      <c r="V98" s="40" t="n">
        <f aca="false">S98/T98-1</f>
        <v>0.0492033226115338</v>
      </c>
      <c r="W98" s="40" t="n">
        <f aca="false">O98/(T98-R98)-1</f>
        <v>0.0675999384080757</v>
      </c>
      <c r="X98" s="49" t="n">
        <f aca="false">R98/S98</f>
        <v>0.2593773094488</v>
      </c>
    </row>
    <row r="99" customFormat="false" ht="17.35" hidden="false" customHeight="false" outlineLevel="0" collapsed="false">
      <c r="A99" s="116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0.106981554521102</v>
      </c>
      <c r="H99" s="5" t="n">
        <f aca="false">IF(G99="",$F$1*C99-B99,G99-B99)</f>
        <v>14.4425098603488</v>
      </c>
      <c r="I99" s="2" t="s">
        <v>96</v>
      </c>
      <c r="J99" s="118" t="s">
        <v>1033</v>
      </c>
      <c r="K99" s="93" t="n">
        <f aca="false">D99*C99</f>
        <v>134.837169033632</v>
      </c>
      <c r="L99" s="93" t="n">
        <v>0.16283096636911</v>
      </c>
      <c r="M99" s="49" t="n">
        <f aca="false">K99/150</f>
        <v>0.898914460224211</v>
      </c>
      <c r="N99" s="54" t="n">
        <f aca="false">N98+C99-P99</f>
        <v>8835.64684861041</v>
      </c>
      <c r="O99" s="93" t="n">
        <f aca="false">N99*D99</f>
        <v>10604.5138988479</v>
      </c>
      <c r="P99" s="93"/>
      <c r="Q99" s="93"/>
      <c r="R99" s="54" t="n">
        <f aca="false">R98+Q99</f>
        <v>3686.13</v>
      </c>
      <c r="S99" s="54" t="n">
        <f aca="false">R99+O99</f>
        <v>14290.6438988479</v>
      </c>
      <c r="T99" s="2" t="n">
        <f aca="false">T98+B99</f>
        <v>13680</v>
      </c>
      <c r="U99" s="54" t="n">
        <f aca="false">S99-T99</f>
        <v>610.643898847875</v>
      </c>
      <c r="V99" s="40" t="n">
        <f aca="false">S99/T99-1</f>
        <v>0.0446377119040844</v>
      </c>
      <c r="W99" s="40" t="n">
        <f aca="false">O99/(T99-R99)-1</f>
        <v>0.0611018453159662</v>
      </c>
      <c r="X99" s="49" t="n">
        <f aca="false">R99/S99</f>
        <v>0.257940091859484</v>
      </c>
    </row>
    <row r="100" customFormat="false" ht="17.35" hidden="false" customHeight="false" outlineLevel="0" collapsed="false">
      <c r="A100" s="116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0.219891190248506</v>
      </c>
      <c r="F100" s="26" t="n">
        <f aca="false">IF(G100="",($F$1*C100-B100)/B100,H100/B100)</f>
        <v>0.109589814602443</v>
      </c>
      <c r="H100" s="5" t="n">
        <f aca="false">IF(G100="",$F$1*C100-B100,G100-B100)</f>
        <v>14.7946249713299</v>
      </c>
      <c r="I100" s="2" t="s">
        <v>96</v>
      </c>
      <c r="J100" s="118" t="s">
        <v>1034</v>
      </c>
      <c r="K100" s="93" t="n">
        <f aca="false">D100*C100</f>
        <v>134.836785372759</v>
      </c>
      <c r="L100" s="93" t="n">
        <v>0.163214627242095</v>
      </c>
      <c r="M100" s="49" t="n">
        <f aca="false">K100/150</f>
        <v>0.898911902485059</v>
      </c>
      <c r="N100" s="54" t="n">
        <f aca="false">N99+C100-P100</f>
        <v>8948.25745225748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585.52305424278</v>
      </c>
      <c r="V100" s="40" t="n">
        <f aca="false">S100/T100-1</f>
        <v>0.0423831382007078</v>
      </c>
      <c r="W100" s="40" t="n">
        <f aca="false">O100/(T100-R100)-1</f>
        <v>0.0578073422052785</v>
      </c>
      <c r="X100" s="49" t="n">
        <f aca="false">R100/S100</f>
        <v>0.255971952276689</v>
      </c>
    </row>
    <row r="101" customFormat="false" ht="17.35" hidden="false" customHeight="false" outlineLevel="0" collapsed="false">
      <c r="A101" s="116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0.108510534568778</v>
      </c>
      <c r="H101" s="5" t="n">
        <f aca="false">IF(G101="",$F$1*C101-B101,G101-B101)</f>
        <v>14.648922166785</v>
      </c>
      <c r="I101" s="2" t="s">
        <v>96</v>
      </c>
      <c r="J101" s="118" t="s">
        <v>1035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0.898912960859874</v>
      </c>
      <c r="N101" s="54" t="n">
        <f aca="false">N100+C101-P101</f>
        <v>9060.75852139504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595.804489152228</v>
      </c>
      <c r="V101" s="40" t="n">
        <f aca="false">S101/T101-1</f>
        <v>0.0427099992223818</v>
      </c>
      <c r="W101" s="40" t="n">
        <f aca="false">O101/(T101-R101)-1</f>
        <v>0.0580487174089528</v>
      </c>
      <c r="X101" s="49" t="n">
        <f aca="false">R101/S101</f>
        <v>0.253415340674281</v>
      </c>
    </row>
    <row r="102" customFormat="false" ht="17.35" hidden="false" customHeight="false" outlineLevel="0" collapsed="false">
      <c r="A102" s="116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0.219890352368437</v>
      </c>
      <c r="F102" s="26" t="n">
        <f aca="false">IF(G102="",($F$1*C102-B102)/B102,H102/B102)</f>
        <v>0.118134114868887</v>
      </c>
      <c r="H102" s="5" t="n">
        <f aca="false">IF(G102="",$F$1*C102-B102,G102-B102)</f>
        <v>15.9481055072997</v>
      </c>
      <c r="I102" s="2" t="s">
        <v>96</v>
      </c>
      <c r="J102" s="118" t="s">
        <v>1036</v>
      </c>
      <c r="K102" s="93" t="n">
        <f aca="false">D102*C102</f>
        <v>134.835528552656</v>
      </c>
      <c r="L102" s="93" t="n">
        <v>0.164471447343254</v>
      </c>
      <c r="M102" s="49" t="n">
        <f aca="false">K102/150</f>
        <v>0.898903523684375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502.059713817225</v>
      </c>
      <c r="V102" s="40" t="n">
        <f aca="false">S102/T102-1</f>
        <v>0.0356449921062993</v>
      </c>
      <c r="W102" s="40" t="n">
        <f aca="false">O102/(T102-R102)-1</f>
        <v>0.0482802183138384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6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0.118224054871701</v>
      </c>
      <c r="H103" s="5" t="n">
        <f aca="false">IF(G103="",$F$1*C103-B103,G103-B103)</f>
        <v>15.9602474076796</v>
      </c>
      <c r="I103" s="2" t="s">
        <v>96</v>
      </c>
      <c r="J103" s="118" t="s">
        <v>1037</v>
      </c>
      <c r="K103" s="93" t="n">
        <f aca="false">D103*C103</f>
        <v>134.835515322972</v>
      </c>
      <c r="L103" s="93" t="n">
        <v>0.16448467702853</v>
      </c>
      <c r="M103" s="49" t="n">
        <f aca="false">K103/150</f>
        <v>0.898903435486482</v>
      </c>
      <c r="N103" s="54" t="n">
        <f aca="false">N102+C103-P103</f>
        <v>9287.72315296547</v>
      </c>
      <c r="O103" s="93" t="n">
        <f aca="false">N103*D103</f>
        <v>11034.8873857724</v>
      </c>
      <c r="P103" s="93"/>
      <c r="Q103" s="93"/>
      <c r="R103" s="54" t="n">
        <f aca="false">R102+Q103</f>
        <v>3686.13</v>
      </c>
      <c r="S103" s="54" t="n">
        <f aca="false">R103+O103</f>
        <v>14721.0173857724</v>
      </c>
      <c r="T103" s="2" t="n">
        <f aca="false">T102+B103</f>
        <v>14220</v>
      </c>
      <c r="U103" s="54" t="n">
        <f aca="false">S103-T103</f>
        <v>501.017385772353</v>
      </c>
      <c r="V103" s="40" t="n">
        <f aca="false">S103/T103-1</f>
        <v>0.0352332901387027</v>
      </c>
      <c r="W103" s="40" t="n">
        <f aca="false">O103/(T103-R103)-1</f>
        <v>0.0475625184070387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6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0.219889426290468</v>
      </c>
      <c r="F104" s="26" t="n">
        <f aca="false">IF(G104="",($F$1*C104-B104)/B104,H104/B104)</f>
        <v>0.127577815163389</v>
      </c>
      <c r="H104" s="5" t="n">
        <f aca="false">IF(G104="",$F$1*C104-B104,G104-B104)</f>
        <v>17.2230050470575</v>
      </c>
      <c r="I104" s="2" t="s">
        <v>96</v>
      </c>
      <c r="J104" s="118" t="s">
        <v>1038</v>
      </c>
      <c r="K104" s="93" t="n">
        <f aca="false">D104*C104</f>
        <v>134.834139435702</v>
      </c>
      <c r="L104" s="93" t="n">
        <v>0.165860564297167</v>
      </c>
      <c r="M104" s="49" t="n">
        <f aca="false">K104/150</f>
        <v>0.898894262904679</v>
      </c>
      <c r="N104" s="54" t="n">
        <f aca="false">N103+C104-P104</f>
        <v>9402.15933177095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409.200550498979</v>
      </c>
      <c r="V104" s="40" t="n">
        <f aca="false">S104/T104-1</f>
        <v>0.028505785475373</v>
      </c>
      <c r="W104" s="40" t="n">
        <f aca="false">O104/(T104-R104)-1</f>
        <v>0.0383546289812304</v>
      </c>
      <c r="X104" s="49" t="n">
        <f aca="false">R104/S104</f>
        <v>0.249666752181541</v>
      </c>
    </row>
    <row r="105" customFormat="false" ht="17.35" hidden="false" customHeight="false" outlineLevel="0" collapsed="false">
      <c r="A105" s="116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0.219890740439205</v>
      </c>
      <c r="F105" s="26" t="n">
        <f aca="false">IF(G105="",($F$1*C105-B105)/B105,H105/B105)</f>
        <v>0.114176754745479</v>
      </c>
      <c r="H105" s="5" t="n">
        <f aca="false">IF(G105="",$F$1*C105-B105,G105-B105)</f>
        <v>15.4138618906396</v>
      </c>
      <c r="I105" s="2" t="s">
        <v>96</v>
      </c>
      <c r="J105" s="118" t="s">
        <v>1039</v>
      </c>
      <c r="K105" s="93" t="n">
        <f aca="false">D105*C105</f>
        <v>134.836110658808</v>
      </c>
      <c r="L105" s="93" t="n">
        <v>0.163889341191138</v>
      </c>
      <c r="M105" s="49" t="n">
        <f aca="false">K105/150</f>
        <v>0.898907404392054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542.44503768456</v>
      </c>
      <c r="V105" s="40" t="n">
        <f aca="false">S105/T105-1</f>
        <v>0.0374358204061118</v>
      </c>
      <c r="W105" s="40" t="n">
        <f aca="false">O105/(T105-R105)-1</f>
        <v>0.0502084010344959</v>
      </c>
      <c r="X105" s="49" t="n">
        <f aca="false">R105/S105</f>
        <v>0.245211606678708</v>
      </c>
    </row>
    <row r="106" customFormat="false" ht="17.35" hidden="false" customHeight="false" outlineLevel="0" collapsed="false">
      <c r="A106" s="116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0.0823379937525942</v>
      </c>
      <c r="H106" s="5" t="n">
        <f aca="false">IF(G106="",$F$1*C106-B106,G106-B106)</f>
        <v>11.1156291566002</v>
      </c>
      <c r="I106" s="2" t="s">
        <v>96</v>
      </c>
      <c r="J106" s="118" t="s">
        <v>1040</v>
      </c>
      <c r="K106" s="93" t="n">
        <f aca="false">D106*C106</f>
        <v>134.840793967397</v>
      </c>
      <c r="L106" s="93" t="n">
        <v>0.159206032603662</v>
      </c>
      <c r="M106" s="49" t="n">
        <f aca="false">K106/150</f>
        <v>0.898938626449312</v>
      </c>
      <c r="N106" s="54" t="n">
        <f aca="false">N105+C106-P106</f>
        <v>9625.08031436548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876.462130263823</v>
      </c>
      <c r="V106" s="40" t="n">
        <f aca="false">S106/T106-1</f>
        <v>0.0599290345479537</v>
      </c>
      <c r="W106" s="40" t="n">
        <f aca="false">O106/(T106-R106)-1</f>
        <v>0.0801236444224882</v>
      </c>
      <c r="X106" s="49" t="n">
        <f aca="false">R106/S106</f>
        <v>0.237792407517707</v>
      </c>
    </row>
    <row r="107" customFormat="false" ht="17.35" hidden="false" customHeight="false" outlineLevel="0" collapsed="false">
      <c r="A107" s="116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0.219893112962766</v>
      </c>
      <c r="F107" s="26" t="n">
        <f aca="false">IF(G107="",($F$1*C107-B107)/B107,H107/B107)</f>
        <v>0.0899828939909995</v>
      </c>
      <c r="H107" s="5" t="n">
        <f aca="false">IF(G107="",$F$1*C107-B107,G107-B107)</f>
        <v>12.1476906887849</v>
      </c>
      <c r="I107" s="2" t="s">
        <v>96</v>
      </c>
      <c r="J107" s="118" t="s">
        <v>1041</v>
      </c>
      <c r="K107" s="93" t="n">
        <f aca="false">D107*C107</f>
        <v>134.839669444149</v>
      </c>
      <c r="L107" s="93" t="n">
        <v>0.160330555852067</v>
      </c>
      <c r="M107" s="49" t="n">
        <f aca="false">K107/150</f>
        <v>0.898931129627657</v>
      </c>
      <c r="N107" s="54" t="n">
        <f aca="false">N106+C107-P107</f>
        <v>9735.70104108987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793.333814872041</v>
      </c>
      <c r="V107" s="40" t="n">
        <f aca="false">S107/T107-1</f>
        <v>0.0537489034466152</v>
      </c>
      <c r="W107" s="40" t="n">
        <f aca="false">O107/(T107-R107)-1</f>
        <v>0.0716401596616216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6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0.219892963026333</v>
      </c>
      <c r="F108" s="26" t="n">
        <f aca="false">IF(G108="",($F$1*C108-B108)/B108,H108/B108)</f>
        <v>0.0915118740386843</v>
      </c>
      <c r="H108" s="5" t="n">
        <f aca="false">IF(G108="",$F$1*C108-B108,G108-B108)</f>
        <v>12.3541029952224</v>
      </c>
      <c r="I108" s="2" t="s">
        <v>96</v>
      </c>
      <c r="J108" s="118" t="s">
        <v>1042</v>
      </c>
      <c r="K108" s="93" t="n">
        <f aca="false">D108*C108</f>
        <v>134.839444539499</v>
      </c>
      <c r="L108" s="93" t="n">
        <v>0.160555460501748</v>
      </c>
      <c r="M108" s="49" t="n">
        <f aca="false">K108/150</f>
        <v>0.898929630263327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776.530020625836</v>
      </c>
      <c r="V108" s="40" t="n">
        <f aca="false">S108/T108-1</f>
        <v>0.0521336032645745</v>
      </c>
      <c r="W108" s="40" t="n">
        <f aca="false">O108/(T108-R108)-1</f>
        <v>0.0692781717180979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6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0.219892195704587</v>
      </c>
      <c r="F109" s="26" t="n">
        <f aca="false">IF(G109="",($F$1*C109-B109)/B109,H109/B109)</f>
        <v>0.0993366542826973</v>
      </c>
      <c r="H109" s="5" t="n">
        <f aca="false">IF(G109="",$F$1*C109-B109,G109-B109)</f>
        <v>13.4104483281641</v>
      </c>
      <c r="I109" s="2" t="s">
        <v>96</v>
      </c>
      <c r="J109" s="118" t="s">
        <v>1043</v>
      </c>
      <c r="K109" s="93" t="n">
        <f aca="false">D109*C109</f>
        <v>134.83829355688</v>
      </c>
      <c r="L109" s="93" t="n">
        <v>0.161706443120704</v>
      </c>
      <c r="M109" s="49" t="n">
        <f aca="false">K109/150</f>
        <v>0.898921957045866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690.957907844584</v>
      </c>
      <c r="V109" s="40" t="n">
        <f aca="false">S109/T109-1</f>
        <v>0.0459719166895931</v>
      </c>
      <c r="W109" s="40" t="n">
        <f aca="false">O109/(T109-R109)-1</f>
        <v>0.0609102456079438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6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0.0995165342883051</v>
      </c>
      <c r="H110" s="5" t="n">
        <f aca="false">IF(G110="",$F$1*C110-B110,G110-B110)</f>
        <v>13.4347321289212</v>
      </c>
      <c r="I110" s="2" t="s">
        <v>96</v>
      </c>
      <c r="J110" s="118" t="s">
        <v>1044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0.89892178065006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688.824925728204</v>
      </c>
      <c r="V110" s="40" t="n">
        <f aca="false">S110/T110-1</f>
        <v>0.0454220195007058</v>
      </c>
      <c r="W110" s="40" t="n">
        <f aca="false">O110/(T110-R110)-1</f>
        <v>0.0600080779491539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6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0.0960088741789156</v>
      </c>
      <c r="H111" s="5" t="n">
        <f aca="false">IF(G111="",$F$1*C111-B111,G111-B111)</f>
        <v>12.9611980141536</v>
      </c>
      <c r="I111" s="2" t="s">
        <v>96</v>
      </c>
      <c r="J111" s="118" t="s">
        <v>1045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0.898925220368226</v>
      </c>
      <c r="N111" s="54" t="n">
        <f aca="false">N110+C111-P111</f>
        <v>10180.8675434703</v>
      </c>
      <c r="O111" s="93" t="n">
        <f aca="false">N111*D111</f>
        <v>12341.5218339476</v>
      </c>
      <c r="P111" s="93"/>
      <c r="Q111" s="93"/>
      <c r="R111" s="54" t="n">
        <f aca="false">R110+Q111</f>
        <v>3686.13</v>
      </c>
      <c r="S111" s="54" t="n">
        <f aca="false">R111+O111</f>
        <v>16027.6518339476</v>
      </c>
      <c r="T111" s="2" t="n">
        <f aca="false">T110+B111</f>
        <v>15300</v>
      </c>
      <c r="U111" s="54" t="n">
        <f aca="false">S111-T111</f>
        <v>727.651833947646</v>
      </c>
      <c r="V111" s="40" t="n">
        <f aca="false">S111/T111-1</f>
        <v>0.047558943395271</v>
      </c>
      <c r="W111" s="40" t="n">
        <f aca="false">O111/(T111-R111)-1</f>
        <v>0.0626536920034102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6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0.219894030220945</v>
      </c>
      <c r="F112" s="26" t="n">
        <f aca="false">IF(G112="",($F$1*C112-B112)/B112,H112/B112)</f>
        <v>0.0806291336993015</v>
      </c>
      <c r="H112" s="5" t="n">
        <f aca="false">IF(G112="",$F$1*C112-B112,G112-B112)</f>
        <v>10.8849330494057</v>
      </c>
      <c r="I112" s="2" t="s">
        <v>96</v>
      </c>
      <c r="J112" s="118" t="s">
        <v>1046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0.898940302209446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903.350015023418</v>
      </c>
      <c r="V112" s="40" t="n">
        <f aca="false">S112/T112-1</f>
        <v>0.0585260780708401</v>
      </c>
      <c r="W112" s="40" t="n">
        <f aca="false">O112/(T112-R112)-1</f>
        <v>0.0768882467014631</v>
      </c>
      <c r="X112" s="49" t="n">
        <f aca="false">R112/S112</f>
        <v>0.22561213320871</v>
      </c>
    </row>
    <row r="113" customFormat="false" ht="17.35" hidden="false" customHeight="false" outlineLevel="0" collapsed="false">
      <c r="A113" s="116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0.0504092927568959</v>
      </c>
      <c r="H113" s="5" t="n">
        <f aca="false">IF(G113="",$F$1*C113-B113,G113-B113)</f>
        <v>6.80525452218095</v>
      </c>
      <c r="I113" s="2" t="s">
        <v>96</v>
      </c>
      <c r="J113" s="118" t="s">
        <v>1047</v>
      </c>
      <c r="K113" s="93" t="n">
        <f aca="false">D113*C113</f>
        <v>134.845490505668</v>
      </c>
      <c r="L113" s="93" t="n">
        <v>0.154509494330909</v>
      </c>
      <c r="M113" s="49" t="n">
        <f aca="false">K113/150</f>
        <v>0.898969936704456</v>
      </c>
      <c r="N113" s="54" t="n">
        <f aca="false">N112+C113-P113</f>
        <v>10397.1434324882</v>
      </c>
      <c r="O113" s="93" t="n">
        <f aca="false">N113*D113</f>
        <v>13151.4937359743</v>
      </c>
      <c r="P113" s="93"/>
      <c r="Q113" s="93"/>
      <c r="R113" s="54" t="n">
        <f aca="false">R112+Q113</f>
        <v>3686.13</v>
      </c>
      <c r="S113" s="54" t="n">
        <f aca="false">R113+O113</f>
        <v>16837.6237359743</v>
      </c>
      <c r="T113" s="2" t="n">
        <f aca="false">T112+B113</f>
        <v>15570</v>
      </c>
      <c r="U113" s="54" t="n">
        <f aca="false">S113-T113</f>
        <v>1267.62373597435</v>
      </c>
      <c r="V113" s="40" t="n">
        <f aca="false">S113/T113-1</f>
        <v>0.0814144981357963</v>
      </c>
      <c r="W113" s="40" t="n">
        <f aca="false">O113/(T113-R113)-1</f>
        <v>0.106667586903454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6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0.0489702527120246</v>
      </c>
      <c r="H114" s="5" t="n">
        <f aca="false">IF(G114="",$F$1*C114-B114,G114-B114)</f>
        <v>6.61098411612332</v>
      </c>
      <c r="I114" s="2" t="s">
        <v>96</v>
      </c>
      <c r="J114" s="118" t="s">
        <v>1048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0.898971347870893</v>
      </c>
      <c r="N114" s="54" t="n">
        <f aca="false">N113+C114-P114</f>
        <v>10503.6018478514</v>
      </c>
      <c r="O114" s="93" t="n">
        <f aca="false">N114*D114</f>
        <v>13304.4021157672</v>
      </c>
      <c r="P114" s="93"/>
      <c r="Q114" s="93"/>
      <c r="R114" s="54" t="n">
        <f aca="false">R113+Q114</f>
        <v>3686.13</v>
      </c>
      <c r="S114" s="54" t="n">
        <f aca="false">R114+O114</f>
        <v>16990.5321157672</v>
      </c>
      <c r="T114" s="2" t="n">
        <f aca="false">T113+B114</f>
        <v>15705</v>
      </c>
      <c r="U114" s="54" t="n">
        <f aca="false">S114-T114</f>
        <v>1285.53211576717</v>
      </c>
      <c r="V114" s="40" t="n">
        <f aca="false">S114/T114-1</f>
        <v>0.081854958024016</v>
      </c>
      <c r="W114" s="40" t="n">
        <f aca="false">O114/(T114-R114)-1</f>
        <v>0.106959482527656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6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0.0469915726503203</v>
      </c>
      <c r="H115" s="5" t="n">
        <f aca="false">IF(G115="",$F$1*C115-B115,G115-B115)</f>
        <v>6.34386230779325</v>
      </c>
      <c r="I115" s="2" t="s">
        <v>96</v>
      </c>
      <c r="J115" s="118" t="s">
        <v>1049</v>
      </c>
      <c r="K115" s="93" t="n">
        <f aca="false">D115*C115</f>
        <v>134.845993233709</v>
      </c>
      <c r="L115" s="93" t="n">
        <v>0.154006766290446</v>
      </c>
      <c r="M115" s="49" t="n">
        <f aca="false">K115/150</f>
        <v>0.898973288224729</v>
      </c>
      <c r="N115" s="54" t="n">
        <f aca="false">N114+C115-P115</f>
        <v>10609.8594499472</v>
      </c>
      <c r="O115" s="93" t="n">
        <f aca="false">N115*D115</f>
        <v>13464.4204967913</v>
      </c>
      <c r="P115" s="93"/>
      <c r="Q115" s="93"/>
      <c r="R115" s="54" t="n">
        <f aca="false">R114+Q115</f>
        <v>3686.13</v>
      </c>
      <c r="S115" s="54" t="n">
        <f aca="false">R115+O115</f>
        <v>17150.5504967913</v>
      </c>
      <c r="T115" s="2" t="n">
        <f aca="false">T114+B115</f>
        <v>15840</v>
      </c>
      <c r="U115" s="54" t="n">
        <f aca="false">S115-T115</f>
        <v>1310.55049679133</v>
      </c>
      <c r="V115" s="40" t="n">
        <f aca="false">S115/T115-1</f>
        <v>0.0827367737873312</v>
      </c>
      <c r="W115" s="40" t="n">
        <f aca="false">O115/(T115-R115)-1</f>
        <v>0.107829892601396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6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0.0573346729728704</v>
      </c>
      <c r="H116" s="5" t="n">
        <f aca="false">IF(G116="",$F$1*C116-B116,G116-B116)</f>
        <v>7.7401808513375</v>
      </c>
      <c r="I116" s="2" t="s">
        <v>96</v>
      </c>
      <c r="J116" s="118" t="s">
        <v>1050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0.898963145466023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1178.53236358912</v>
      </c>
      <c r="V116" s="40" t="n">
        <f aca="false">S116/T116-1</f>
        <v>0.0737735438866429</v>
      </c>
      <c r="W116" s="40" t="n">
        <f aca="false">O116/(T116-R116)-1</f>
        <v>0.0959024193102473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6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0.0588636530205454</v>
      </c>
      <c r="H117" s="5" t="n">
        <f aca="false">IF(G117="",$F$1*C117-B117,G117-B117)</f>
        <v>7.94659315777363</v>
      </c>
      <c r="I117" s="2" t="s">
        <v>96</v>
      </c>
      <c r="J117" s="118" t="s">
        <v>1051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0.898961646101687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1158.90749440153</v>
      </c>
      <c r="V117" s="40" t="n">
        <f aca="false">S117/T117-1</f>
        <v>0.0719371504904733</v>
      </c>
      <c r="W117" s="40" t="n">
        <f aca="false">O117/(T117-R117)-1</f>
        <v>0.0932807164274516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6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0.219897249444362</v>
      </c>
      <c r="F118" s="26" t="n">
        <f aca="false">IF(G118="",($F$1*C118-B118)/B118,H118/B118)</f>
        <v>0.0478010326755648</v>
      </c>
      <c r="H118" s="5" t="n">
        <f aca="false">IF(G118="",$F$1*C118-B118,G118-B118)</f>
        <v>6.45313941120125</v>
      </c>
      <c r="I118" s="2" t="s">
        <v>96</v>
      </c>
      <c r="J118" s="118" t="s">
        <v>1052</v>
      </c>
      <c r="K118" s="93" t="n">
        <f aca="false">D118*C118</f>
        <v>134.845874166543</v>
      </c>
      <c r="L118" s="93" t="n">
        <v>0.154125833457924</v>
      </c>
      <c r="M118" s="49" t="n">
        <f aca="false">K118/150</f>
        <v>0.898972494443617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0.0801677537586527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6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0.0493300127232399</v>
      </c>
      <c r="H119" s="5" t="n">
        <f aca="false">IF(G119="",$F$1*C119-B119,G119-B119)</f>
        <v>6.65955171763738</v>
      </c>
      <c r="I119" s="2" t="s">
        <v>96</v>
      </c>
      <c r="J119" s="118" t="s">
        <v>1053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6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0.0215385518565677</v>
      </c>
      <c r="H120" s="5" t="n">
        <f aca="false">IF(G120="",$F$1*C120-B120,G120-B120)</f>
        <v>2.90770450063664</v>
      </c>
      <c r="I120" s="2" t="s">
        <v>96</v>
      </c>
      <c r="J120" s="118" t="s">
        <v>1054</v>
      </c>
      <c r="K120" s="93" t="n">
        <f aca="false">D120*C120</f>
        <v>134.849737234643</v>
      </c>
      <c r="L120" s="93" t="n">
        <v>0.150262765357519</v>
      </c>
      <c r="M120" s="49" t="n">
        <f aca="false">K120/150</f>
        <v>0.898998248230951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1662.45461512504</v>
      </c>
      <c r="V120" s="40" t="n">
        <f aca="false">S120/T120-1</f>
        <v>0.100663313056315</v>
      </c>
      <c r="W120" s="40" t="n">
        <f aca="false">O120/(T120-R120)-1</f>
        <v>0.129586987406143</v>
      </c>
      <c r="X120" s="49" t="n">
        <f aca="false">R120/S120</f>
        <v>0.202785817819226</v>
      </c>
    </row>
    <row r="121" customFormat="false" ht="17.35" hidden="false" customHeight="false" outlineLevel="0" collapsed="false">
      <c r="A121" s="116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0.0212687318481562</v>
      </c>
      <c r="H121" s="5" t="n">
        <f aca="false">IF(G121="",$F$1*C121-B121,G121-B121)</f>
        <v>2.87127879950108</v>
      </c>
      <c r="I121" s="2" t="s">
        <v>96</v>
      </c>
      <c r="J121" s="118" t="s">
        <v>1055</v>
      </c>
      <c r="K121" s="93" t="n">
        <f aca="false">D121*C121</f>
        <v>134.849776923699</v>
      </c>
      <c r="L121" s="93" t="n">
        <v>0.150223076301693</v>
      </c>
      <c r="M121" s="49" t="n">
        <f aca="false">K121/150</f>
        <v>0.898998512824657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1666.13727772011</v>
      </c>
      <c r="V121" s="40" t="n">
        <f aca="false">S121/T121-1</f>
        <v>0.100068304968175</v>
      </c>
      <c r="W121" s="40" t="n">
        <f aca="false">O121/(T121-R121)-1</f>
        <v>0.128521597155796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6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0.219898837006595</v>
      </c>
      <c r="F122" s="26" t="n">
        <f aca="false">IF(G122="",($F$1*C122-B122)/B122,H122/B122)</f>
        <v>0.0316118321707062</v>
      </c>
      <c r="H122" s="5" t="n">
        <f aca="false">IF(G122="",$F$1*C122-B122,G122-B122)</f>
        <v>4.26759734304534</v>
      </c>
      <c r="I122" s="2" t="s">
        <v>96</v>
      </c>
      <c r="J122" s="118" t="s">
        <v>1056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0.898988370065945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1519.13940485418</v>
      </c>
      <c r="V122" s="40" t="n">
        <f aca="false">S122/T122-1</f>
        <v>0.090505773300815</v>
      </c>
      <c r="W122" s="40" t="n">
        <f aca="false">O122/(T122-R122)-1</f>
        <v>0.11597484400213</v>
      </c>
      <c r="X122" s="49" t="n">
        <f aca="false">R122/S122</f>
        <v>0.201382316779256</v>
      </c>
    </row>
    <row r="123" customFormat="false" ht="17.35" hidden="false" customHeight="false" outlineLevel="0" collapsed="false">
      <c r="A123" s="116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0.0366484723277705</v>
      </c>
      <c r="H123" s="5" t="n">
        <f aca="false">IF(G123="",$F$1*C123-B123,G123-B123)</f>
        <v>4.94754376424902</v>
      </c>
      <c r="I123" s="2" t="s">
        <v>96</v>
      </c>
      <c r="J123" s="118" t="s">
        <v>1057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</v>
      </c>
      <c r="N123" s="54" t="n">
        <f aca="false">N122+C123-P123</f>
        <v>11454.6899938845</v>
      </c>
      <c r="O123" s="93" t="n">
        <f aca="false">N123*D123</f>
        <v>14681.7542207928</v>
      </c>
      <c r="P123" s="93"/>
      <c r="Q123" s="93"/>
      <c r="R123" s="54" t="n">
        <f aca="false">R122+Q123</f>
        <v>3686.13</v>
      </c>
      <c r="S123" s="54" t="n">
        <f aca="false">R123+O123</f>
        <v>18367.8842207928</v>
      </c>
      <c r="T123" s="2" t="n">
        <f aca="false">T122+B123</f>
        <v>16920</v>
      </c>
      <c r="U123" s="54" t="n">
        <f aca="false">S123-T123</f>
        <v>1447.88422079284</v>
      </c>
      <c r="V123" s="40" t="n">
        <f aca="false">S123/T123-1</f>
        <v>0.0855723534747541</v>
      </c>
      <c r="W123" s="40" t="n">
        <f aca="false">O123/(T123-R123)-1</f>
        <v>0.109407468925782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6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0.0313420121622848</v>
      </c>
      <c r="H124" s="5" t="n">
        <f aca="false">IF(G124="",$F$1*C124-B124,G124-B124)</f>
        <v>4.23117164190845</v>
      </c>
      <c r="I124" s="2" t="s">
        <v>96</v>
      </c>
      <c r="J124" s="118" t="s">
        <v>1058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0.898988634659647</v>
      </c>
      <c r="N124" s="54" t="n">
        <f aca="false">N123+C124-P124</f>
        <v>11559.3593455924</v>
      </c>
      <c r="O124" s="93" t="n">
        <f aca="false">N124*D124</f>
        <v>14892.2284881873</v>
      </c>
      <c r="P124" s="93"/>
      <c r="Q124" s="93"/>
      <c r="R124" s="54" t="n">
        <f aca="false">R123+Q124</f>
        <v>3686.13</v>
      </c>
      <c r="S124" s="54" t="n">
        <f aca="false">R124+O124</f>
        <v>18578.3584881873</v>
      </c>
      <c r="T124" s="2" t="n">
        <f aca="false">T123+B124</f>
        <v>17055</v>
      </c>
      <c r="U124" s="54" t="n">
        <f aca="false">S124-T124</f>
        <v>1523.35848818726</v>
      </c>
      <c r="V124" s="40" t="n">
        <f aca="false">S124/T124-1</f>
        <v>0.0893203452469811</v>
      </c>
      <c r="W124" s="40" t="n">
        <f aca="false">O124/(T124-R124)-1</f>
        <v>0.113948186210747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6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0.0540068928690891</v>
      </c>
      <c r="H125" s="5" t="n">
        <f aca="false">IF(G125="",$F$1*C125-B125,G125-B125)</f>
        <v>7.29093053732703</v>
      </c>
      <c r="I125" s="2" t="s">
        <v>96</v>
      </c>
      <c r="J125" s="118" t="s">
        <v>1059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0.898966408788389</v>
      </c>
      <c r="N125" s="54" t="n">
        <f aca="false">N124+C125-P125</f>
        <v>11666.3289219999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1202.60753356985</v>
      </c>
      <c r="V125" s="40" t="n">
        <f aca="false">S125/T125-1</f>
        <v>0.0699597169034234</v>
      </c>
      <c r="W125" s="40" t="n">
        <f aca="false">O125/(T125-R125)-1</f>
        <v>0.0890565099908285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6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0.219896482122616</v>
      </c>
      <c r="F126" s="26" t="n">
        <f aca="false">IF(G126="",($F$1*C126-B126)/B126,H126/B126)</f>
        <v>0.0556258129195779</v>
      </c>
      <c r="H126" s="5" t="n">
        <f aca="false">IF(G126="",$F$1*C126-B126,G126-B126)</f>
        <v>7.50948474414301</v>
      </c>
      <c r="I126" s="2" t="s">
        <v>96</v>
      </c>
      <c r="J126" s="118" t="s">
        <v>1060</v>
      </c>
      <c r="K126" s="93" t="n">
        <f aca="false">D126*C126</f>
        <v>134.844723183924</v>
      </c>
      <c r="L126" s="93" t="n">
        <v>0.15527681607688</v>
      </c>
      <c r="M126" s="49" t="n">
        <f aca="false">K126/150</f>
        <v>0.898964821226159</v>
      </c>
      <c r="N126" s="54" t="n">
        <f aca="false">N125+C126-P126</f>
        <v>11773.4628001718</v>
      </c>
      <c r="O126" s="93" t="n">
        <f aca="false">N126*D126</f>
        <v>14818.7422997921</v>
      </c>
      <c r="P126" s="93"/>
      <c r="Q126" s="93"/>
      <c r="R126" s="54" t="n">
        <f aca="false">R125+Q126</f>
        <v>3686.13</v>
      </c>
      <c r="S126" s="54" t="n">
        <f aca="false">R126+O126</f>
        <v>18504.8722997921</v>
      </c>
      <c r="T126" s="2" t="n">
        <f aca="false">T125+B126</f>
        <v>17325</v>
      </c>
      <c r="U126" s="54" t="n">
        <f aca="false">S126-T126</f>
        <v>1179.87229979206</v>
      </c>
      <c r="V126" s="40" t="n">
        <f aca="false">S126/T126-1</f>
        <v>0.0681022972462952</v>
      </c>
      <c r="W126" s="40" t="n">
        <f aca="false">O126/(T126-R126)-1</f>
        <v>0.0865080684684334</v>
      </c>
      <c r="X126" s="49" t="n">
        <f aca="false">R126/S126</f>
        <v>0.199197808030343</v>
      </c>
    </row>
    <row r="127" customFormat="false" ht="17.35" hidden="false" customHeight="false" outlineLevel="0" collapsed="false">
      <c r="A127" s="116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0.219896358645552</v>
      </c>
      <c r="F127" s="26" t="n">
        <f aca="false">IF(G127="",($F$1*C127-B127)/B127,H127/B127)</f>
        <v>0.0568849729588414</v>
      </c>
      <c r="H127" s="5" t="n">
        <f aca="false">IF(G127="",$F$1*C127-B127,G127-B127)</f>
        <v>7.67947134944359</v>
      </c>
      <c r="I127" s="2" t="s">
        <v>96</v>
      </c>
      <c r="J127" s="118" t="s">
        <v>1061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0.898963586455524</v>
      </c>
      <c r="N127" s="54" t="n">
        <f aca="false">N126+C127-P127</f>
        <v>11880.7244686047</v>
      </c>
      <c r="O127" s="93" t="n">
        <f aca="false">N127*D127</f>
        <v>14935.9116365061</v>
      </c>
      <c r="P127" s="93"/>
      <c r="Q127" s="93"/>
      <c r="R127" s="54" t="n">
        <f aca="false">R126+Q127</f>
        <v>3686.13</v>
      </c>
      <c r="S127" s="54" t="n">
        <f aca="false">R127+O127</f>
        <v>18622.0416365061</v>
      </c>
      <c r="T127" s="2" t="n">
        <f aca="false">T126+B127</f>
        <v>17460</v>
      </c>
      <c r="U127" s="54" t="n">
        <f aca="false">S127-T127</f>
        <v>1162.04163650612</v>
      </c>
      <c r="V127" s="40" t="n">
        <f aca="false">S127/T127-1</f>
        <v>0.0665545038090563</v>
      </c>
      <c r="W127" s="40" t="n">
        <f aca="false">O127/(T127-R127)-1</f>
        <v>0.0843656602324634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6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0.0563453329420183</v>
      </c>
      <c r="H128" s="5" t="n">
        <f aca="false">IF(G128="",$F$1*C128-B128,G128-B128)</f>
        <v>7.60661994717248</v>
      </c>
      <c r="I128" s="2" t="s">
        <v>96</v>
      </c>
      <c r="J128" s="118" t="s">
        <v>1062</v>
      </c>
      <c r="K128" s="93" t="n">
        <f aca="false">D128*C128</f>
        <v>134.844617346442</v>
      </c>
      <c r="L128" s="93" t="n">
        <v>0.155382653559083</v>
      </c>
      <c r="M128" s="49" t="n">
        <f aca="false">K128/150</f>
        <v>0.898964115642944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1169.52514592052</v>
      </c>
      <c r="V128" s="40" t="n">
        <f aca="false">S128/T128-1</f>
        <v>0.0664691756703903</v>
      </c>
      <c r="W128" s="40" t="n">
        <f aca="false">O128/(T128-R128)-1</f>
        <v>0.0840848426881924</v>
      </c>
      <c r="X128" s="49" t="n">
        <f aca="false">R128/S128</f>
        <v>0.196441421849749</v>
      </c>
    </row>
    <row r="129" customFormat="false" ht="17.35" hidden="false" customHeight="false" outlineLevel="0" collapsed="false">
      <c r="A129" s="116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0.0486104927008093</v>
      </c>
      <c r="H129" s="5" t="n">
        <f aca="false">IF(G129="",$F$1*C129-B129,G129-B129)</f>
        <v>6.56241651460925</v>
      </c>
      <c r="I129" s="2" t="s">
        <v>96</v>
      </c>
      <c r="J129" s="118" t="s">
        <v>1063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0.898971700662503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1280.7214653809</v>
      </c>
      <c r="V129" s="40" t="n">
        <f aca="false">S129/T129-1</f>
        <v>0.0722347132194527</v>
      </c>
      <c r="W129" s="40" t="n">
        <f aca="false">O129/(T129-R129)-1</f>
        <v>0.0911943406896316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6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0.0446531325773911</v>
      </c>
      <c r="H130" s="5" t="n">
        <f aca="false">IF(G130="",$F$1*C130-B130,G130-B130)</f>
        <v>6.0281728979478</v>
      </c>
      <c r="I130" s="2" t="s">
        <v>96</v>
      </c>
      <c r="J130" s="118" t="s">
        <v>1064</v>
      </c>
      <c r="K130" s="93" t="n">
        <f aca="false">D130*C130</f>
        <v>134.846337205526</v>
      </c>
      <c r="L130" s="93" t="n">
        <v>0.153662794473287</v>
      </c>
      <c r="M130" s="49" t="n">
        <f aca="false">K130/150</f>
        <v>0.898975581370176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1338.68689943439</v>
      </c>
      <c r="V130" s="40" t="n">
        <f aca="false">S130/T130-1</f>
        <v>0.0749334956302488</v>
      </c>
      <c r="W130" s="40" t="n">
        <f aca="false">O130/(T130-R130)-1</f>
        <v>0.0944142163257293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6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0.0490601927148286</v>
      </c>
      <c r="H131" s="5" t="n">
        <f aca="false">IF(G131="",$F$1*C131-B131,G131-B131)</f>
        <v>6.62312601650186</v>
      </c>
      <c r="I131" s="2" t="s">
        <v>96</v>
      </c>
      <c r="J131" s="118" t="s">
        <v>1065</v>
      </c>
      <c r="K131" s="93" t="n">
        <f aca="false">D131*C131</f>
        <v>134.845688950949</v>
      </c>
      <c r="L131" s="93" t="n">
        <v>0.154311049051779</v>
      </c>
      <c r="M131" s="49" t="n">
        <f aca="false">K131/150</f>
        <v>0.89897125967299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1273.26966408569</v>
      </c>
      <c r="V131" s="40" t="n">
        <f aca="false">S131/T131-1</f>
        <v>0.070737203560316</v>
      </c>
      <c r="W131" s="40" t="n">
        <f aca="false">O131/(T131-R131)-1</f>
        <v>0.0889535579186962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6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0.0494199527260439</v>
      </c>
      <c r="H132" s="5" t="n">
        <f aca="false">IF(G132="",$F$1*C132-B132,G132-B132)</f>
        <v>6.67169361801592</v>
      </c>
      <c r="I132" s="2" t="s">
        <v>96</v>
      </c>
      <c r="J132" s="118" t="s">
        <v>1066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0.898970906881379</v>
      </c>
      <c r="N132" s="54" t="n">
        <f aca="false">N131+C132-P132</f>
        <v>12413.3451489492</v>
      </c>
      <c r="O132" s="93" t="n">
        <f aca="false">N132*D132</f>
        <v>15716.6356337306</v>
      </c>
      <c r="P132" s="93"/>
      <c r="Q132" s="93"/>
      <c r="R132" s="54" t="n">
        <f aca="false">R131+Q132</f>
        <v>3686.13</v>
      </c>
      <c r="S132" s="54" t="n">
        <f aca="false">R132+O132</f>
        <v>19402.7656337306</v>
      </c>
      <c r="T132" s="2" t="n">
        <f aca="false">T131+B132</f>
        <v>18135</v>
      </c>
      <c r="U132" s="54" t="n">
        <f aca="false">S132-T132</f>
        <v>1267.76563373055</v>
      </c>
      <c r="V132" s="40" t="n">
        <f aca="false">S132/T132-1</f>
        <v>0.0699071206909596</v>
      </c>
      <c r="W132" s="40" t="n">
        <f aca="false">O132/(T132-R132)-1</f>
        <v>0.0877415073795078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6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0.219896199889329</v>
      </c>
      <c r="F133" s="26" t="n">
        <f aca="false">IF(G133="",($F$1*C133-B133)/B133,H133/B133)</f>
        <v>0.0585038930093301</v>
      </c>
      <c r="H133" s="5" t="n">
        <f aca="false">IF(G133="",$F$1*C133-B133,G133-B133)</f>
        <v>7.89802555625957</v>
      </c>
      <c r="I133" s="2" t="s">
        <v>96</v>
      </c>
      <c r="J133" s="118" t="s">
        <v>1067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15716.4474460352</v>
      </c>
      <c r="P133" s="93"/>
      <c r="Q133" s="93"/>
      <c r="R133" s="54" t="n">
        <f aca="false">R132+Q133</f>
        <v>3686.13</v>
      </c>
      <c r="S133" s="54" t="n">
        <f aca="false">R133+O133</f>
        <v>19402.5774460352</v>
      </c>
      <c r="T133" s="2" t="n">
        <f aca="false">T132+B133</f>
        <v>18270</v>
      </c>
      <c r="U133" s="54" t="n">
        <f aca="false">S133-T133</f>
        <v>1132.57744603523</v>
      </c>
      <c r="V133" s="40" t="n">
        <f aca="false">S133/T133-1</f>
        <v>0.0619911026839208</v>
      </c>
      <c r="W133" s="40" t="n">
        <f aca="false">O133/(T133-R133)-1</f>
        <v>0.0776595955692989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6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0.219897240624572</v>
      </c>
      <c r="F134" s="26" t="n">
        <f aca="false">IF(G134="",($F$1*C134-B134)/B134,H134/B134)</f>
        <v>0.0478909726783688</v>
      </c>
      <c r="H134" s="5" t="n">
        <f aca="false">IF(G134="",$F$1*C134-B134,G134-B134)</f>
        <v>6.46528131157979</v>
      </c>
      <c r="I134" s="2" t="s">
        <v>96</v>
      </c>
      <c r="J134" s="118" t="s">
        <v>1068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0.898972406245716</v>
      </c>
      <c r="N134" s="54" t="n">
        <f aca="false">N133+C134-P134</f>
        <v>12627.12</v>
      </c>
      <c r="O134" s="93" t="n">
        <f aca="false">N134*D134</f>
        <v>16010.6514886181</v>
      </c>
      <c r="P134" s="93"/>
      <c r="Q134" s="93"/>
      <c r="R134" s="54" t="n">
        <f aca="false">R133+Q134</f>
        <v>3686.13</v>
      </c>
      <c r="S134" s="54" t="n">
        <f aca="false">R134+O134</f>
        <v>19696.7814886181</v>
      </c>
      <c r="T134" s="2" t="n">
        <f aca="false">T133+B134</f>
        <v>18405</v>
      </c>
      <c r="U134" s="54" t="n">
        <f aca="false">S134-T134</f>
        <v>1291.78148861805</v>
      </c>
      <c r="V134" s="40" t="n">
        <f aca="false">S134/T134-1</f>
        <v>0.0701864432826975</v>
      </c>
      <c r="W134" s="40" t="n">
        <f aca="false">O134/(T134-R134)-1</f>
        <v>0.0877636318968813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9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{6CA72BF6-4114-4752-8B63-FF86C0565941}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{D0462B62-A0A2-43AD-9431-BAA46F8C5560}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{F7B43681-4746-4694-BCED-67C680369EFF}</x14:id>
        </ext>
      </extLst>
    </cfRule>
  </conditionalFormatting>
  <conditionalFormatting sqref="F2:F134">
    <cfRule type="cellIs" priority="6" operator="lessThan" aboveAverage="0" equalAverage="0" bottom="0" percent="0" rank="0" text="" dxfId="10">
      <formula>0</formula>
    </cfRule>
    <cfRule type="cellIs" priority="7" operator="greaterThan" aboveAverage="0" equalAverage="0" bottom="0" percent="0" rank="0" text="" dxfId="11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{BE1CBB72-B020-4B57-BBA7-C08942B58310}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72BF6-4114-4752-8B63-FF86C056594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462B62-A0A2-43AD-9431-BAA46F8C55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F7B43681-4746-4694-BCED-67C680369EF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BE1CBB72-B020-4B57-BBA7-C08942B583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9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580</v>
      </c>
      <c r="H1" s="120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934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1069</v>
      </c>
      <c r="U1" s="10" t="s">
        <v>582</v>
      </c>
      <c r="V1" s="2" t="s">
        <v>22</v>
      </c>
      <c r="W1" s="19" t="s">
        <v>23</v>
      </c>
      <c r="X1" s="2" t="s">
        <v>935</v>
      </c>
    </row>
    <row r="2" customFormat="false" ht="17.35" hidden="false" customHeight="false" outlineLevel="0" collapsed="false">
      <c r="A2" s="113" t="s">
        <v>583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4" t="s">
        <v>1070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21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3" t="s">
        <v>585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4" t="s">
        <v>1071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21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3" t="s">
        <v>587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4" t="s">
        <v>1072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21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3" t="s">
        <v>589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4" t="s">
        <v>939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21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3" t="s">
        <v>590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4" t="s">
        <v>1073</v>
      </c>
      <c r="K6" s="93" t="n">
        <f aca="false">D6*C6</f>
        <v>149.999904</v>
      </c>
      <c r="L6" s="93" t="n">
        <f aca="false">K6-B6</f>
        <v>-9.5999999984997E-005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21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12.3421380000001</v>
      </c>
      <c r="V6" s="40" t="n">
        <f aca="false">S6/T6-1</f>
        <v>0.0164561840000002</v>
      </c>
      <c r="W6" s="40" t="n">
        <f aca="false">O6/(T6-R6)-1</f>
        <v>0.0164561840000002</v>
      </c>
      <c r="X6" s="49" t="n">
        <f aca="false">R6/S6</f>
        <v>0</v>
      </c>
    </row>
    <row r="7" customFormat="false" ht="17.35" hidden="false" customHeight="false" outlineLevel="0" collapsed="false">
      <c r="A7" s="113" t="s">
        <v>592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4" t="s">
        <v>1074</v>
      </c>
      <c r="K7" s="93" t="n">
        <f aca="false">D7*C7</f>
        <v>150.001982</v>
      </c>
      <c r="L7" s="93" t="n">
        <f aca="false">K7-B7</f>
        <v>0.00198199999999815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21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14.3786600000002</v>
      </c>
      <c r="V7" s="40" t="n">
        <f aca="false">S7/T7-1</f>
        <v>0.015976288888889</v>
      </c>
      <c r="W7" s="40" t="n">
        <f aca="false">O7/(T7-R7)-1</f>
        <v>0.015976288888889</v>
      </c>
      <c r="X7" s="49" t="n">
        <f aca="false">R7/S7</f>
        <v>0</v>
      </c>
    </row>
    <row r="8" customFormat="false" ht="17.35" hidden="false" customHeight="false" outlineLevel="0" collapsed="false">
      <c r="A8" s="113" t="s">
        <v>594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4" t="s">
        <v>942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21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3" t="s">
        <v>595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4" t="s">
        <v>1075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21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3" t="s">
        <v>597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4" t="s">
        <v>944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21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3" t="s">
        <v>598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4" t="s">
        <v>1076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21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3" t="s">
        <v>600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4" t="s">
        <v>1077</v>
      </c>
      <c r="K12" s="93" t="n">
        <f aca="false">D12*C12</f>
        <v>150.002736</v>
      </c>
      <c r="L12" s="93" t="n">
        <f aca="false">K12-B12</f>
        <v>0.00273599999999874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21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</v>
      </c>
      <c r="V12" s="40" t="n">
        <f aca="false">S12/T12-1</f>
        <v>0.0167712533333333</v>
      </c>
      <c r="W12" s="40" t="n">
        <f aca="false">O12/(T12-R12)-1</f>
        <v>0.0167712533333333</v>
      </c>
      <c r="X12" s="49" t="n">
        <f aca="false">R12/S12</f>
        <v>0</v>
      </c>
    </row>
    <row r="13" customFormat="false" ht="17.35" hidden="false" customHeight="false" outlineLevel="0" collapsed="false">
      <c r="A13" s="113" t="s">
        <v>602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4" t="s">
        <v>1078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21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3" t="s">
        <v>604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4" t="s">
        <v>1079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21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3" t="s">
        <v>606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4" t="s">
        <v>1080</v>
      </c>
      <c r="K15" s="93" t="n">
        <f aca="false">D15*C15</f>
        <v>150.003092</v>
      </c>
      <c r="L15" s="93" t="n">
        <f aca="false">K15-B15</f>
        <v>0.00309200000000942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21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44.5283359999999</v>
      </c>
      <c r="V15" s="40" t="n">
        <f aca="false">S15/T15-1</f>
        <v>0.0212039695238095</v>
      </c>
      <c r="W15" s="40" t="n">
        <f aca="false">O15/(T15-R15)-1</f>
        <v>0.0212039695238095</v>
      </c>
      <c r="X15" s="49" t="n">
        <f aca="false">R15/S15</f>
        <v>0</v>
      </c>
    </row>
    <row r="16" customFormat="false" ht="17.35" hidden="false" customHeight="false" outlineLevel="0" collapsed="false">
      <c r="A16" s="113" t="s">
        <v>608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4" t="s">
        <v>1081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21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3" t="s">
        <v>610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4" t="s">
        <v>1082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21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3" t="s">
        <v>612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4" t="s">
        <v>1083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21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3" t="s">
        <v>614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4" t="s">
        <v>1084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21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3" t="s">
        <v>616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4" t="s">
        <v>1085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21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3" t="s">
        <v>618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4" t="s">
        <v>1086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21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3" t="s">
        <v>620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4" t="s">
        <v>1087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21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622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4" t="s">
        <v>1088</v>
      </c>
      <c r="K23" s="93" t="n">
        <f aca="false">D23*C23</f>
        <v>270.00106</v>
      </c>
      <c r="L23" s="93" t="n">
        <f aca="false">K23-B23</f>
        <v>0.0010599999999954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21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-78.3235989999994</v>
      </c>
      <c r="V23" s="40" t="n">
        <f aca="false">S23/T23-1</f>
        <v>-0.0207205288359786</v>
      </c>
      <c r="W23" s="40" t="n">
        <f aca="false">O23/(T23-R23)-1</f>
        <v>-0.0207205288359786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624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4" t="s">
        <v>1089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21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626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4" t="s">
        <v>1090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21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628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4" t="s">
        <v>1091</v>
      </c>
      <c r="K26" s="93" t="n">
        <f aca="false">D26*C26</f>
        <v>120.000454</v>
      </c>
      <c r="L26" s="93" t="n">
        <f aca="false">K26-B26</f>
        <v>0.000454000000004839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21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</v>
      </c>
      <c r="V26" s="40" t="n">
        <f aca="false">S26/T26-1</f>
        <v>0.0336451984234236</v>
      </c>
      <c r="W26" s="40" t="n">
        <f aca="false">O26/(T26-R26)-1</f>
        <v>0.0336451984234236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630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4" t="s">
        <v>1092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21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632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4" t="s">
        <v>1093</v>
      </c>
      <c r="K28" s="93" t="n">
        <f aca="false">D28*C28</f>
        <v>119.998644</v>
      </c>
      <c r="L28" s="93" t="n">
        <f aca="false">K28-B28</f>
        <v>-0.00135599999998703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21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240.340204000001</v>
      </c>
      <c r="V28" s="40" t="n">
        <f aca="false">S28/T28-1</f>
        <v>0.0513547444444447</v>
      </c>
      <c r="W28" s="40" t="n">
        <f aca="false">O28/(T28-R28)-1</f>
        <v>0.0513547444444447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634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4" t="s">
        <v>1094</v>
      </c>
      <c r="K29" s="93" t="n">
        <f aca="false">D29*C29</f>
        <v>120.003696</v>
      </c>
      <c r="L29" s="93" t="n">
        <f aca="false">K29-B29</f>
        <v>0.00369600000001924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21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209.265450000001</v>
      </c>
      <c r="V29" s="40" t="n">
        <f aca="false">S29/T29-1</f>
        <v>0.0435969687500002</v>
      </c>
      <c r="W29" s="40" t="n">
        <f aca="false">O29/(T29-R29)-1</f>
        <v>0.0435969687500002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636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4" t="s">
        <v>1095</v>
      </c>
      <c r="K30" s="93" t="n">
        <f aca="false">D30*C30</f>
        <v>120.001792</v>
      </c>
      <c r="L30" s="93" t="n">
        <f aca="false">K30-B30</f>
        <v>0.00179199999999469</v>
      </c>
      <c r="M30" s="49" t="n">
        <f aca="false">K30/150</f>
        <v>0.800011946666667</v>
      </c>
      <c r="N30" s="54" t="n">
        <f aca="false">N29+C30-P30</f>
        <v>6515.89</v>
      </c>
      <c r="O30" s="93" t="n">
        <f aca="false">N30*D30</f>
        <v>5296.115392</v>
      </c>
      <c r="P30" s="93"/>
      <c r="Q30" s="121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376.115392000001</v>
      </c>
      <c r="V30" s="40" t="n">
        <f aca="false">S30/T30-1</f>
        <v>0.0764462178861791</v>
      </c>
      <c r="W30" s="40" t="n">
        <f aca="false">O30/(T30-R30)-1</f>
        <v>0.0764462178861791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638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4" t="s">
        <v>1096</v>
      </c>
      <c r="K31" s="93" t="n">
        <f aca="false">D31*C31</f>
        <v>105.003216</v>
      </c>
      <c r="L31" s="93" t="n">
        <f aca="false">K31-B31</f>
        <v>0.00321599999999478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21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381.331320000001</v>
      </c>
      <c r="V31" s="40" t="n">
        <f aca="false">S31/T31-1</f>
        <v>0.0758868298507465</v>
      </c>
      <c r="W31" s="40" t="n">
        <f aca="false">O31/(T31-R31)-1</f>
        <v>0.0758868298507465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640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4" t="s">
        <v>1097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21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642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4" t="s">
        <v>1098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21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644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4" t="s">
        <v>1099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21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646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4" t="s">
        <v>1100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21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6" t="s">
        <v>648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8" t="s">
        <v>969</v>
      </c>
      <c r="K36" s="93" t="n">
        <f aca="false">D36*C36</f>
        <v>104.998715</v>
      </c>
      <c r="L36" s="93" t="n">
        <f aca="false">K36-B36</f>
        <v>-0.00128499999998155</v>
      </c>
      <c r="M36" s="49" t="n">
        <f aca="false">K36/150</f>
        <v>0.699991433333334</v>
      </c>
      <c r="N36" s="54" t="n">
        <f aca="false">N35+C36-P36</f>
        <v>7149.44</v>
      </c>
      <c r="O36" s="93" t="n">
        <f aca="false">N36*D36</f>
        <v>6259.33472</v>
      </c>
      <c r="P36" s="93"/>
      <c r="Q36" s="121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831.634720000003</v>
      </c>
      <c r="V36" s="40" t="n">
        <f aca="false">S36/T36-1</f>
        <v>0.139888094196805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6" t="s">
        <v>651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8" t="s">
        <v>970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21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6" t="s">
        <v>653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8" t="s">
        <v>971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21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6" t="s">
        <v>655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8" t="s">
        <v>972</v>
      </c>
      <c r="K39" s="93" t="n">
        <f aca="false">D39*C39</f>
        <v>90.00072</v>
      </c>
      <c r="L39" s="93" t="n">
        <f aca="false">K39-B39</f>
        <v>0.000720000000001164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21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807.197969000002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6" t="s">
        <v>657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8" t="s">
        <v>973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21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6" t="s">
        <v>659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8" t="s">
        <v>974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21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6" t="s">
        <v>660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8" t="s">
        <v>975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21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22" t="s">
        <v>661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8" t="s">
        <v>976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21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22" t="s">
        <v>662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8" t="s">
        <v>977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21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22" t="s">
        <v>663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8" t="s">
        <v>978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21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22" t="s">
        <v>664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8" t="s">
        <v>979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21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22" t="s">
        <v>665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8" t="s">
        <v>980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21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22" t="s">
        <v>666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8" t="s">
        <v>981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21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22" t="s">
        <v>667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8" t="s">
        <v>982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21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22" t="s">
        <v>668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8" t="s">
        <v>983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21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22" t="s">
        <v>669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8" t="s">
        <v>984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21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22" t="s">
        <v>670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8" t="s">
        <v>985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21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22" t="s">
        <v>671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8" t="s">
        <v>986</v>
      </c>
      <c r="K53" s="93" t="n">
        <f aca="false">D53*C53</f>
        <v>134.99759</v>
      </c>
      <c r="L53" s="93" t="n">
        <f aca="false">K53-B53</f>
        <v>-0.002410000000026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</v>
      </c>
      <c r="P53" s="93"/>
      <c r="Q53" s="121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22" t="s">
        <v>672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8" t="s">
        <v>987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21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22" t="s">
        <v>673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8" t="s">
        <v>988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21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22" t="s">
        <v>674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8" t="s">
        <v>989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21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22" t="s">
        <v>675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8" t="s">
        <v>990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21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22" t="s">
        <v>676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8" t="s">
        <v>991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21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22" t="s">
        <v>677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8" t="s">
        <v>992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21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22" t="s">
        <v>678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8" t="s">
        <v>993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21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22" t="s">
        <v>679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8" t="s">
        <v>994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21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22" t="s">
        <v>680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8" t="s">
        <v>995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21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22" t="s">
        <v>681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8" t="s">
        <v>996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21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22" t="s">
        <v>682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8" t="s">
        <v>997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21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22" t="s">
        <v>683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8" t="s">
        <v>998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21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22" t="s">
        <v>684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8" t="s">
        <v>999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21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22" t="s">
        <v>685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8" t="s">
        <v>1000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21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22" t="s">
        <v>686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8" t="s">
        <v>1001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21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22" t="s">
        <v>687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8" t="s">
        <v>1002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21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22" t="s">
        <v>688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8" t="s">
        <v>1003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21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22" t="s">
        <v>689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8" t="s">
        <v>1004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21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22" t="s">
        <v>690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8" t="s">
        <v>1005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21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22" t="s">
        <v>691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8" t="s">
        <v>1006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21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22" t="s">
        <v>692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8" t="s">
        <v>1007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21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22" t="s">
        <v>693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8" t="s">
        <v>1008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21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22" t="s">
        <v>694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8" t="s">
        <v>1009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21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22" t="s">
        <v>695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8" t="s">
        <v>1010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21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22" t="s">
        <v>696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8" t="s">
        <v>1011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21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22" t="s">
        <v>697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8" t="s">
        <v>1012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21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22" t="s">
        <v>698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8" t="s">
        <v>1013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21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22" t="s">
        <v>699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8" t="s">
        <v>1014</v>
      </c>
      <c r="K81" s="93" t="n">
        <f aca="false">D81*C81</f>
        <v>134.999283</v>
      </c>
      <c r="L81" s="93" t="n">
        <f aca="false">K81-B81</f>
        <v>-0.000717000000008738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21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22" t="s">
        <v>700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8" t="s">
        <v>1015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21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800.678602000002</v>
      </c>
      <c r="V82" s="40" t="n">
        <f aca="false">S82/T82-1</f>
        <v>0.0677106640169134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22" t="s">
        <v>702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8" t="s">
        <v>1016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21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22" t="s">
        <v>704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8" t="s">
        <v>1017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21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22" t="s">
        <v>706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8" t="s">
        <v>1018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21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22" t="s">
        <v>708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8" t="s">
        <v>1019</v>
      </c>
      <c r="K86" s="93" t="n">
        <f aca="false">D86*C86</f>
        <v>89.996355</v>
      </c>
      <c r="L86" s="93" t="n">
        <f aca="false">K86-B86</f>
        <v>-0.00364499999999168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22" t="s">
        <v>710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8" t="s">
        <v>1020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21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22" t="s">
        <v>711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8" t="s">
        <v>1021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21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22" t="s">
        <v>712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8" t="s">
        <v>1022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21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22" t="s">
        <v>713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8" t="s">
        <v>1023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21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22" t="s">
        <v>714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8" t="s">
        <v>1024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21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22" t="s">
        <v>716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8" t="s">
        <v>1025</v>
      </c>
      <c r="K92" s="93" t="n">
        <f aca="false">D92*C92</f>
        <v>239.996571</v>
      </c>
      <c r="L92" s="93" t="n">
        <f aca="false">K92-B92</f>
        <v>-0.00342899999998281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21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812.801020000003</v>
      </c>
      <c r="V92" s="40" t="n">
        <f aca="false">S92/T92-1</f>
        <v>0.0620458793893133</v>
      </c>
      <c r="W92" s="40" t="n">
        <f aca="false">O92/(T92-R92)-1</f>
        <v>0.138888588525986</v>
      </c>
      <c r="X92" s="49" t="n">
        <f aca="false">R92/S92</f>
        <v>0.520946140865601</v>
      </c>
    </row>
    <row r="93" customFormat="false" ht="17.35" hidden="false" customHeight="false" outlineLevel="0" collapsed="false">
      <c r="A93" s="122" t="s">
        <v>717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8" t="s">
        <v>1026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21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22" t="s">
        <v>718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8" t="s">
        <v>1027</v>
      </c>
      <c r="K94" s="93" t="n">
        <f aca="false">D94*C94</f>
        <v>135.002448</v>
      </c>
      <c r="L94" s="93" t="n">
        <f aca="false">K94-B94</f>
        <v>0.00244800000001533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21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883.694032000003</v>
      </c>
      <c r="V94" s="40" t="n">
        <f aca="false">S94/T94-1</f>
        <v>0.0655802621150281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22" t="s">
        <v>719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8" t="s">
        <v>1028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21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22" t="s">
        <v>721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8" t="s">
        <v>1029</v>
      </c>
      <c r="K96" s="93" t="n">
        <f aca="false">D96*C96</f>
        <v>239.9969</v>
      </c>
      <c r="L96" s="93" t="n">
        <f aca="false">K96-B96</f>
        <v>-0.00310000000001764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21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22" t="s">
        <v>723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8" t="s">
        <v>1030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21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22" t="s">
        <v>725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8" t="s">
        <v>1031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21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871.526560000002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22" t="s">
        <v>726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8" t="s">
        <v>1032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21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0.125564605051867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22" t="s">
        <v>727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8" t="s">
        <v>1033</v>
      </c>
      <c r="K100" s="93" t="n">
        <f aca="false">D100*C100</f>
        <v>134.997504</v>
      </c>
      <c r="L100" s="93" t="n">
        <f aca="false">K100-B100</f>
        <v>-0.0024959999999794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7925.14051200001</v>
      </c>
      <c r="P100" s="93"/>
      <c r="Q100" s="121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827.960512000005</v>
      </c>
      <c r="V100" s="40" t="n">
        <f aca="false">S100/T100-1</f>
        <v>0.0577177073544792</v>
      </c>
      <c r="W100" s="40" t="n">
        <f aca="false">O100/(T100-R100)-1</f>
        <v>0.116660492195493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22" t="s">
        <v>729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8" t="s">
        <v>1034</v>
      </c>
      <c r="K101" s="93" t="n">
        <f aca="false">D101*C101</f>
        <v>135.00321</v>
      </c>
      <c r="L101" s="93" t="n">
        <f aca="false">K101-B101</f>
        <v>0.00320999999999572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</v>
      </c>
      <c r="P101" s="93"/>
      <c r="Q101" s="121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807.671230000004</v>
      </c>
      <c r="V101" s="40" t="n">
        <f aca="false">S101/T101-1</f>
        <v>0.0557783998618786</v>
      </c>
      <c r="W101" s="40" t="n">
        <f aca="false">O101/(T101-R101)-1</f>
        <v>0.11167742368138</v>
      </c>
      <c r="X101" s="49" t="n">
        <f aca="false">R101/S101</f>
        <v>0.474095752777384</v>
      </c>
    </row>
    <row r="102" customFormat="false" ht="17.35" hidden="false" customHeight="false" outlineLevel="0" collapsed="false">
      <c r="A102" s="122" t="s">
        <v>731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8" t="s">
        <v>1035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21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22" t="s">
        <v>733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8" t="s">
        <v>1036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21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22" t="s">
        <v>734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8" t="s">
        <v>1037</v>
      </c>
      <c r="K104" s="93" t="n">
        <f aca="false">D104*C104</f>
        <v>240.002608</v>
      </c>
      <c r="L104" s="93" t="n">
        <f aca="false">K104-B104</f>
        <v>0.00260800000000927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</v>
      </c>
      <c r="P104" s="93"/>
      <c r="Q104" s="121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0.0784992356489853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22" t="s">
        <v>735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8" t="s">
        <v>1038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21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22" t="s">
        <v>737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8" t="s">
        <v>1039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21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22" t="s">
        <v>738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8" t="s">
        <v>1040</v>
      </c>
      <c r="K107" s="93" t="n">
        <f aca="false">D107*C107</f>
        <v>90.00214</v>
      </c>
      <c r="L107" s="93" t="n">
        <f aca="false">K107-B107</f>
        <v>0.00213999999999714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</v>
      </c>
      <c r="P107" s="93"/>
      <c r="Q107" s="121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839.654080000004</v>
      </c>
      <c r="V107" s="40" t="n">
        <f aca="false">S107/T107-1</f>
        <v>0.0536006434727101</v>
      </c>
      <c r="W107" s="40" t="n">
        <f aca="false">O107/(T107-R107)-1</f>
        <v>0.0997547967371499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22" t="s">
        <v>740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8" t="s">
        <v>1041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21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22" t="s">
        <v>742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8" t="s">
        <v>1042</v>
      </c>
      <c r="K109" s="93" t="n">
        <f aca="false">D109*C109</f>
        <v>90.00003</v>
      </c>
      <c r="L109" s="93" t="n">
        <f aca="false">K109-B109</f>
        <v>2.99999999953115E-005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21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0.0922002226290133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22" t="s">
        <v>744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8" t="s">
        <v>1043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21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22" t="s">
        <v>745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8" t="s">
        <v>1044</v>
      </c>
      <c r="K111" s="93" t="n">
        <f aca="false">D111*C111</f>
        <v>240.001806</v>
      </c>
      <c r="L111" s="93" t="n">
        <f aca="false">K111-B111</f>
        <v>0.00180600000001618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21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0.0694144053285517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22" t="s">
        <v>746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8" t="s">
        <v>1045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21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22" t="s">
        <v>747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8" t="s">
        <v>1046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21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22" t="s">
        <v>748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8" t="s">
        <v>1047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21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22" t="s">
        <v>749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8" t="s">
        <v>1048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21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22" t="s">
        <v>750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8" t="s">
        <v>1049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21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0.0629851040278187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22" t="s">
        <v>751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8" t="s">
        <v>1050</v>
      </c>
      <c r="K117" s="93" t="n">
        <f aca="false">D117*C117</f>
        <v>135.003918</v>
      </c>
      <c r="L117" s="93" t="n">
        <f aca="false">K117-B117</f>
        <v>0.00391799999999876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21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984.160183000007</v>
      </c>
      <c r="V117" s="40" t="n">
        <f aca="false">S117/T117-1</f>
        <v>0.0565934550316278</v>
      </c>
      <c r="W117" s="40" t="n">
        <f aca="false">O117/(T117-R117)-1</f>
        <v>0.0970363553989384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22" t="s">
        <v>752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8" t="s">
        <v>1051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21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22" t="s">
        <v>753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8" t="s">
        <v>1052</v>
      </c>
      <c r="K119" s="93" t="n">
        <f aca="false">D119*C119</f>
        <v>135.001438</v>
      </c>
      <c r="L119" s="93" t="n">
        <f aca="false">K119-B119</f>
        <v>0.00143800000000738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21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1063.60601400001</v>
      </c>
      <c r="V119" s="40" t="n">
        <f aca="false">S119/T119-1</f>
        <v>0.0602268411098532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22" t="s">
        <v>754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8" t="s">
        <v>1053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21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22" t="s">
        <v>755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8" t="s">
        <v>1054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21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22" t="s">
        <v>756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8" t="s">
        <v>1055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21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22" t="s">
        <v>757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8" t="s">
        <v>1056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21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22" t="s">
        <v>758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8" t="s">
        <v>1057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21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22" t="s">
        <v>759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8" t="s">
        <v>1058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21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22" t="s">
        <v>760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8" t="s">
        <v>1059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21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0.0665645961409438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22" t="s">
        <v>762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8" t="s">
        <v>1060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21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22" t="s">
        <v>764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8" t="s">
        <v>1061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21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22" t="s">
        <v>766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8" t="s">
        <v>1062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21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22" t="s">
        <v>768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8" t="s">
        <v>1063</v>
      </c>
      <c r="K130" s="93" t="n">
        <f aca="false">D130*C130</f>
        <v>135.00264</v>
      </c>
      <c r="L130" s="93" t="n">
        <f aca="false">K130-B130</f>
        <v>0.00263999999998532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21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743.803770000002</v>
      </c>
      <c r="V130" s="40" t="n">
        <f aca="false">S130/T130-1</f>
        <v>0.0388510718203188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22" t="s">
        <v>770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8" t="s">
        <v>1064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21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22" t="s">
        <v>772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8" t="s">
        <v>1065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21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22" t="s">
        <v>774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8" t="s">
        <v>1066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21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22" t="s">
        <v>776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8" t="s">
        <v>1067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21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22" t="s">
        <v>778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8" t="s">
        <v>1068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21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789.977558000006</v>
      </c>
      <c r="V135" s="40" t="n">
        <f aca="false">S135/T135-1</f>
        <v>0.0398575962663978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22" t="s">
        <v>780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8" t="s">
        <v>1101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21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2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{2D926BFB-7847-49E3-94D3-68C1F8E76867}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{D1EEEE2C-E940-4730-94D7-B99CAFC360D9}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{E65396C4-A36C-4DF3-99C5-D8F9D7A46034}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{D1D93B2C-2E7D-4849-83B5-F985E560AC88}</x14:id>
        </ext>
      </extLst>
    </cfRule>
  </conditionalFormatting>
  <conditionalFormatting sqref="F2:F136">
    <cfRule type="cellIs" priority="7" operator="lessThan" aboveAverage="0" equalAverage="0" bottom="0" percent="0" rank="0" text="" dxfId="13">
      <formula>0</formula>
    </cfRule>
    <cfRule type="cellIs" priority="8" operator="greater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26BFB-7847-49E3-94D3-68C1F8E7686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1EEEE2C-E940-4730-94D7-B99CAFC360D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E65396C4-A36C-4DF3-99C5-D8F9D7A4603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D1D93B2C-2E7D-4849-83B5-F985E560AC8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3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9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3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4" t="s">
        <v>1102</v>
      </c>
      <c r="E1" s="125" t="n">
        <f aca="false">G3</f>
        <v>3782.07</v>
      </c>
      <c r="F1" s="125"/>
      <c r="G1" s="126" t="s">
        <v>1103</v>
      </c>
      <c r="H1" s="127" t="n">
        <f aca="false">G3/I3*365</f>
        <v>2.32791829679595</v>
      </c>
      <c r="I1" s="127"/>
      <c r="J1" s="124" t="s">
        <v>1104</v>
      </c>
      <c r="K1" s="125" t="n">
        <f aca="false">M3</f>
        <v>3476.84</v>
      </c>
      <c r="L1" s="125"/>
      <c r="M1" s="126" t="s">
        <v>1103</v>
      </c>
      <c r="N1" s="127" t="n">
        <f aca="false">M3/O3*365</f>
        <v>2.20320590277778</v>
      </c>
      <c r="O1" s="127"/>
    </row>
    <row r="2" s="128" customFormat="true" ht="15" hidden="false" customHeight="false" outlineLevel="0" collapsed="false">
      <c r="A2" s="128" t="s">
        <v>1105</v>
      </c>
      <c r="B2" s="128" t="s">
        <v>1106</v>
      </c>
      <c r="C2" s="128" t="s">
        <v>1107</v>
      </c>
      <c r="D2" s="129" t="s">
        <v>1108</v>
      </c>
      <c r="E2" s="130" t="s">
        <v>1109</v>
      </c>
      <c r="F2" s="131" t="s">
        <v>1110</v>
      </c>
      <c r="G2" s="132" t="s">
        <v>1111</v>
      </c>
      <c r="H2" s="133" t="s">
        <v>1112</v>
      </c>
      <c r="I2" s="134" t="s">
        <v>1113</v>
      </c>
      <c r="J2" s="129" t="s">
        <v>1108</v>
      </c>
      <c r="K2" s="130" t="s">
        <v>1109</v>
      </c>
      <c r="L2" s="131" t="s">
        <v>1110</v>
      </c>
      <c r="M2" s="135" t="s">
        <v>1111</v>
      </c>
      <c r="N2" s="133" t="s">
        <v>1112</v>
      </c>
      <c r="O2" s="134" t="s">
        <v>1113</v>
      </c>
    </row>
    <row r="3" s="128" customFormat="true" ht="15" hidden="false" customHeight="false" outlineLevel="0" collapsed="false">
      <c r="A3" s="128" t="s">
        <v>1114</v>
      </c>
      <c r="B3" s="136" t="s">
        <v>1115</v>
      </c>
      <c r="C3" s="137" t="str">
        <f aca="true">TODAY()-C4&amp;" 天"</f>
        <v>252 天</v>
      </c>
      <c r="D3" s="138" t="n">
        <f aca="false">SUM(D4:D10094)</f>
        <v>27000</v>
      </c>
      <c r="E3" s="133"/>
      <c r="F3" s="139" t="n">
        <f aca="false">SUM(F4:F10094)</f>
        <v>30782.07</v>
      </c>
      <c r="G3" s="140" t="n">
        <f aca="false">SUM(G4:G10094)</f>
        <v>3782.07</v>
      </c>
      <c r="H3" s="141" t="str">
        <f aca="false">"当前 "&amp;COUNTIF(E4:E10008,"----")&amp;" 支"</f>
        <v>当前 0 支</v>
      </c>
      <c r="I3" s="142" t="n">
        <f aca="false">SUM(I4:I3008)</f>
        <v>593000</v>
      </c>
      <c r="J3" s="138" t="n">
        <f aca="false">SUM(J4:J10094)</f>
        <v>26000</v>
      </c>
      <c r="K3" s="133"/>
      <c r="L3" s="139" t="n">
        <f aca="false">SUM(L4:L10094)</f>
        <v>29476.84</v>
      </c>
      <c r="M3" s="140" t="n">
        <f aca="false">SUM(M4:M10094)</f>
        <v>3476.84</v>
      </c>
      <c r="N3" s="141" t="str">
        <f aca="false">"当前 "&amp;COUNTIF(K4:K10008,"----")&amp;" 支"</f>
        <v>当前 0 支</v>
      </c>
      <c r="O3" s="142" t="n">
        <f aca="false">SUM(O4:O3008)</f>
        <v>576000</v>
      </c>
    </row>
    <row r="4" customFormat="false" ht="15" hidden="false" customHeight="false" outlineLevel="0" collapsed="false">
      <c r="A4" s="2" t="n">
        <v>113027</v>
      </c>
      <c r="B4" s="119" t="s">
        <v>1116</v>
      </c>
      <c r="C4" s="143" t="n">
        <v>43634</v>
      </c>
      <c r="D4" s="144" t="n">
        <v>1000</v>
      </c>
      <c r="E4" s="145" t="n">
        <v>43656</v>
      </c>
      <c r="F4" s="146" t="n">
        <v>1019.3</v>
      </c>
      <c r="G4" s="147" t="n">
        <f aca="false">F4-D4</f>
        <v>19.3</v>
      </c>
      <c r="H4" s="148" t="n">
        <f aca="false">E4-C4</f>
        <v>22</v>
      </c>
      <c r="I4" s="149" t="n">
        <f aca="false">H4*D4</f>
        <v>22000</v>
      </c>
      <c r="J4" s="150" t="s">
        <v>1117</v>
      </c>
      <c r="K4" s="151" t="s">
        <v>1117</v>
      </c>
      <c r="L4" s="152" t="s">
        <v>1117</v>
      </c>
      <c r="M4" s="152" t="s">
        <v>1117</v>
      </c>
      <c r="N4" s="151" t="s">
        <v>1117</v>
      </c>
      <c r="O4" s="153" t="s">
        <v>1117</v>
      </c>
    </row>
    <row r="5" customFormat="false" ht="15" hidden="false" customHeight="false" outlineLevel="0" collapsed="false">
      <c r="A5" s="2" t="n">
        <v>113028</v>
      </c>
      <c r="B5" s="119" t="s">
        <v>1118</v>
      </c>
      <c r="C5" s="143" t="n">
        <v>43636</v>
      </c>
      <c r="D5" s="144" t="n">
        <v>1000</v>
      </c>
      <c r="E5" s="145" t="n">
        <v>43654</v>
      </c>
      <c r="F5" s="154" t="n">
        <v>1201.76</v>
      </c>
      <c r="G5" s="147" t="n">
        <f aca="false">F5-D5</f>
        <v>201.76</v>
      </c>
      <c r="H5" s="148" t="n">
        <f aca="false">E5-C5</f>
        <v>18</v>
      </c>
      <c r="I5" s="149" t="n">
        <f aca="false">H5*D5</f>
        <v>18000</v>
      </c>
      <c r="J5" s="138" t="n">
        <v>1000</v>
      </c>
      <c r="K5" s="155" t="n">
        <v>43654</v>
      </c>
      <c r="L5" s="139" t="n">
        <v>1201.76</v>
      </c>
      <c r="M5" s="140" t="n">
        <f aca="false">L5-J5</f>
        <v>201.76</v>
      </c>
      <c r="N5" s="156" t="n">
        <f aca="false">K5-C5</f>
        <v>18</v>
      </c>
      <c r="O5" s="142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9" t="s">
        <v>1119</v>
      </c>
      <c r="C6" s="143" t="n">
        <v>43650</v>
      </c>
      <c r="D6" s="144" t="n">
        <v>2000</v>
      </c>
      <c r="E6" s="145" t="n">
        <v>43669</v>
      </c>
      <c r="F6" s="154" t="n">
        <v>1989.94</v>
      </c>
      <c r="G6" s="157" t="n">
        <v>-10.06</v>
      </c>
      <c r="H6" s="148" t="n">
        <f aca="false">E6-C6</f>
        <v>19</v>
      </c>
      <c r="I6" s="149" t="n">
        <f aca="false">H6*D6</f>
        <v>38000</v>
      </c>
      <c r="J6" s="138" t="n">
        <v>1000</v>
      </c>
      <c r="K6" s="155" t="n">
        <v>43675</v>
      </c>
      <c r="L6" s="139" t="n">
        <v>1000</v>
      </c>
      <c r="M6" s="139" t="n">
        <f aca="false">L6-J6</f>
        <v>0</v>
      </c>
      <c r="N6" s="156" t="n">
        <f aca="false">K6-C6</f>
        <v>25</v>
      </c>
      <c r="O6" s="142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9" t="s">
        <v>1120</v>
      </c>
      <c r="C7" s="143" t="n">
        <v>43663</v>
      </c>
      <c r="D7" s="158" t="s">
        <v>1117</v>
      </c>
      <c r="E7" s="159" t="s">
        <v>1117</v>
      </c>
      <c r="F7" s="160" t="s">
        <v>1117</v>
      </c>
      <c r="G7" s="160" t="s">
        <v>1117</v>
      </c>
      <c r="H7" s="159" t="s">
        <v>1117</v>
      </c>
      <c r="I7" s="159" t="s">
        <v>1117</v>
      </c>
      <c r="J7" s="138" t="n">
        <v>1000</v>
      </c>
      <c r="K7" s="155" t="n">
        <v>43682</v>
      </c>
      <c r="L7" s="139" t="n">
        <v>1004.6</v>
      </c>
      <c r="M7" s="140" t="n">
        <f aca="false">L7-J7</f>
        <v>4.60000000000002</v>
      </c>
      <c r="N7" s="156" t="n">
        <f aca="false">K7-C7</f>
        <v>19</v>
      </c>
      <c r="O7" s="142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9" t="s">
        <v>1121</v>
      </c>
      <c r="C8" s="143" t="n">
        <v>43671</v>
      </c>
      <c r="D8" s="158" t="s">
        <v>1117</v>
      </c>
      <c r="E8" s="159" t="s">
        <v>1117</v>
      </c>
      <c r="F8" s="160" t="s">
        <v>1117</v>
      </c>
      <c r="G8" s="160" t="s">
        <v>1117</v>
      </c>
      <c r="H8" s="159" t="s">
        <v>1117</v>
      </c>
      <c r="I8" s="159" t="s">
        <v>1117</v>
      </c>
      <c r="J8" s="138" t="n">
        <v>1000</v>
      </c>
      <c r="K8" s="155" t="n">
        <v>43696</v>
      </c>
      <c r="L8" s="139" t="n">
        <v>1002.2</v>
      </c>
      <c r="M8" s="140" t="n">
        <f aca="false">L8-J8</f>
        <v>2.20000000000005</v>
      </c>
      <c r="N8" s="156" t="n">
        <f aca="false">K8-C8</f>
        <v>25</v>
      </c>
      <c r="O8" s="142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9" t="s">
        <v>1122</v>
      </c>
      <c r="C9" s="143" t="n">
        <v>43682</v>
      </c>
      <c r="D9" s="158" t="s">
        <v>1117</v>
      </c>
      <c r="E9" s="159" t="s">
        <v>1117</v>
      </c>
      <c r="F9" s="160" t="s">
        <v>1117</v>
      </c>
      <c r="G9" s="160" t="s">
        <v>1117</v>
      </c>
      <c r="H9" s="159" t="s">
        <v>1117</v>
      </c>
      <c r="I9" s="159" t="s">
        <v>1117</v>
      </c>
      <c r="J9" s="138" t="n">
        <v>1000</v>
      </c>
      <c r="K9" s="155" t="n">
        <v>43700</v>
      </c>
      <c r="L9" s="139" t="n">
        <v>1039.79</v>
      </c>
      <c r="M9" s="140" t="n">
        <f aca="false">L9-J9</f>
        <v>39.79</v>
      </c>
      <c r="N9" s="156" t="n">
        <f aca="false">K9-C9</f>
        <v>18</v>
      </c>
      <c r="O9" s="142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9" t="s">
        <v>1123</v>
      </c>
      <c r="C10" s="143" t="n">
        <v>43697</v>
      </c>
      <c r="D10" s="161" t="n">
        <v>1000</v>
      </c>
      <c r="E10" s="162" t="n">
        <v>43718</v>
      </c>
      <c r="F10" s="146" t="n">
        <v>1188.76</v>
      </c>
      <c r="G10" s="163" t="n">
        <v>188.76</v>
      </c>
      <c r="H10" s="164" t="n">
        <f aca="false">E10-C10</f>
        <v>21</v>
      </c>
      <c r="I10" s="165" t="n">
        <f aca="false">H10*D10</f>
        <v>21000</v>
      </c>
      <c r="J10" s="150" t="s">
        <v>1117</v>
      </c>
      <c r="K10" s="151" t="s">
        <v>1117</v>
      </c>
      <c r="L10" s="152" t="s">
        <v>1117</v>
      </c>
      <c r="M10" s="152" t="s">
        <v>1117</v>
      </c>
      <c r="N10" s="151" t="s">
        <v>1117</v>
      </c>
      <c r="O10" s="153" t="s">
        <v>1117</v>
      </c>
    </row>
    <row r="11" customFormat="false" ht="15" hidden="false" customHeight="false" outlineLevel="0" collapsed="false">
      <c r="A11" s="2" t="n">
        <v>128073</v>
      </c>
      <c r="B11" s="119" t="s">
        <v>1124</v>
      </c>
      <c r="C11" s="143" t="n">
        <v>43703</v>
      </c>
      <c r="D11" s="158" t="s">
        <v>1117</v>
      </c>
      <c r="E11" s="159" t="s">
        <v>1117</v>
      </c>
      <c r="F11" s="160" t="s">
        <v>1117</v>
      </c>
      <c r="G11" s="160" t="s">
        <v>1117</v>
      </c>
      <c r="H11" s="159" t="s">
        <v>1117</v>
      </c>
      <c r="I11" s="159" t="s">
        <v>1117</v>
      </c>
      <c r="J11" s="138" t="n">
        <v>1000</v>
      </c>
      <c r="K11" s="155" t="n">
        <v>43719</v>
      </c>
      <c r="L11" s="139" t="n">
        <v>1116.03</v>
      </c>
      <c r="M11" s="140" t="n">
        <f aca="false">L11-J11</f>
        <v>116.03</v>
      </c>
      <c r="N11" s="156" t="n">
        <f aca="false">K11-C11</f>
        <v>16</v>
      </c>
      <c r="O11" s="142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9" t="s">
        <v>1125</v>
      </c>
      <c r="C12" s="143" t="n">
        <v>43732</v>
      </c>
      <c r="D12" s="161" t="n">
        <v>1000</v>
      </c>
      <c r="E12" s="162" t="n">
        <v>43752</v>
      </c>
      <c r="F12" s="146" t="n">
        <v>1139.87</v>
      </c>
      <c r="G12" s="163" t="n">
        <v>139.87</v>
      </c>
      <c r="H12" s="164" t="n">
        <f aca="false">E12-C12</f>
        <v>20</v>
      </c>
      <c r="I12" s="165" t="n">
        <f aca="false">H12*D12</f>
        <v>20000</v>
      </c>
      <c r="J12" s="138" t="n">
        <v>1000</v>
      </c>
      <c r="K12" s="155" t="n">
        <v>43752</v>
      </c>
      <c r="L12" s="139" t="n">
        <v>1146.37</v>
      </c>
      <c r="M12" s="140" t="n">
        <v>146.37</v>
      </c>
      <c r="N12" s="156" t="n">
        <f aca="false">K12-C12</f>
        <v>20</v>
      </c>
      <c r="O12" s="142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9" t="s">
        <v>1126</v>
      </c>
      <c r="C13" s="143" t="n">
        <v>43756</v>
      </c>
      <c r="D13" s="161" t="n">
        <v>1000</v>
      </c>
      <c r="E13" s="162" t="n">
        <v>43776</v>
      </c>
      <c r="F13" s="146" t="n">
        <v>1148.79</v>
      </c>
      <c r="G13" s="163" t="n">
        <f aca="false">F13-D13</f>
        <v>148.79</v>
      </c>
      <c r="H13" s="164" t="n">
        <f aca="false">E13-C13</f>
        <v>20</v>
      </c>
      <c r="I13" s="165" t="n">
        <f aca="false">H13*D13</f>
        <v>20000</v>
      </c>
      <c r="J13" s="150" t="s">
        <v>1117</v>
      </c>
      <c r="K13" s="151" t="s">
        <v>1117</v>
      </c>
      <c r="L13" s="152" t="s">
        <v>1117</v>
      </c>
      <c r="M13" s="152" t="s">
        <v>1117</v>
      </c>
      <c r="N13" s="151" t="s">
        <v>1117</v>
      </c>
      <c r="O13" s="153" t="s">
        <v>1117</v>
      </c>
    </row>
    <row r="14" customFormat="false" ht="15" hidden="false" customHeight="false" outlineLevel="0" collapsed="false">
      <c r="A14" s="2" t="n">
        <v>128079</v>
      </c>
      <c r="B14" s="119" t="s">
        <v>1127</v>
      </c>
      <c r="C14" s="143" t="n">
        <v>43761</v>
      </c>
      <c r="D14" s="161" t="n">
        <v>1000</v>
      </c>
      <c r="E14" s="162" t="n">
        <v>43790</v>
      </c>
      <c r="F14" s="146" t="n">
        <v>1058.79</v>
      </c>
      <c r="G14" s="163" t="n">
        <f aca="false">F14-D14</f>
        <v>58.79</v>
      </c>
      <c r="H14" s="164" t="n">
        <f aca="false">E14-C14</f>
        <v>29</v>
      </c>
      <c r="I14" s="165" t="n">
        <f aca="false">H14*D14</f>
        <v>29000</v>
      </c>
      <c r="J14" s="150" t="s">
        <v>1117</v>
      </c>
      <c r="K14" s="151" t="s">
        <v>1117</v>
      </c>
      <c r="L14" s="152" t="s">
        <v>1117</v>
      </c>
      <c r="M14" s="152" t="s">
        <v>1117</v>
      </c>
      <c r="N14" s="151" t="s">
        <v>1117</v>
      </c>
      <c r="O14" s="153" t="s">
        <v>1117</v>
      </c>
    </row>
    <row r="15" customFormat="false" ht="15" hidden="false" customHeight="false" outlineLevel="0" collapsed="false">
      <c r="A15" s="2" t="n">
        <v>127014</v>
      </c>
      <c r="B15" s="119" t="s">
        <v>1128</v>
      </c>
      <c r="C15" s="143" t="n">
        <v>43766</v>
      </c>
      <c r="D15" s="161" t="n">
        <v>1000</v>
      </c>
      <c r="E15" s="162" t="n">
        <v>43790</v>
      </c>
      <c r="F15" s="146" t="n">
        <v>1068.88</v>
      </c>
      <c r="G15" s="163" t="n">
        <f aca="false">F15-D15</f>
        <v>68.8800000000001</v>
      </c>
      <c r="H15" s="164" t="n">
        <f aca="false">E15-C15</f>
        <v>24</v>
      </c>
      <c r="I15" s="165" t="n">
        <f aca="false">H15*D15</f>
        <v>24000</v>
      </c>
      <c r="J15" s="150" t="s">
        <v>1117</v>
      </c>
      <c r="K15" s="151" t="s">
        <v>1117</v>
      </c>
      <c r="L15" s="152" t="s">
        <v>1117</v>
      </c>
      <c r="M15" s="152" t="s">
        <v>1117</v>
      </c>
      <c r="N15" s="151" t="s">
        <v>1117</v>
      </c>
      <c r="O15" s="153" t="s">
        <v>1117</v>
      </c>
    </row>
    <row r="16" customFormat="false" ht="15" hidden="false" customHeight="false" outlineLevel="0" collapsed="false">
      <c r="A16" s="2" t="n">
        <v>110059</v>
      </c>
      <c r="B16" s="119" t="s">
        <v>1129</v>
      </c>
      <c r="C16" s="143" t="n">
        <v>43768</v>
      </c>
      <c r="D16" s="161" t="n">
        <v>3000</v>
      </c>
      <c r="E16" s="162" t="n">
        <v>43784</v>
      </c>
      <c r="F16" s="146" t="n">
        <v>3104.38</v>
      </c>
      <c r="G16" s="163" t="n">
        <f aca="false">F16-D16</f>
        <v>104.38</v>
      </c>
      <c r="H16" s="164" t="n">
        <f aca="false">E16-C16</f>
        <v>16</v>
      </c>
      <c r="I16" s="165" t="n">
        <f aca="false">H16*D16</f>
        <v>48000</v>
      </c>
      <c r="J16" s="138" t="n">
        <v>3000</v>
      </c>
      <c r="K16" s="155" t="n">
        <v>43784</v>
      </c>
      <c r="L16" s="139" t="n">
        <v>3125.37</v>
      </c>
      <c r="M16" s="140" t="n">
        <f aca="false">L16-J16</f>
        <v>125.37</v>
      </c>
      <c r="N16" s="156" t="n">
        <f aca="false">K16-C16</f>
        <v>16</v>
      </c>
      <c r="O16" s="142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9" t="s">
        <v>1130</v>
      </c>
      <c r="C17" s="143" t="n">
        <v>43768</v>
      </c>
      <c r="D17" s="158" t="s">
        <v>1117</v>
      </c>
      <c r="E17" s="159" t="s">
        <v>1117</v>
      </c>
      <c r="F17" s="160" t="s">
        <v>1117</v>
      </c>
      <c r="G17" s="160" t="s">
        <v>1117</v>
      </c>
      <c r="H17" s="159" t="s">
        <v>1117</v>
      </c>
      <c r="I17" s="166" t="s">
        <v>1117</v>
      </c>
      <c r="J17" s="138" t="n">
        <v>1000</v>
      </c>
      <c r="K17" s="155" t="n">
        <v>43791</v>
      </c>
      <c r="L17" s="139" t="n">
        <v>1109.78</v>
      </c>
      <c r="M17" s="140" t="n">
        <f aca="false">L17-J17</f>
        <v>109.78</v>
      </c>
      <c r="N17" s="156" t="n">
        <f aca="false">K17-C17</f>
        <v>23</v>
      </c>
      <c r="O17" s="142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9" t="s">
        <v>1131</v>
      </c>
      <c r="C18" s="143" t="n">
        <v>43775</v>
      </c>
      <c r="D18" s="144" t="n">
        <v>1000</v>
      </c>
      <c r="E18" s="162" t="n">
        <v>43797</v>
      </c>
      <c r="F18" s="146" t="n">
        <v>1029.92</v>
      </c>
      <c r="G18" s="163" t="n">
        <f aca="false">F18-D18</f>
        <v>29.9200000000001</v>
      </c>
      <c r="H18" s="164" t="n">
        <f aca="false">E18-C18</f>
        <v>22</v>
      </c>
      <c r="I18" s="165" t="n">
        <f aca="false">H18*D18</f>
        <v>22000</v>
      </c>
      <c r="J18" s="150" t="s">
        <v>1117</v>
      </c>
      <c r="K18" s="151" t="s">
        <v>1117</v>
      </c>
      <c r="L18" s="152" t="s">
        <v>1117</v>
      </c>
      <c r="M18" s="152" t="s">
        <v>1117</v>
      </c>
      <c r="N18" s="151" t="s">
        <v>1117</v>
      </c>
      <c r="O18" s="153" t="s">
        <v>1117</v>
      </c>
    </row>
    <row r="19" customFormat="false" ht="15" hidden="false" customHeight="false" outlineLevel="0" collapsed="false">
      <c r="A19" s="2" t="n">
        <v>123035</v>
      </c>
      <c r="B19" s="119" t="s">
        <v>1132</v>
      </c>
      <c r="C19" s="143" t="n">
        <v>43787</v>
      </c>
      <c r="D19" s="144" t="n">
        <v>1000</v>
      </c>
      <c r="E19" s="162" t="n">
        <v>43808</v>
      </c>
      <c r="F19" s="146" t="n">
        <v>1088.86</v>
      </c>
      <c r="G19" s="163" t="n">
        <f aca="false">F19-D19</f>
        <v>88.8599999999999</v>
      </c>
      <c r="H19" s="164" t="n">
        <f aca="false">E19-C19</f>
        <v>21</v>
      </c>
      <c r="I19" s="165" t="n">
        <f aca="false">H19*D19</f>
        <v>21000</v>
      </c>
      <c r="J19" s="138" t="n">
        <v>1000</v>
      </c>
      <c r="K19" s="155" t="n">
        <v>43808</v>
      </c>
      <c r="L19" s="139" t="n">
        <v>1098.85</v>
      </c>
      <c r="M19" s="140" t="n">
        <f aca="false">L19-J19</f>
        <v>98.8499999999999</v>
      </c>
      <c r="N19" s="156" t="n">
        <f aca="false">K19-C19</f>
        <v>21</v>
      </c>
      <c r="O19" s="142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9" t="s">
        <v>1133</v>
      </c>
      <c r="C20" s="143" t="n">
        <v>43789</v>
      </c>
      <c r="D20" s="144" t="n">
        <v>1000</v>
      </c>
      <c r="E20" s="162" t="n">
        <v>43811</v>
      </c>
      <c r="F20" s="146" t="n">
        <v>1079.78</v>
      </c>
      <c r="G20" s="163" t="n">
        <f aca="false">F20-D20</f>
        <v>79.78</v>
      </c>
      <c r="H20" s="164" t="n">
        <f aca="false">E20-C20</f>
        <v>22</v>
      </c>
      <c r="I20" s="165" t="n">
        <f aca="false">H20*D20</f>
        <v>22000</v>
      </c>
      <c r="J20" s="150" t="s">
        <v>1117</v>
      </c>
      <c r="K20" s="151" t="s">
        <v>1117</v>
      </c>
      <c r="L20" s="152" t="s">
        <v>1117</v>
      </c>
      <c r="M20" s="152" t="s">
        <v>1117</v>
      </c>
      <c r="N20" s="151" t="s">
        <v>1117</v>
      </c>
      <c r="O20" s="153" t="s">
        <v>1117</v>
      </c>
    </row>
    <row r="21" customFormat="false" ht="15" hidden="false" customHeight="false" outlineLevel="0" collapsed="false">
      <c r="A21" s="2" t="n">
        <v>128081</v>
      </c>
      <c r="B21" s="119" t="s">
        <v>1134</v>
      </c>
      <c r="C21" s="143" t="n">
        <v>43794</v>
      </c>
      <c r="D21" s="158" t="s">
        <v>1117</v>
      </c>
      <c r="E21" s="159" t="s">
        <v>1117</v>
      </c>
      <c r="F21" s="160" t="s">
        <v>1117</v>
      </c>
      <c r="G21" s="160" t="s">
        <v>1117</v>
      </c>
      <c r="H21" s="159" t="s">
        <v>1117</v>
      </c>
      <c r="I21" s="166" t="s">
        <v>1117</v>
      </c>
      <c r="J21" s="138" t="n">
        <v>1000</v>
      </c>
      <c r="K21" s="155" t="n">
        <v>43815</v>
      </c>
      <c r="L21" s="139" t="n">
        <v>1076.87</v>
      </c>
      <c r="M21" s="140" t="n">
        <f aca="false">L21-J21</f>
        <v>76.8699999999999</v>
      </c>
      <c r="N21" s="156" t="n">
        <f aca="false">K21-C21</f>
        <v>21</v>
      </c>
      <c r="O21" s="142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9" t="s">
        <v>1135</v>
      </c>
      <c r="C22" s="143" t="n">
        <v>43803</v>
      </c>
      <c r="D22" s="144" t="n">
        <v>1000</v>
      </c>
      <c r="E22" s="162" t="n">
        <v>43824</v>
      </c>
      <c r="F22" s="146" t="n">
        <v>1203.26</v>
      </c>
      <c r="G22" s="163" t="n">
        <f aca="false">F22-D22</f>
        <v>203.26</v>
      </c>
      <c r="H22" s="164" t="n">
        <f aca="false">E22-C22</f>
        <v>21</v>
      </c>
      <c r="I22" s="165" t="n">
        <f aca="false">H22*D22</f>
        <v>21000</v>
      </c>
      <c r="J22" s="144" t="n">
        <v>1000</v>
      </c>
      <c r="K22" s="162" t="n">
        <v>43824</v>
      </c>
      <c r="L22" s="146" t="n">
        <v>1245.55</v>
      </c>
      <c r="M22" s="163" t="n">
        <f aca="false">L22-J22</f>
        <v>245.55</v>
      </c>
      <c r="N22" s="156" t="n">
        <f aca="false">K22-C22</f>
        <v>21</v>
      </c>
      <c r="O22" s="165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9" t="s">
        <v>1136</v>
      </c>
      <c r="C23" s="143" t="n">
        <v>43812</v>
      </c>
      <c r="D23" s="144" t="n">
        <v>1000</v>
      </c>
      <c r="E23" s="162" t="n">
        <v>43840</v>
      </c>
      <c r="F23" s="146" t="n">
        <v>1343.51</v>
      </c>
      <c r="G23" s="163" t="n">
        <f aca="false">F23-D23</f>
        <v>343.51</v>
      </c>
      <c r="H23" s="164" t="n">
        <f aca="false">E23-C23</f>
        <v>28</v>
      </c>
      <c r="I23" s="165" t="n">
        <f aca="false">H23*D23</f>
        <v>28000</v>
      </c>
      <c r="J23" s="150" t="s">
        <v>1117</v>
      </c>
      <c r="K23" s="151" t="s">
        <v>1117</v>
      </c>
      <c r="L23" s="152" t="s">
        <v>1117</v>
      </c>
      <c r="M23" s="152" t="s">
        <v>1117</v>
      </c>
      <c r="N23" s="151" t="s">
        <v>1117</v>
      </c>
      <c r="O23" s="153" t="s">
        <v>1117</v>
      </c>
    </row>
    <row r="24" customFormat="false" ht="19" hidden="false" customHeight="false" outlineLevel="0" collapsed="false">
      <c r="A24" s="2" t="n">
        <v>110063</v>
      </c>
      <c r="B24" s="167" t="s">
        <v>1137</v>
      </c>
      <c r="C24" s="143" t="n">
        <v>43816</v>
      </c>
      <c r="D24" s="158" t="s">
        <v>1117</v>
      </c>
      <c r="E24" s="159" t="s">
        <v>1117</v>
      </c>
      <c r="F24" s="160" t="s">
        <v>1117</v>
      </c>
      <c r="G24" s="160" t="s">
        <v>1117</v>
      </c>
      <c r="H24" s="159" t="s">
        <v>1117</v>
      </c>
      <c r="I24" s="166" t="s">
        <v>1117</v>
      </c>
      <c r="J24" s="144" t="n">
        <v>1000</v>
      </c>
      <c r="K24" s="162" t="n">
        <v>43833</v>
      </c>
      <c r="L24" s="146" t="n">
        <v>1224.56</v>
      </c>
      <c r="M24" s="163" t="n">
        <f aca="false">L24-J24</f>
        <v>224.56</v>
      </c>
      <c r="N24" s="156" t="n">
        <f aca="false">K24-C24</f>
        <v>17</v>
      </c>
      <c r="O24" s="165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9" t="s">
        <v>1138</v>
      </c>
      <c r="C25" s="143" t="n">
        <v>43817</v>
      </c>
      <c r="D25" s="144" t="n">
        <v>1000</v>
      </c>
      <c r="E25" s="162" t="n">
        <v>43837</v>
      </c>
      <c r="F25" s="146" t="n">
        <v>1204.56</v>
      </c>
      <c r="G25" s="163" t="n">
        <f aca="false">F25-D25</f>
        <v>204.56</v>
      </c>
      <c r="H25" s="164" t="n">
        <f aca="false">E25-C25</f>
        <v>20</v>
      </c>
      <c r="I25" s="165" t="n">
        <f aca="false">H25*D25</f>
        <v>20000</v>
      </c>
      <c r="J25" s="144" t="n">
        <v>1000</v>
      </c>
      <c r="K25" s="162" t="n">
        <v>43837</v>
      </c>
      <c r="L25" s="146" t="n">
        <v>1202.76</v>
      </c>
      <c r="M25" s="163" t="n">
        <f aca="false">L25-J25</f>
        <v>202.76</v>
      </c>
      <c r="N25" s="156" t="n">
        <f aca="false">K25-C25</f>
        <v>20</v>
      </c>
      <c r="O25" s="165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9" t="s">
        <v>1139</v>
      </c>
      <c r="C26" s="143" t="n">
        <v>43817</v>
      </c>
      <c r="D26" s="158" t="s">
        <v>1117</v>
      </c>
      <c r="E26" s="159" t="s">
        <v>1117</v>
      </c>
      <c r="F26" s="160" t="s">
        <v>1117</v>
      </c>
      <c r="G26" s="160" t="s">
        <v>1117</v>
      </c>
      <c r="H26" s="159" t="s">
        <v>1117</v>
      </c>
      <c r="I26" s="166" t="s">
        <v>1117</v>
      </c>
      <c r="J26" s="138" t="n">
        <v>1000</v>
      </c>
      <c r="K26" s="162" t="n">
        <v>43840</v>
      </c>
      <c r="L26" s="146" t="n">
        <v>1199.05</v>
      </c>
      <c r="M26" s="163" t="n">
        <f aca="false">L26-J26</f>
        <v>199.05</v>
      </c>
      <c r="N26" s="156" t="n">
        <f aca="false">K26-C26</f>
        <v>23</v>
      </c>
      <c r="O26" s="165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9" t="s">
        <v>1140</v>
      </c>
      <c r="C27" s="143" t="n">
        <v>43822</v>
      </c>
      <c r="D27" s="158" t="s">
        <v>1117</v>
      </c>
      <c r="E27" s="159" t="s">
        <v>1117</v>
      </c>
      <c r="F27" s="160" t="s">
        <v>1117</v>
      </c>
      <c r="G27" s="160" t="s">
        <v>1117</v>
      </c>
      <c r="H27" s="159" t="s">
        <v>1117</v>
      </c>
      <c r="I27" s="166" t="s">
        <v>1117</v>
      </c>
      <c r="J27" s="138" t="n">
        <v>1000</v>
      </c>
      <c r="K27" s="162" t="n">
        <v>43865</v>
      </c>
      <c r="L27" s="146" t="n">
        <v>1203.36</v>
      </c>
      <c r="M27" s="163" t="n">
        <f aca="false">L27-J27</f>
        <v>203.36</v>
      </c>
      <c r="N27" s="156" t="n">
        <f aca="false">K27-C27</f>
        <v>43</v>
      </c>
      <c r="O27" s="165" t="n">
        <f aca="false">N27*J27</f>
        <v>43000</v>
      </c>
    </row>
    <row r="28" customFormat="false" ht="15" hidden="false" customHeight="false" outlineLevel="0" collapsed="false">
      <c r="A28" s="2" t="n">
        <v>110064</v>
      </c>
      <c r="B28" s="119" t="s">
        <v>1141</v>
      </c>
      <c r="C28" s="143" t="n">
        <v>43823</v>
      </c>
      <c r="D28" s="144" t="n">
        <v>1000</v>
      </c>
      <c r="E28" s="162" t="n">
        <v>43846</v>
      </c>
      <c r="F28" s="146" t="n">
        <v>1138.77</v>
      </c>
      <c r="G28" s="163" t="n">
        <f aca="false">F28-D28</f>
        <v>138.77</v>
      </c>
      <c r="H28" s="164" t="n">
        <f aca="false">E28-C28</f>
        <v>23</v>
      </c>
      <c r="I28" s="165" t="n">
        <f aca="false">H28*D28</f>
        <v>23000</v>
      </c>
      <c r="J28" s="144" t="n">
        <v>1000</v>
      </c>
      <c r="K28" s="162" t="n">
        <v>43844</v>
      </c>
      <c r="L28" s="146" t="n">
        <v>1074.78</v>
      </c>
      <c r="M28" s="163" t="n">
        <f aca="false">L28-J28</f>
        <v>74.78</v>
      </c>
      <c r="N28" s="156" t="n">
        <f aca="false">K28-C28</f>
        <v>21</v>
      </c>
      <c r="O28" s="165" t="n">
        <f aca="false">N28*J28</f>
        <v>21000</v>
      </c>
    </row>
    <row r="29" customFormat="false" ht="15" hidden="false" customHeight="false" outlineLevel="0" collapsed="false">
      <c r="A29" s="2" t="n">
        <v>113558</v>
      </c>
      <c r="B29" s="119" t="s">
        <v>1142</v>
      </c>
      <c r="C29" s="143" t="n">
        <v>43824</v>
      </c>
      <c r="D29" s="144" t="n">
        <v>1000</v>
      </c>
      <c r="E29" s="162" t="n">
        <v>43844</v>
      </c>
      <c r="F29" s="146" t="n">
        <v>1244.75</v>
      </c>
      <c r="G29" s="163" t="n">
        <f aca="false">F29-D29</f>
        <v>244.75</v>
      </c>
      <c r="H29" s="164" t="n">
        <f aca="false">E29-C29</f>
        <v>20</v>
      </c>
      <c r="I29" s="165" t="n">
        <f aca="false">H29*D29</f>
        <v>20000</v>
      </c>
      <c r="J29" s="150" t="s">
        <v>1117</v>
      </c>
      <c r="K29" s="151" t="s">
        <v>1117</v>
      </c>
      <c r="L29" s="152" t="s">
        <v>1117</v>
      </c>
      <c r="M29" s="152" t="s">
        <v>1117</v>
      </c>
      <c r="N29" s="151" t="s">
        <v>1117</v>
      </c>
      <c r="O29" s="153" t="s">
        <v>1117</v>
      </c>
    </row>
    <row r="30" customFormat="false" ht="15" hidden="false" customHeight="false" outlineLevel="0" collapsed="false">
      <c r="A30" s="2" t="n">
        <v>128088</v>
      </c>
      <c r="B30" s="119" t="s">
        <v>1143</v>
      </c>
      <c r="C30" s="143" t="n">
        <v>43825</v>
      </c>
      <c r="D30" s="158" t="s">
        <v>1117</v>
      </c>
      <c r="E30" s="159" t="s">
        <v>1117</v>
      </c>
      <c r="F30" s="160" t="s">
        <v>1117</v>
      </c>
      <c r="G30" s="160" t="s">
        <v>1117</v>
      </c>
      <c r="H30" s="159" t="s">
        <v>1117</v>
      </c>
      <c r="I30" s="166" t="s">
        <v>1117</v>
      </c>
      <c r="J30" s="138" t="n">
        <v>1000</v>
      </c>
      <c r="K30" s="162" t="n">
        <v>43850</v>
      </c>
      <c r="L30" s="146" t="n">
        <v>1277.47</v>
      </c>
      <c r="M30" s="163" t="n">
        <f aca="false">L30-J30</f>
        <v>277.47</v>
      </c>
      <c r="N30" s="156" t="n">
        <f aca="false">K30-C30</f>
        <v>25</v>
      </c>
      <c r="O30" s="165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9" t="s">
        <v>1144</v>
      </c>
      <c r="C31" s="143" t="n">
        <v>43829</v>
      </c>
      <c r="D31" s="144" t="n">
        <v>1000</v>
      </c>
      <c r="E31" s="162" t="n">
        <v>43851</v>
      </c>
      <c r="F31" s="146" t="n">
        <v>1258.7</v>
      </c>
      <c r="G31" s="163" t="n">
        <f aca="false">F31-D31</f>
        <v>258.7</v>
      </c>
      <c r="H31" s="164" t="n">
        <f aca="false">E31-C31</f>
        <v>22</v>
      </c>
      <c r="I31" s="165" t="n">
        <f aca="false">H31*D31</f>
        <v>22000</v>
      </c>
      <c r="J31" s="150" t="s">
        <v>1117</v>
      </c>
      <c r="K31" s="151" t="s">
        <v>1117</v>
      </c>
      <c r="L31" s="152" t="s">
        <v>1117</v>
      </c>
      <c r="M31" s="152" t="s">
        <v>1117</v>
      </c>
      <c r="N31" s="151" t="s">
        <v>1117</v>
      </c>
      <c r="O31" s="153" t="s">
        <v>1117</v>
      </c>
    </row>
    <row r="32" customFormat="false" ht="17.35" hidden="false" customHeight="false" outlineLevel="0" collapsed="false">
      <c r="A32" s="2" t="n">
        <v>128090</v>
      </c>
      <c r="B32" s="167" t="s">
        <v>1145</v>
      </c>
      <c r="C32" s="143" t="n">
        <v>43830</v>
      </c>
      <c r="D32" s="144" t="n">
        <v>1000</v>
      </c>
      <c r="E32" s="162" t="n">
        <v>43853</v>
      </c>
      <c r="F32" s="146" t="n">
        <v>1324.18</v>
      </c>
      <c r="G32" s="163" t="n">
        <f aca="false">F32-D32</f>
        <v>324.18</v>
      </c>
      <c r="H32" s="164" t="n">
        <f aca="false">E32-C32</f>
        <v>23</v>
      </c>
      <c r="I32" s="165" t="n">
        <f aca="false">H32*D32</f>
        <v>23000</v>
      </c>
      <c r="J32" s="150" t="s">
        <v>1117</v>
      </c>
      <c r="K32" s="151" t="s">
        <v>1117</v>
      </c>
      <c r="L32" s="152" t="s">
        <v>1117</v>
      </c>
      <c r="M32" s="152" t="s">
        <v>1117</v>
      </c>
      <c r="N32" s="151" t="s">
        <v>1117</v>
      </c>
      <c r="O32" s="153" t="s">
        <v>1117</v>
      </c>
    </row>
    <row r="33" customFormat="false" ht="15" hidden="false" customHeight="false" outlineLevel="0" collapsed="false">
      <c r="A33" s="2" t="n">
        <v>128092</v>
      </c>
      <c r="B33" s="119" t="s">
        <v>1146</v>
      </c>
      <c r="C33" s="143" t="n">
        <v>43832</v>
      </c>
      <c r="D33" s="158" t="s">
        <v>1117</v>
      </c>
      <c r="E33" s="159" t="s">
        <v>1117</v>
      </c>
      <c r="F33" s="160" t="s">
        <v>1117</v>
      </c>
      <c r="G33" s="160" t="s">
        <v>1117</v>
      </c>
      <c r="H33" s="159" t="s">
        <v>1117</v>
      </c>
      <c r="I33" s="166" t="s">
        <v>1117</v>
      </c>
      <c r="J33" s="138" t="n">
        <v>1000</v>
      </c>
      <c r="K33" s="162" t="n">
        <v>43852</v>
      </c>
      <c r="L33" s="146" t="n">
        <v>1077.67</v>
      </c>
      <c r="M33" s="163" t="n">
        <f aca="false">L33-J33</f>
        <v>77.6700000000001</v>
      </c>
      <c r="N33" s="156" t="n">
        <f aca="false">K33-C33</f>
        <v>20</v>
      </c>
      <c r="O33" s="165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9" t="s">
        <v>1147</v>
      </c>
      <c r="C34" s="143" t="n">
        <v>43836</v>
      </c>
      <c r="D34" s="144" t="n">
        <v>1000</v>
      </c>
      <c r="E34" s="162" t="n">
        <v>43865</v>
      </c>
      <c r="F34" s="146" t="n">
        <v>1209.76</v>
      </c>
      <c r="G34" s="163" t="n">
        <f aca="false">F34-D34</f>
        <v>209.76</v>
      </c>
      <c r="H34" s="164" t="n">
        <f aca="false">E34-C34</f>
        <v>29</v>
      </c>
      <c r="I34" s="165" t="n">
        <f aca="false">H34*D34</f>
        <v>29000</v>
      </c>
      <c r="J34" s="150" t="s">
        <v>1117</v>
      </c>
      <c r="K34" s="151" t="s">
        <v>1117</v>
      </c>
      <c r="L34" s="152" t="s">
        <v>1117</v>
      </c>
      <c r="M34" s="152" t="s">
        <v>1117</v>
      </c>
      <c r="N34" s="151" t="s">
        <v>1117</v>
      </c>
      <c r="O34" s="153" t="s">
        <v>1117</v>
      </c>
    </row>
    <row r="35" customFormat="false" ht="15" hidden="false" customHeight="false" outlineLevel="0" collapsed="false">
      <c r="A35" s="2" t="n">
        <v>127015</v>
      </c>
      <c r="B35" s="119" t="s">
        <v>1148</v>
      </c>
      <c r="C35" s="143" t="n">
        <v>43837</v>
      </c>
      <c r="D35" s="144" t="n">
        <v>1000</v>
      </c>
      <c r="E35" s="162" t="n">
        <v>43865</v>
      </c>
      <c r="F35" s="146" t="n">
        <v>1073.87</v>
      </c>
      <c r="G35" s="163" t="n">
        <f aca="false">F35-D35</f>
        <v>73.8699999999999</v>
      </c>
      <c r="H35" s="164" t="n">
        <f aca="false">E35-C35</f>
        <v>28</v>
      </c>
      <c r="I35" s="165" t="n">
        <f aca="false">H35*D35</f>
        <v>28000</v>
      </c>
      <c r="J35" s="138" t="n">
        <v>1000</v>
      </c>
      <c r="K35" s="162" t="n">
        <v>43865</v>
      </c>
      <c r="L35" s="146" t="n">
        <v>1074.67</v>
      </c>
      <c r="M35" s="163" t="n">
        <f aca="false">L35-J35</f>
        <v>74.6700000000001</v>
      </c>
      <c r="N35" s="156" t="n">
        <f aca="false">K35-C35</f>
        <v>28</v>
      </c>
      <c r="O35" s="165" t="n">
        <f aca="false">N35*J35</f>
        <v>28000</v>
      </c>
    </row>
    <row r="36" customFormat="false" ht="15" hidden="false" customHeight="false" outlineLevel="0" collapsed="false">
      <c r="A36" s="2" t="n">
        <v>128093</v>
      </c>
      <c r="B36" s="119" t="s">
        <v>1149</v>
      </c>
      <c r="C36" s="143" t="n">
        <v>43837</v>
      </c>
      <c r="D36" s="144" t="n">
        <v>1000</v>
      </c>
      <c r="E36" s="162" t="n">
        <v>43851</v>
      </c>
      <c r="F36" s="146" t="n">
        <v>1097.85</v>
      </c>
      <c r="G36" s="163" t="n">
        <f aca="false">F36-D36</f>
        <v>97.8499999999999</v>
      </c>
      <c r="H36" s="164" t="n">
        <f aca="false">E36-C36</f>
        <v>14</v>
      </c>
      <c r="I36" s="165" t="n">
        <f aca="false">H36*D36</f>
        <v>14000</v>
      </c>
      <c r="J36" s="138" t="n">
        <v>1000</v>
      </c>
      <c r="K36" s="162" t="n">
        <v>43851</v>
      </c>
      <c r="L36" s="146" t="n">
        <v>1079.15</v>
      </c>
      <c r="M36" s="163" t="n">
        <f aca="false">L36-J36</f>
        <v>79.1500000000001</v>
      </c>
      <c r="N36" s="156" t="n">
        <f aca="false">K36-C36</f>
        <v>14</v>
      </c>
      <c r="O36" s="165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9" t="s">
        <v>1150</v>
      </c>
      <c r="C37" s="168" t="n">
        <v>43845</v>
      </c>
      <c r="D37" s="144" t="n">
        <v>2000</v>
      </c>
      <c r="E37" s="162" t="n">
        <v>43875</v>
      </c>
      <c r="F37" s="146" t="n">
        <v>2563.83</v>
      </c>
      <c r="G37" s="163" t="n">
        <f aca="false">F37-D37</f>
        <v>563.83</v>
      </c>
      <c r="H37" s="164" t="n">
        <f aca="false">E37-C37</f>
        <v>30</v>
      </c>
      <c r="I37" s="165" t="n">
        <f aca="false">H37*D37</f>
        <v>60000</v>
      </c>
      <c r="J37" s="138" t="n">
        <v>3000</v>
      </c>
      <c r="K37" s="162" t="n">
        <v>43875</v>
      </c>
      <c r="L37" s="146" t="n">
        <v>3896.2</v>
      </c>
      <c r="M37" s="163" t="n">
        <f aca="false">L37-J37</f>
        <v>896.2</v>
      </c>
      <c r="N37" s="156" t="n">
        <f aca="false">K37-C37</f>
        <v>30</v>
      </c>
      <c r="O37" s="165" t="n">
        <f aca="false">N37*J37</f>
        <v>90000</v>
      </c>
    </row>
    <row r="38" customFormat="false" ht="15" hidden="false" customHeight="false" outlineLevel="0" collapsed="false">
      <c r="C38" s="143"/>
      <c r="D38" s="144"/>
      <c r="E38" s="169"/>
      <c r="F38" s="154"/>
      <c r="G38" s="154"/>
      <c r="H38" s="148"/>
      <c r="I38" s="149"/>
      <c r="J38" s="144"/>
      <c r="K38" s="148"/>
      <c r="L38" s="154"/>
      <c r="M38" s="148"/>
      <c r="N38" s="148"/>
      <c r="O38" s="149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1151</v>
      </c>
      <c r="B1" s="2" t="s">
        <v>1152</v>
      </c>
      <c r="C1" s="2" t="s">
        <v>1153</v>
      </c>
      <c r="D1" s="2" t="s">
        <v>1154</v>
      </c>
      <c r="E1" s="2" t="s">
        <v>1155</v>
      </c>
      <c r="F1" s="2" t="s">
        <v>1156</v>
      </c>
      <c r="G1" s="2" t="s">
        <v>1157</v>
      </c>
    </row>
    <row r="2" customFormat="false" ht="19" hidden="false" customHeight="false" outlineLevel="0" collapsed="false">
      <c r="A2" s="170" t="s">
        <v>1158</v>
      </c>
      <c r="B2" s="2" t="n">
        <v>10000</v>
      </c>
      <c r="C2" s="2" t="n">
        <v>10141.21</v>
      </c>
      <c r="D2" s="123" t="n">
        <v>43637</v>
      </c>
      <c r="E2" s="123" t="n">
        <v>43825</v>
      </c>
      <c r="F2" s="78" t="n">
        <f aca="true">E2-TODAY()</f>
        <v>-61</v>
      </c>
      <c r="G2" s="40" t="n">
        <f aca="true">(C2-B2)/B2/((TODAY()-D2)/365)</f>
        <v>0.0206994578313252</v>
      </c>
    </row>
    <row r="3" customFormat="false" ht="15" hidden="false" customHeight="false" outlineLevel="0" collapsed="false">
      <c r="A3" s="2" t="s">
        <v>1159</v>
      </c>
      <c r="B3" s="2" t="n">
        <v>10000</v>
      </c>
      <c r="C3" s="2" t="n">
        <v>10303</v>
      </c>
      <c r="D3" s="123" t="n">
        <v>43508</v>
      </c>
      <c r="E3" s="123" t="n">
        <v>43808</v>
      </c>
      <c r="F3" s="78" t="n">
        <f aca="true">E3-TODAY()</f>
        <v>-78</v>
      </c>
      <c r="G3" s="40" t="n">
        <f aca="true">(C3-B3)/B3/((TODAY()-D3)/365)</f>
        <v>0.0292579365079365</v>
      </c>
    </row>
    <row r="4" customFormat="false" ht="19" hidden="false" customHeight="false" outlineLevel="0" collapsed="false">
      <c r="A4" s="170" t="s">
        <v>1160</v>
      </c>
      <c r="B4" s="2" t="n">
        <v>10000</v>
      </c>
      <c r="C4" s="2" t="n">
        <v>10000</v>
      </c>
      <c r="D4" s="123" t="n">
        <v>43504</v>
      </c>
      <c r="E4" s="123" t="n">
        <v>43873</v>
      </c>
      <c r="F4" s="78" t="n">
        <f aca="true">E4-TODAY()</f>
        <v>-13</v>
      </c>
      <c r="G4" s="40" t="n">
        <f aca="true">(C4-B4)/B4/((TODAY()-D4)/365)</f>
        <v>0</v>
      </c>
    </row>
    <row r="5" customFormat="false" ht="19" hidden="false" customHeight="false" outlineLevel="0" collapsed="false">
      <c r="A5" s="170" t="s">
        <v>1161</v>
      </c>
      <c r="B5" s="2" t="n">
        <v>10000</v>
      </c>
      <c r="C5" s="2" t="n">
        <v>10499.06</v>
      </c>
      <c r="D5" s="123" t="n">
        <v>43455</v>
      </c>
      <c r="E5" s="123" t="n">
        <v>43822</v>
      </c>
      <c r="F5" s="78" t="n">
        <f aca="true">E5-TODAY()</f>
        <v>-64</v>
      </c>
      <c r="G5" s="40" t="n">
        <f aca="true">(C5-B5)/B5/((TODAY()-D5)/365)</f>
        <v>0.0422637819025522</v>
      </c>
    </row>
    <row r="6" customFormat="false" ht="15" hidden="false" customHeight="false" outlineLevel="0" collapsed="false">
      <c r="A6" s="2" t="s">
        <v>1159</v>
      </c>
      <c r="B6" s="2" t="n">
        <v>10000</v>
      </c>
      <c r="C6" s="2" t="n">
        <v>10587.82</v>
      </c>
      <c r="D6" s="123" t="n">
        <v>43277</v>
      </c>
      <c r="E6" s="123" t="n">
        <v>43816</v>
      </c>
      <c r="F6" s="78" t="n">
        <f aca="true">E6-TODAY()</f>
        <v>-70</v>
      </c>
      <c r="G6" s="40" t="n">
        <f aca="true">(C6-B6)/B6/((TODAY()-D6)/365)</f>
        <v>0.0352305911330049</v>
      </c>
    </row>
    <row r="7" customFormat="false" ht="15" hidden="false" customHeight="false" outlineLevel="0" collapsed="false">
      <c r="A7" s="2" t="s">
        <v>1159</v>
      </c>
      <c r="B7" s="2" t="n">
        <v>20000</v>
      </c>
      <c r="C7" s="2" t="n">
        <v>21409.5</v>
      </c>
      <c r="D7" s="123" t="n">
        <v>43193</v>
      </c>
      <c r="E7" s="123" t="n">
        <v>43822</v>
      </c>
      <c r="F7" s="78" t="n">
        <f aca="true">E7-TODAY()</f>
        <v>-64</v>
      </c>
      <c r="G7" s="40" t="n">
        <f aca="true">(C7-B7)/B7/((TODAY()-D7)/365)</f>
        <v>0.0371188672438672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1162</v>
      </c>
      <c r="D2" s="2" t="s">
        <v>1163</v>
      </c>
      <c r="F2" s="2" t="s">
        <v>1164</v>
      </c>
      <c r="H2" s="2" t="s">
        <v>1165</v>
      </c>
      <c r="J2" s="2" t="s">
        <v>1166</v>
      </c>
    </row>
    <row r="3" customFormat="false" ht="17.95" hidden="false" customHeight="false" outlineLevel="0" collapsed="false">
      <c r="B3" s="2" t="s">
        <v>1167</v>
      </c>
      <c r="C3" s="2" t="n">
        <v>1.5</v>
      </c>
      <c r="D3" s="171" t="s">
        <v>1168</v>
      </c>
      <c r="E3" s="9" t="n">
        <v>1.5</v>
      </c>
      <c r="F3" s="2" t="s">
        <v>1169</v>
      </c>
      <c r="G3" s="2" t="n">
        <v>1.5</v>
      </c>
      <c r="H3" s="2" t="s">
        <v>1170</v>
      </c>
      <c r="I3" s="2" t="n">
        <v>1.5</v>
      </c>
      <c r="J3" s="2" t="s">
        <v>1171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1172</v>
      </c>
      <c r="C4" s="2" t="n">
        <v>1.3</v>
      </c>
      <c r="D4" s="2" t="s">
        <v>1173</v>
      </c>
      <c r="E4" s="2" t="n">
        <v>1.2</v>
      </c>
      <c r="F4" s="2" t="s">
        <v>1174</v>
      </c>
      <c r="G4" s="2" t="n">
        <v>1.2</v>
      </c>
      <c r="H4" s="2" t="s">
        <v>1175</v>
      </c>
      <c r="I4" s="2" t="n">
        <v>1</v>
      </c>
      <c r="J4" s="2" t="s">
        <v>1176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1177</v>
      </c>
      <c r="C5" s="2" t="n">
        <v>1.1</v>
      </c>
      <c r="D5" s="2" t="s">
        <v>1178</v>
      </c>
      <c r="E5" s="2" t="n">
        <v>1</v>
      </c>
      <c r="F5" s="2" t="s">
        <v>1179</v>
      </c>
      <c r="G5" s="2" t="n">
        <v>1.1</v>
      </c>
      <c r="H5" s="171" t="s">
        <v>1180</v>
      </c>
      <c r="I5" s="2" t="n">
        <v>0</v>
      </c>
      <c r="J5" s="2" t="s">
        <v>1181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1182</v>
      </c>
      <c r="C6" s="2" t="n">
        <v>1</v>
      </c>
      <c r="D6" s="172" t="s">
        <v>1183</v>
      </c>
      <c r="E6" s="2" t="n">
        <v>0.8</v>
      </c>
      <c r="F6" s="2" t="s">
        <v>1184</v>
      </c>
      <c r="G6" s="2" t="n">
        <v>1</v>
      </c>
      <c r="J6" s="2" t="s">
        <v>1185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1186</v>
      </c>
      <c r="C7" s="2" t="n">
        <v>0.9</v>
      </c>
      <c r="D7" s="171" t="s">
        <v>1187</v>
      </c>
      <c r="E7" s="2" t="n">
        <v>0.5</v>
      </c>
      <c r="F7" s="2" t="s">
        <v>1188</v>
      </c>
      <c r="G7" s="2" t="n">
        <v>0.9</v>
      </c>
      <c r="J7" s="2" t="s">
        <v>1189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1190</v>
      </c>
      <c r="C8" s="2" t="n">
        <v>0.8</v>
      </c>
      <c r="F8" s="2" t="s">
        <v>1191</v>
      </c>
      <c r="G8" s="2" t="n">
        <v>0.8</v>
      </c>
      <c r="J8" s="2" t="s">
        <v>1192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1193</v>
      </c>
      <c r="C9" s="2" t="n">
        <v>0.5</v>
      </c>
      <c r="F9" s="2" t="s">
        <v>1194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1195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O35" activeCellId="0" sqref="O35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8" t="s">
        <v>1196</v>
      </c>
      <c r="B1" s="173" t="s">
        <v>1197</v>
      </c>
      <c r="C1" s="128" t="s">
        <v>1198</v>
      </c>
      <c r="D1" s="128" t="s">
        <v>1199</v>
      </c>
      <c r="E1" s="128" t="s">
        <v>1200</v>
      </c>
      <c r="F1" s="128" t="s">
        <v>1201</v>
      </c>
      <c r="G1" s="128" t="s">
        <v>1202</v>
      </c>
      <c r="H1" s="128" t="s">
        <v>1203</v>
      </c>
      <c r="I1" s="128" t="s">
        <v>1204</v>
      </c>
      <c r="J1" s="128" t="s">
        <v>1205</v>
      </c>
    </row>
    <row r="2" customFormat="false" ht="15" hidden="false" customHeight="false" outlineLevel="0" collapsed="false">
      <c r="A2" s="174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4" t="n">
        <v>43654</v>
      </c>
      <c r="B3" s="2" t="s">
        <v>1206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4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4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4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4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3369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2020-02-25T16:05:15Z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