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5"/>
  <workbookPr/>
  <mc:AlternateContent xmlns:mc="http://schemas.openxmlformats.org/markup-compatibility/2006">
    <mc:Choice Requires="x15">
      <x15ac:absPath xmlns:x15ac="http://schemas.microsoft.com/office/spreadsheetml/2010/11/ac" url="/Users/smzdm/Documents/cccode/invest/"/>
    </mc:Choice>
  </mc:AlternateContent>
  <xr:revisionPtr revIDLastSave="0" documentId="13_ncr:1_{1DB910E4-1E12-0E40-9ECD-AFD190A3DE91}" xr6:coauthVersionLast="40" xr6:coauthVersionMax="40" xr10:uidLastSave="{00000000-0000-0000-0000-000000000000}"/>
  <bookViews>
    <workbookView xWindow="0" yWindow="480" windowWidth="25600" windowHeight="14180" tabRatio="500" activeTab="1" xr2:uid="{00000000-000D-0000-FFFF-FFFF00000000}"/>
  </bookViews>
  <sheets>
    <sheet name="hs300" sheetId="1" r:id="rId1"/>
    <sheet name="zz500" sheetId="2" r:id="rId2"/>
  </sheets>
  <definedNames>
    <definedName name="_xlnm._FilterDatabase" localSheetId="0" hidden="1">'hs300'!$A$1:$W$1</definedName>
    <definedName name="_xlnm._FilterDatabase" localSheetId="1" hidden="1">'zz500'!$A$1:$W$1</definedName>
  </definedNames>
  <calcPr calcId="19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44" i="2" l="1"/>
  <c r="F44" i="1"/>
  <c r="H44" i="1"/>
  <c r="K44" i="1"/>
  <c r="L44" i="1" s="1"/>
  <c r="N44" i="1"/>
  <c r="O44" i="1" s="1"/>
  <c r="R44" i="1"/>
  <c r="T44" i="1"/>
  <c r="F44" i="2"/>
  <c r="H44" i="2"/>
  <c r="K44" i="2"/>
  <c r="M44" i="2" s="1"/>
  <c r="E44" i="2" s="1"/>
  <c r="L44" i="2"/>
  <c r="N44" i="2"/>
  <c r="O44" i="2" s="1"/>
  <c r="T44" i="2"/>
  <c r="M44" i="1" l="1"/>
  <c r="E44" i="1" s="1"/>
  <c r="S44" i="2"/>
  <c r="U44" i="2" s="1"/>
  <c r="V44" i="2"/>
  <c r="V44" i="1"/>
  <c r="S44" i="1"/>
  <c r="F21" i="2"/>
  <c r="F22" i="2"/>
  <c r="F23" i="2"/>
  <c r="F24" i="2"/>
  <c r="F25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20" i="2"/>
  <c r="W44" i="2" l="1"/>
  <c r="U44" i="1"/>
  <c r="W44" i="1"/>
  <c r="F43" i="1"/>
  <c r="H43" i="1"/>
  <c r="K43" i="1"/>
  <c r="M43" i="1" s="1"/>
  <c r="E43" i="1" s="1"/>
  <c r="L43" i="1"/>
  <c r="N43" i="1"/>
  <c r="O43" i="1" s="1"/>
  <c r="V43" i="1" s="1"/>
  <c r="R43" i="1"/>
  <c r="T43" i="1"/>
  <c r="S43" i="1" l="1"/>
  <c r="W43" i="1" s="1"/>
  <c r="U43" i="1"/>
  <c r="H43" i="2"/>
  <c r="K43" i="2"/>
  <c r="L43" i="2" s="1"/>
  <c r="N43" i="2"/>
  <c r="O43" i="2" s="1"/>
  <c r="R43" i="2"/>
  <c r="T43" i="2"/>
  <c r="M43" i="2" l="1"/>
  <c r="E43" i="2" s="1"/>
  <c r="V43" i="2"/>
  <c r="S43" i="2"/>
  <c r="W43" i="2" s="1"/>
  <c r="R42" i="2"/>
  <c r="F42" i="1"/>
  <c r="H42" i="1"/>
  <c r="K42" i="1"/>
  <c r="L42" i="1" s="1"/>
  <c r="N42" i="1"/>
  <c r="O42" i="1" s="1"/>
  <c r="R42" i="1"/>
  <c r="T42" i="1"/>
  <c r="H42" i="2"/>
  <c r="K42" i="2"/>
  <c r="L42" i="2" s="1"/>
  <c r="N42" i="2"/>
  <c r="O42" i="2" s="1"/>
  <c r="T42" i="2"/>
  <c r="U43" i="2" l="1"/>
  <c r="V42" i="1"/>
  <c r="S42" i="1"/>
  <c r="M42" i="1"/>
  <c r="E42" i="1" s="1"/>
  <c r="V42" i="2"/>
  <c r="S42" i="2"/>
  <c r="M42" i="2"/>
  <c r="E42" i="2" s="1"/>
  <c r="F9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2" i="2"/>
  <c r="V3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2" i="1"/>
  <c r="W42" i="1" l="1"/>
  <c r="U42" i="1"/>
  <c r="W42" i="2"/>
  <c r="U42" i="2"/>
  <c r="E21" i="2"/>
  <c r="O41" i="2"/>
  <c r="H41" i="1" l="1"/>
  <c r="K41" i="1"/>
  <c r="L41" i="1" s="1"/>
  <c r="N41" i="1"/>
  <c r="O41" i="1" s="1"/>
  <c r="R41" i="1"/>
  <c r="T41" i="1"/>
  <c r="H41" i="2"/>
  <c r="K41" i="2"/>
  <c r="L41" i="2" s="1"/>
  <c r="N41" i="2"/>
  <c r="R41" i="2"/>
  <c r="T41" i="2"/>
  <c r="S41" i="2" l="1"/>
  <c r="S41" i="1"/>
  <c r="W41" i="1" s="1"/>
  <c r="M41" i="1"/>
  <c r="E41" i="1" s="1"/>
  <c r="W41" i="2"/>
  <c r="U41" i="2"/>
  <c r="M41" i="2"/>
  <c r="E41" i="2" s="1"/>
  <c r="U2" i="1"/>
  <c r="U41" i="1" l="1"/>
  <c r="H40" i="2"/>
  <c r="K40" i="2"/>
  <c r="M40" i="2" s="1"/>
  <c r="E40" i="2" s="1"/>
  <c r="N40" i="2"/>
  <c r="O40" i="2" s="1"/>
  <c r="R40" i="2"/>
  <c r="T40" i="2"/>
  <c r="L40" i="2" l="1"/>
  <c r="S40" i="2"/>
  <c r="U40" i="2" s="1"/>
  <c r="R40" i="1"/>
  <c r="H40" i="1"/>
  <c r="K40" i="1"/>
  <c r="L40" i="1" s="1"/>
  <c r="N40" i="1"/>
  <c r="O40" i="1" s="1"/>
  <c r="T40" i="1"/>
  <c r="W40" i="2" l="1"/>
  <c r="M40" i="1"/>
  <c r="E40" i="1" s="1"/>
  <c r="S40" i="1"/>
  <c r="W40" i="1" s="1"/>
  <c r="H3" i="2"/>
  <c r="F3" i="2" s="1"/>
  <c r="H4" i="2"/>
  <c r="F4" i="2" s="1"/>
  <c r="H5" i="2"/>
  <c r="F5" i="2" s="1"/>
  <c r="H6" i="2"/>
  <c r="F6" i="2" s="1"/>
  <c r="H7" i="2"/>
  <c r="F7" i="2" s="1"/>
  <c r="H8" i="2"/>
  <c r="F8" i="2" s="1"/>
  <c r="H9" i="2"/>
  <c r="F9" i="2" s="1"/>
  <c r="H10" i="2"/>
  <c r="F10" i="2" s="1"/>
  <c r="H11" i="2"/>
  <c r="F11" i="2" s="1"/>
  <c r="H12" i="2"/>
  <c r="F12" i="2" s="1"/>
  <c r="H13" i="2"/>
  <c r="F13" i="2" s="1"/>
  <c r="H14" i="2"/>
  <c r="F14" i="2" s="1"/>
  <c r="H15" i="2"/>
  <c r="F15" i="2" s="1"/>
  <c r="H16" i="2"/>
  <c r="F16" i="2" s="1"/>
  <c r="H17" i="2"/>
  <c r="F17" i="2" s="1"/>
  <c r="H18" i="2"/>
  <c r="F18" i="2" s="1"/>
  <c r="H19" i="2"/>
  <c r="F19" i="2" s="1"/>
  <c r="H20" i="2"/>
  <c r="H21" i="2"/>
  <c r="H22" i="2"/>
  <c r="H23" i="2"/>
  <c r="H24" i="2"/>
  <c r="H25" i="2"/>
  <c r="H26" i="2"/>
  <c r="F26" i="2" s="1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2" i="2"/>
  <c r="F2" i="2" s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2" i="1"/>
  <c r="W3" i="2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2" i="2"/>
  <c r="U40" i="1" l="1"/>
  <c r="K37" i="2"/>
  <c r="L37" i="2" s="1"/>
  <c r="N37" i="2"/>
  <c r="O37" i="2"/>
  <c r="S37" i="2" s="1"/>
  <c r="U37" i="2" s="1"/>
  <c r="R37" i="2"/>
  <c r="T37" i="2"/>
  <c r="K38" i="2"/>
  <c r="L38" i="2" s="1"/>
  <c r="N38" i="2"/>
  <c r="O38" i="2" s="1"/>
  <c r="S38" i="2" s="1"/>
  <c r="U38" i="2" s="1"/>
  <c r="R38" i="2"/>
  <c r="T38" i="2"/>
  <c r="K39" i="2"/>
  <c r="L39" i="2" s="1"/>
  <c r="R39" i="2"/>
  <c r="T39" i="2"/>
  <c r="R36" i="1"/>
  <c r="R37" i="1" s="1"/>
  <c r="R38" i="1" s="1"/>
  <c r="R39" i="1" s="1"/>
  <c r="N36" i="1"/>
  <c r="O36" i="1" s="1"/>
  <c r="T36" i="1"/>
  <c r="T37" i="1" s="1"/>
  <c r="H37" i="1"/>
  <c r="K37" i="1"/>
  <c r="L37" i="1" s="1"/>
  <c r="M37" i="1"/>
  <c r="E37" i="1" s="1"/>
  <c r="H38" i="1"/>
  <c r="K38" i="1"/>
  <c r="L38" i="1" s="1"/>
  <c r="H39" i="1"/>
  <c r="K39" i="1"/>
  <c r="L39" i="1" s="1"/>
  <c r="N39" i="2" l="1"/>
  <c r="O39" i="2" s="1"/>
  <c r="S39" i="2" s="1"/>
  <c r="U39" i="2" s="1"/>
  <c r="M39" i="2"/>
  <c r="E39" i="2" s="1"/>
  <c r="M37" i="2"/>
  <c r="E37" i="2" s="1"/>
  <c r="M38" i="2"/>
  <c r="E38" i="2" s="1"/>
  <c r="S36" i="1"/>
  <c r="U36" i="1" s="1"/>
  <c r="N37" i="1"/>
  <c r="T38" i="1"/>
  <c r="M39" i="1"/>
  <c r="E39" i="1" s="1"/>
  <c r="M38" i="1"/>
  <c r="E38" i="1" s="1"/>
  <c r="R3" i="1"/>
  <c r="R4" i="1" s="1"/>
  <c r="R5" i="1" s="1"/>
  <c r="R6" i="1" s="1"/>
  <c r="R7" i="1" s="1"/>
  <c r="R8" i="1" s="1"/>
  <c r="R9" i="1" s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R21" i="1" s="1"/>
  <c r="R22" i="1" s="1"/>
  <c r="R23" i="1" s="1"/>
  <c r="R24" i="1" s="1"/>
  <c r="R25" i="1" s="1"/>
  <c r="R26" i="1" s="1"/>
  <c r="R27" i="1" s="1"/>
  <c r="R28" i="1" s="1"/>
  <c r="R29" i="1" s="1"/>
  <c r="R30" i="1" s="1"/>
  <c r="R31" i="1" s="1"/>
  <c r="R32" i="1" s="1"/>
  <c r="R33" i="1" s="1"/>
  <c r="R34" i="1" s="1"/>
  <c r="N38" i="1" l="1"/>
  <c r="O37" i="1"/>
  <c r="S37" i="1" s="1"/>
  <c r="U37" i="1" s="1"/>
  <c r="T39" i="1"/>
  <c r="R35" i="2"/>
  <c r="S35" i="2"/>
  <c r="T35" i="2"/>
  <c r="U35" i="2"/>
  <c r="R36" i="2"/>
  <c r="S36" i="2"/>
  <c r="T36" i="2"/>
  <c r="U36" i="2"/>
  <c r="O35" i="2"/>
  <c r="O36" i="2"/>
  <c r="N35" i="2"/>
  <c r="N36" i="2"/>
  <c r="K35" i="2"/>
  <c r="M35" i="2"/>
  <c r="E35" i="2"/>
  <c r="L35" i="2"/>
  <c r="K36" i="2"/>
  <c r="M36" i="2"/>
  <c r="E36" i="2"/>
  <c r="L36" i="2"/>
  <c r="R34" i="2"/>
  <c r="K36" i="1"/>
  <c r="M36" i="1"/>
  <c r="E36" i="1"/>
  <c r="H36" i="1"/>
  <c r="L36" i="1"/>
  <c r="H3" i="1"/>
  <c r="F3" i="1" s="1"/>
  <c r="H4" i="1"/>
  <c r="H5" i="1"/>
  <c r="F5" i="1" s="1"/>
  <c r="H6" i="1"/>
  <c r="H7" i="1"/>
  <c r="F7" i="1" s="1"/>
  <c r="H8" i="1"/>
  <c r="F8" i="1" s="1"/>
  <c r="H9" i="1"/>
  <c r="H10" i="1"/>
  <c r="F10" i="1" s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F4" i="1"/>
  <c r="F6" i="1"/>
  <c r="H2" i="1"/>
  <c r="R35" i="1"/>
  <c r="S35" i="1" s="1"/>
  <c r="U35" i="1" s="1"/>
  <c r="K35" i="1"/>
  <c r="M35" i="1"/>
  <c r="E35" i="1"/>
  <c r="L35" i="1"/>
  <c r="N35" i="1"/>
  <c r="O35" i="1"/>
  <c r="T35" i="1"/>
  <c r="S4" i="1"/>
  <c r="U4" i="1"/>
  <c r="S5" i="1"/>
  <c r="U5" i="1" s="1"/>
  <c r="S6" i="1"/>
  <c r="U6" i="1"/>
  <c r="S7" i="1"/>
  <c r="U7" i="1" s="1"/>
  <c r="S8" i="1"/>
  <c r="U8" i="1"/>
  <c r="S9" i="1"/>
  <c r="U9" i="1" s="1"/>
  <c r="S10" i="1"/>
  <c r="U10" i="1"/>
  <c r="S11" i="1"/>
  <c r="U11" i="1" s="1"/>
  <c r="S12" i="1"/>
  <c r="U12" i="1"/>
  <c r="S13" i="1"/>
  <c r="U13" i="1" s="1"/>
  <c r="S14" i="1"/>
  <c r="U14" i="1"/>
  <c r="S15" i="1"/>
  <c r="U15" i="1" s="1"/>
  <c r="S16" i="1"/>
  <c r="U16" i="1"/>
  <c r="S17" i="1"/>
  <c r="U17" i="1" s="1"/>
  <c r="S18" i="1"/>
  <c r="U18" i="1"/>
  <c r="S19" i="1"/>
  <c r="U19" i="1" s="1"/>
  <c r="S20" i="1"/>
  <c r="U20" i="1"/>
  <c r="S21" i="1"/>
  <c r="U21" i="1" s="1"/>
  <c r="S22" i="1"/>
  <c r="U22" i="1"/>
  <c r="S23" i="1"/>
  <c r="U23" i="1" s="1"/>
  <c r="S24" i="1"/>
  <c r="U24" i="1"/>
  <c r="S25" i="1"/>
  <c r="U25" i="1" s="1"/>
  <c r="S26" i="1"/>
  <c r="U26" i="1"/>
  <c r="S27" i="1"/>
  <c r="U27" i="1" s="1"/>
  <c r="S28" i="1"/>
  <c r="U28" i="1"/>
  <c r="S29" i="1"/>
  <c r="U29" i="1" s="1"/>
  <c r="S30" i="1"/>
  <c r="U30" i="1"/>
  <c r="S31" i="1"/>
  <c r="U31" i="1" s="1"/>
  <c r="S32" i="1"/>
  <c r="U32" i="1"/>
  <c r="S33" i="1"/>
  <c r="U33" i="1" s="1"/>
  <c r="S34" i="1"/>
  <c r="U34" i="1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O4" i="2"/>
  <c r="S4" i="2"/>
  <c r="T2" i="2"/>
  <c r="T3" i="2"/>
  <c r="T4" i="2"/>
  <c r="U4" i="2"/>
  <c r="O5" i="2"/>
  <c r="S5" i="2"/>
  <c r="T5" i="2"/>
  <c r="U5" i="2"/>
  <c r="O6" i="2"/>
  <c r="S6" i="2"/>
  <c r="T6" i="2"/>
  <c r="U6" i="2"/>
  <c r="O7" i="2"/>
  <c r="S7" i="2"/>
  <c r="T7" i="2"/>
  <c r="U7" i="2"/>
  <c r="O8" i="2"/>
  <c r="S8" i="2"/>
  <c r="T8" i="2"/>
  <c r="U8" i="2"/>
  <c r="O9" i="2"/>
  <c r="S9" i="2"/>
  <c r="T9" i="2"/>
  <c r="U9" i="2"/>
  <c r="O10" i="2"/>
  <c r="S10" i="2"/>
  <c r="T10" i="2"/>
  <c r="U10" i="2"/>
  <c r="O11" i="2"/>
  <c r="S11" i="2"/>
  <c r="T11" i="2"/>
  <c r="U11" i="2"/>
  <c r="O12" i="2"/>
  <c r="S12" i="2"/>
  <c r="T12" i="2"/>
  <c r="U12" i="2"/>
  <c r="O13" i="2"/>
  <c r="S13" i="2"/>
  <c r="T13" i="2"/>
  <c r="U13" i="2"/>
  <c r="O14" i="2"/>
  <c r="S14" i="2"/>
  <c r="T14" i="2"/>
  <c r="U14" i="2"/>
  <c r="O15" i="2"/>
  <c r="S15" i="2"/>
  <c r="T15" i="2"/>
  <c r="U15" i="2"/>
  <c r="O16" i="2"/>
  <c r="S16" i="2"/>
  <c r="T16" i="2"/>
  <c r="U16" i="2"/>
  <c r="O17" i="2"/>
  <c r="S17" i="2"/>
  <c r="T17" i="2"/>
  <c r="U17" i="2"/>
  <c r="O18" i="2"/>
  <c r="S18" i="2"/>
  <c r="T18" i="2"/>
  <c r="U18" i="2"/>
  <c r="O19" i="2"/>
  <c r="S19" i="2"/>
  <c r="T19" i="2"/>
  <c r="U19" i="2"/>
  <c r="O20" i="2"/>
  <c r="S20" i="2"/>
  <c r="T20" i="2"/>
  <c r="U20" i="2"/>
  <c r="O21" i="2"/>
  <c r="S21" i="2"/>
  <c r="T21" i="2"/>
  <c r="U21" i="2"/>
  <c r="O22" i="2"/>
  <c r="S22" i="2"/>
  <c r="T22" i="2"/>
  <c r="U22" i="2"/>
  <c r="O23" i="2"/>
  <c r="S23" i="2"/>
  <c r="T23" i="2"/>
  <c r="U23" i="2"/>
  <c r="O24" i="2"/>
  <c r="S24" i="2"/>
  <c r="T24" i="2"/>
  <c r="U24" i="2"/>
  <c r="O25" i="2"/>
  <c r="S25" i="2"/>
  <c r="T25" i="2"/>
  <c r="U25" i="2"/>
  <c r="O26" i="2"/>
  <c r="S26" i="2"/>
  <c r="T26" i="2"/>
  <c r="U26" i="2"/>
  <c r="O27" i="2"/>
  <c r="S27" i="2"/>
  <c r="T27" i="2"/>
  <c r="U27" i="2"/>
  <c r="O28" i="2"/>
  <c r="S28" i="2"/>
  <c r="T28" i="2"/>
  <c r="U28" i="2"/>
  <c r="O29" i="2"/>
  <c r="S29" i="2"/>
  <c r="T29" i="2"/>
  <c r="U29" i="2"/>
  <c r="O30" i="2"/>
  <c r="S30" i="2"/>
  <c r="T30" i="2"/>
  <c r="U30" i="2"/>
  <c r="O31" i="2"/>
  <c r="S31" i="2"/>
  <c r="T31" i="2"/>
  <c r="U31" i="2"/>
  <c r="O32" i="2"/>
  <c r="S32" i="2"/>
  <c r="T32" i="2"/>
  <c r="U32" i="2"/>
  <c r="O33" i="2"/>
  <c r="S33" i="2"/>
  <c r="T33" i="2"/>
  <c r="U33" i="2"/>
  <c r="O34" i="2"/>
  <c r="S34" i="2"/>
  <c r="T34" i="2"/>
  <c r="U34" i="2"/>
  <c r="O3" i="2"/>
  <c r="S3" i="2"/>
  <c r="U3" i="2"/>
  <c r="O2" i="2"/>
  <c r="S2" i="2"/>
  <c r="U2" i="2"/>
  <c r="K21" i="1"/>
  <c r="M21" i="1"/>
  <c r="E21" i="1"/>
  <c r="K22" i="1"/>
  <c r="M22" i="1"/>
  <c r="E22" i="1"/>
  <c r="K23" i="1"/>
  <c r="M23" i="1"/>
  <c r="E23" i="1"/>
  <c r="K24" i="1"/>
  <c r="M24" i="1"/>
  <c r="E24" i="1"/>
  <c r="K25" i="1"/>
  <c r="M25" i="1"/>
  <c r="E25" i="1"/>
  <c r="K26" i="1"/>
  <c r="M26" i="1"/>
  <c r="E26" i="1"/>
  <c r="K27" i="1"/>
  <c r="M27" i="1"/>
  <c r="E27" i="1"/>
  <c r="K28" i="1"/>
  <c r="M28" i="1"/>
  <c r="E28" i="1"/>
  <c r="K29" i="1"/>
  <c r="M29" i="1"/>
  <c r="E29" i="1"/>
  <c r="K30" i="1"/>
  <c r="M30" i="1"/>
  <c r="E30" i="1"/>
  <c r="K31" i="1"/>
  <c r="M31" i="1"/>
  <c r="E31" i="1"/>
  <c r="K32" i="1"/>
  <c r="M32" i="1"/>
  <c r="E32" i="1"/>
  <c r="K33" i="1"/>
  <c r="M33" i="1"/>
  <c r="E33" i="1"/>
  <c r="K34" i="1"/>
  <c r="M34" i="1"/>
  <c r="E34" i="1"/>
  <c r="K20" i="1"/>
  <c r="M20" i="1"/>
  <c r="E20" i="1"/>
  <c r="K20" i="2"/>
  <c r="M20" i="2"/>
  <c r="E20" i="2"/>
  <c r="K21" i="2"/>
  <c r="M21" i="2"/>
  <c r="K22" i="2"/>
  <c r="M22" i="2"/>
  <c r="E22" i="2"/>
  <c r="K23" i="2"/>
  <c r="M23" i="2"/>
  <c r="E23" i="2"/>
  <c r="K24" i="2"/>
  <c r="M24" i="2"/>
  <c r="E24" i="2"/>
  <c r="K25" i="2"/>
  <c r="M25" i="2"/>
  <c r="E25" i="2"/>
  <c r="K26" i="2"/>
  <c r="M26" i="2"/>
  <c r="E26" i="2"/>
  <c r="K27" i="2"/>
  <c r="M27" i="2"/>
  <c r="E27" i="2"/>
  <c r="K28" i="2"/>
  <c r="M28" i="2"/>
  <c r="E28" i="2"/>
  <c r="K29" i="2"/>
  <c r="M29" i="2"/>
  <c r="E29" i="2"/>
  <c r="K30" i="2"/>
  <c r="M30" i="2"/>
  <c r="E30" i="2"/>
  <c r="K31" i="2"/>
  <c r="M31" i="2"/>
  <c r="E31" i="2"/>
  <c r="K32" i="2"/>
  <c r="M32" i="2"/>
  <c r="E32" i="2"/>
  <c r="K33" i="2"/>
  <c r="M33" i="2"/>
  <c r="E33" i="2"/>
  <c r="K34" i="2"/>
  <c r="M34" i="2"/>
  <c r="E34" i="2"/>
  <c r="L31" i="2"/>
  <c r="L32" i="2"/>
  <c r="L33" i="2"/>
  <c r="L34" i="2"/>
  <c r="L30" i="2"/>
  <c r="L31" i="1"/>
  <c r="N3" i="1"/>
  <c r="O31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L32" i="1"/>
  <c r="O32" i="1"/>
  <c r="T32" i="1"/>
  <c r="L33" i="1"/>
  <c r="O33" i="1"/>
  <c r="T33" i="1"/>
  <c r="L34" i="1"/>
  <c r="O34" i="1"/>
  <c r="T34" i="1"/>
  <c r="L30" i="1"/>
  <c r="O30" i="1"/>
  <c r="O22" i="1"/>
  <c r="O23" i="1"/>
  <c r="O24" i="1"/>
  <c r="O25" i="1"/>
  <c r="O26" i="1"/>
  <c r="O27" i="1"/>
  <c r="O28" i="1"/>
  <c r="O29" i="1"/>
  <c r="L26" i="2"/>
  <c r="L27" i="2"/>
  <c r="L28" i="2"/>
  <c r="L29" i="2"/>
  <c r="L25" i="2"/>
  <c r="L26" i="1"/>
  <c r="L27" i="1"/>
  <c r="L28" i="1"/>
  <c r="L29" i="1"/>
  <c r="L25" i="1"/>
  <c r="K3" i="1"/>
  <c r="L3" i="1"/>
  <c r="K4" i="1"/>
  <c r="L4" i="1"/>
  <c r="K5" i="1"/>
  <c r="L5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L20" i="1"/>
  <c r="L21" i="1"/>
  <c r="L22" i="1"/>
  <c r="L23" i="1"/>
  <c r="L24" i="1"/>
  <c r="K2" i="1"/>
  <c r="L2" i="1"/>
  <c r="K3" i="2"/>
  <c r="L3" i="2"/>
  <c r="K4" i="2"/>
  <c r="L4" i="2"/>
  <c r="K5" i="2"/>
  <c r="L5" i="2"/>
  <c r="K6" i="2"/>
  <c r="L6" i="2"/>
  <c r="K7" i="2"/>
  <c r="L7" i="2"/>
  <c r="K8" i="2"/>
  <c r="L8" i="2"/>
  <c r="K9" i="2"/>
  <c r="L9" i="2"/>
  <c r="K10" i="2"/>
  <c r="L10" i="2"/>
  <c r="K11" i="2"/>
  <c r="L11" i="2"/>
  <c r="K12" i="2"/>
  <c r="L12" i="2"/>
  <c r="K13" i="2"/>
  <c r="L13" i="2"/>
  <c r="K14" i="2"/>
  <c r="L14" i="2"/>
  <c r="K15" i="2"/>
  <c r="L15" i="2"/>
  <c r="K16" i="2"/>
  <c r="L16" i="2"/>
  <c r="K17" i="2"/>
  <c r="L17" i="2"/>
  <c r="K18" i="2"/>
  <c r="L18" i="2"/>
  <c r="K19" i="2"/>
  <c r="L19" i="2"/>
  <c r="L20" i="2"/>
  <c r="L21" i="2"/>
  <c r="L22" i="2"/>
  <c r="L23" i="2"/>
  <c r="L24" i="2"/>
  <c r="K2" i="2"/>
  <c r="L2" i="2"/>
  <c r="O2" i="1"/>
  <c r="S2" i="1"/>
  <c r="O3" i="1"/>
  <c r="S3" i="1"/>
  <c r="U3" i="1" s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" i="2"/>
  <c r="M15" i="1"/>
  <c r="M16" i="1"/>
  <c r="M17" i="1"/>
  <c r="M18" i="1"/>
  <c r="M19" i="1"/>
  <c r="M14" i="1"/>
  <c r="M10" i="1"/>
  <c r="M11" i="1"/>
  <c r="M12" i="1"/>
  <c r="M13" i="1"/>
  <c r="M9" i="1"/>
  <c r="M8" i="1"/>
  <c r="M5" i="1"/>
  <c r="M6" i="1"/>
  <c r="M7" i="1"/>
  <c r="M3" i="1"/>
  <c r="M4" i="1"/>
  <c r="M2" i="1"/>
  <c r="O38" i="1" l="1"/>
  <c r="S38" i="1" s="1"/>
  <c r="U38" i="1" s="1"/>
  <c r="N39" i="1"/>
  <c r="O39" i="1" s="1"/>
  <c r="S39" i="1" s="1"/>
  <c r="U39" i="1" s="1"/>
  <c r="H1" i="2"/>
  <c r="H1" i="1"/>
  <c r="F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  <author>Microsoft Office 用户</author>
  </authors>
  <commentList>
    <comment ref="F1" authorId="0" shapeId="0" xr:uid="{C80E923E-F3E5-FB49-B8A1-24A5563FDF67}">
      <text>
        <r>
          <rPr>
            <b/>
            <sz val="10"/>
            <color rgb="FF000000"/>
            <rFont val="Microsoft YaHei UI"/>
          </rPr>
          <t>Microsoft Office User:</t>
        </r>
        <r>
          <rPr>
            <sz val="10"/>
            <color rgb="FF000000"/>
            <rFont val="Microsoft YaHei UI"/>
          </rPr>
          <t xml:space="preserve">
</t>
        </r>
        <r>
          <rPr>
            <sz val="10"/>
            <color rgb="FF000000"/>
            <rFont val="DengXian"/>
            <family val="4"/>
            <charset val="134"/>
          </rPr>
          <t>已售出将以透底红字标识</t>
        </r>
      </text>
    </comment>
    <comment ref="H1" authorId="0" shapeId="0" xr:uid="{30955F3F-6A17-D646-8B98-ED5FC1772E9D}">
      <text>
        <r>
          <rPr>
            <b/>
            <sz val="10"/>
            <color rgb="FF000000"/>
            <rFont val="Microsoft YaHei UI"/>
          </rPr>
          <t>Microsoft Office User:</t>
        </r>
        <r>
          <rPr>
            <sz val="10"/>
            <color rgb="FF000000"/>
            <rFont val="Microsoft YaHei UI"/>
          </rPr>
          <t xml:space="preserve">
</t>
        </r>
        <r>
          <rPr>
            <sz val="10"/>
            <color rgb="FF000000"/>
            <rFont val="DengXian"/>
            <family val="4"/>
            <charset val="134"/>
          </rPr>
          <t>当前价格</t>
        </r>
        <r>
          <rPr>
            <sz val="10"/>
            <color rgb="FF000000"/>
            <rFont val="Microsoft YaHei UI"/>
          </rPr>
          <t>*</t>
        </r>
        <r>
          <rPr>
            <sz val="10"/>
            <color rgb="FF000000"/>
            <rFont val="DengXian"/>
            <family val="4"/>
            <charset val="134"/>
          </rPr>
          <t>持有份数</t>
        </r>
        <r>
          <rPr>
            <sz val="10"/>
            <color rgb="FF000000"/>
            <rFont val="Microsoft YaHei UI"/>
          </rPr>
          <t>-</t>
        </r>
        <r>
          <rPr>
            <sz val="10"/>
            <color rgb="FF000000"/>
            <rFont val="DengXian"/>
            <family val="4"/>
            <charset val="134"/>
          </rPr>
          <t>成本</t>
        </r>
        <r>
          <rPr>
            <sz val="10"/>
            <color rgb="FF000000"/>
            <rFont val="Microsoft YaHei UI"/>
          </rPr>
          <t xml:space="preserve">
</t>
        </r>
        <r>
          <rPr>
            <sz val="10"/>
            <color rgb="FF000000"/>
            <rFont val="DengXian"/>
            <family val="4"/>
            <charset val="134"/>
          </rPr>
          <t>或</t>
        </r>
        <r>
          <rPr>
            <sz val="10"/>
            <color rgb="FF000000"/>
            <rFont val="Microsoft YaHei UI"/>
          </rPr>
          <t xml:space="preserve">
</t>
        </r>
        <r>
          <rPr>
            <sz val="10"/>
            <color rgb="FF000000"/>
            <rFont val="DengXian"/>
            <family val="4"/>
            <charset val="134"/>
          </rPr>
          <t>售出到手价格</t>
        </r>
        <r>
          <rPr>
            <sz val="10"/>
            <color rgb="FF000000"/>
            <rFont val="Microsoft YaHei UI"/>
          </rPr>
          <t>-</t>
        </r>
        <r>
          <rPr>
            <sz val="10"/>
            <color rgb="FF000000"/>
            <rFont val="DengXian"/>
            <family val="4"/>
            <charset val="134"/>
          </rPr>
          <t>成本</t>
        </r>
      </text>
    </comment>
    <comment ref="I1" authorId="1" shapeId="0" xr:uid="{00000000-0006-0000-0000-000001000000}">
      <text>
        <r>
          <rPr>
            <b/>
            <sz val="11"/>
            <color rgb="FF000000"/>
            <rFont val="ＭＳ Ｐゴシック"/>
            <family val="2"/>
            <charset val="128"/>
          </rPr>
          <t>持有</t>
        </r>
        <r>
          <rPr>
            <b/>
            <sz val="11"/>
            <color rgb="FF000000"/>
            <rFont val="ＭＳ Ｐゴシック"/>
            <family val="2"/>
            <charset val="128"/>
          </rPr>
          <t>--</t>
        </r>
        <r>
          <rPr>
            <b/>
            <sz val="11"/>
            <color rgb="FF000000"/>
            <rFont val="ＭＳ Ｐゴシック"/>
            <family val="2"/>
            <charset val="128"/>
          </rPr>
          <t>目前该笔仍在手中持有</t>
        </r>
        <r>
          <rPr>
            <b/>
            <sz val="11"/>
            <color rgb="FF000000"/>
            <rFont val="ＭＳ Ｐゴシック"/>
            <family val="2"/>
            <charset val="128"/>
          </rPr>
          <t xml:space="preserve">
</t>
        </r>
        <r>
          <rPr>
            <b/>
            <sz val="11"/>
            <color rgb="FF000000"/>
            <rFont val="ＭＳ Ｐゴシック"/>
            <family val="2"/>
            <charset val="128"/>
          </rPr>
          <t>已售</t>
        </r>
        <r>
          <rPr>
            <b/>
            <sz val="11"/>
            <color rgb="FF000000"/>
            <rFont val="ＭＳ Ｐゴシック"/>
            <family val="2"/>
            <charset val="128"/>
          </rPr>
          <t>--</t>
        </r>
        <r>
          <rPr>
            <b/>
            <sz val="11"/>
            <color rgb="FF000000"/>
            <rFont val="ＭＳ Ｐゴシック"/>
            <family val="2"/>
            <charset val="128"/>
          </rPr>
          <t>目前该笔已提交出售申请，但未入账</t>
        </r>
        <r>
          <rPr>
            <b/>
            <sz val="11"/>
            <color rgb="FF000000"/>
            <rFont val="ＭＳ Ｐゴシック"/>
            <family val="2"/>
            <charset val="128"/>
          </rPr>
          <t xml:space="preserve">
</t>
        </r>
        <r>
          <rPr>
            <b/>
            <sz val="11"/>
            <color rgb="FF000000"/>
            <rFont val="ＭＳ Ｐゴシック"/>
            <family val="2"/>
            <charset val="128"/>
          </rPr>
          <t>售出</t>
        </r>
        <r>
          <rPr>
            <b/>
            <sz val="11"/>
            <color rgb="FF000000"/>
            <rFont val="ＭＳ Ｐゴシック"/>
            <family val="2"/>
            <charset val="128"/>
          </rPr>
          <t>--</t>
        </r>
        <r>
          <rPr>
            <b/>
            <sz val="11"/>
            <color rgb="FF000000"/>
            <rFont val="ＭＳ Ｐゴシック"/>
            <family val="2"/>
            <charset val="128"/>
          </rPr>
          <t>该笔已成功售出，并且金额入账</t>
        </r>
        <r>
          <rPr>
            <b/>
            <sz val="11"/>
            <color rgb="FF000000"/>
            <rFont val="ＭＳ Ｐゴシック"/>
            <family val="2"/>
            <charset val="128"/>
          </rPr>
          <t xml:space="preserve">
</t>
        </r>
        <r>
          <rPr>
            <b/>
            <sz val="11"/>
            <color rgb="FF000000"/>
            <rFont val="ＭＳ Ｐゴシック"/>
            <family val="2"/>
            <charset val="128"/>
          </rPr>
          <t>合并</t>
        </r>
        <r>
          <rPr>
            <b/>
            <sz val="11"/>
            <color rgb="FF000000"/>
            <rFont val="ＭＳ Ｐゴシック"/>
            <family val="2"/>
            <charset val="128"/>
          </rPr>
          <t>--</t>
        </r>
        <r>
          <rPr>
            <b/>
            <sz val="11"/>
            <color rgb="FF000000"/>
            <rFont val="ＭＳ Ｐゴシック"/>
            <family val="2"/>
            <charset val="128"/>
          </rPr>
          <t>由于过度亏损合并或被合并生成新的一笔</t>
        </r>
        <r>
          <rPr>
            <b/>
            <sz val="11"/>
            <color rgb="FF000000"/>
            <rFont val="ＭＳ Ｐゴシック"/>
            <family val="2"/>
            <charset val="128"/>
          </rPr>
          <t xml:space="preserve">
</t>
        </r>
      </text>
    </comment>
    <comment ref="N1" authorId="0" shapeId="0" xr:uid="{95F8A39A-B293-F049-AAEF-A896CE5BC9C8}">
      <text>
        <r>
          <rPr>
            <b/>
            <sz val="10"/>
            <color rgb="FF000000"/>
            <rFont val="Microsoft YaHei UI"/>
          </rPr>
          <t>Microsoft Office User:</t>
        </r>
        <r>
          <rPr>
            <sz val="10"/>
            <color rgb="FF000000"/>
            <rFont val="Microsoft YaHei UI"/>
          </rPr>
          <t xml:space="preserve">
</t>
        </r>
        <r>
          <rPr>
            <sz val="10"/>
            <color rgb="FF000000"/>
            <rFont val="DengXian"/>
            <family val="4"/>
            <charset val="134"/>
          </rPr>
          <t>未确认也算份数</t>
        </r>
        <r>
          <rPr>
            <sz val="10"/>
            <color rgb="FF000000"/>
            <rFont val="Microsoft YaHei UI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N1" authorId="0" shapeId="0" xr:uid="{997026FE-C064-824F-9997-99A05B8CE126}">
      <text>
        <r>
          <rPr>
            <b/>
            <sz val="10"/>
            <color rgb="FF000000"/>
            <rFont val="Microsoft YaHei UI"/>
          </rPr>
          <t>Microsoft Office User:</t>
        </r>
        <r>
          <rPr>
            <sz val="10"/>
            <color rgb="FF000000"/>
            <rFont val="Microsoft YaHei UI"/>
          </rPr>
          <t xml:space="preserve">
</t>
        </r>
        <r>
          <rPr>
            <sz val="10"/>
            <color rgb="FF000000"/>
            <rFont val="DengXian"/>
            <family val="4"/>
            <charset val="134"/>
            <scheme val="minor"/>
          </rPr>
          <t>未确认也算份数</t>
        </r>
        <r>
          <rPr>
            <sz val="10"/>
            <color rgb="FF000000"/>
            <rFont val="Microsoft YaHei UI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<sst xmlns="http://schemas.openxmlformats.org/spreadsheetml/2006/main" count="300" uniqueCount="197">
  <si>
    <t>份数</t>
    <rPh sb="0" eb="1">
      <t>fen'shu</t>
    </rPh>
    <phoneticPr fontId="2" type="noConversion"/>
  </si>
  <si>
    <t>目标</t>
    <rPh sb="0" eb="1">
      <t>mu'biao</t>
    </rPh>
    <phoneticPr fontId="2" type="noConversion"/>
  </si>
  <si>
    <t>日志</t>
    <rPh sb="0" eb="1">
      <t>ri'zi</t>
    </rPh>
    <phoneticPr fontId="2" type="noConversion"/>
  </si>
  <si>
    <t>购单价</t>
    <rPh sb="0" eb="1">
      <t>gou</t>
    </rPh>
    <rPh sb="1" eb="2">
      <t>dan'jia</t>
    </rPh>
    <phoneticPr fontId="2" type="noConversion"/>
  </si>
  <si>
    <t>编号</t>
    <rPh sb="0" eb="1">
      <t>bian'hao</t>
    </rPh>
    <phoneticPr fontId="2" type="noConversion"/>
  </si>
  <si>
    <t>成本</t>
    <rPh sb="0" eb="1">
      <t>cheng'ben</t>
    </rPh>
    <phoneticPr fontId="2" type="noConversion"/>
  </si>
  <si>
    <t>状态</t>
    <rPh sb="0" eb="1">
      <t>zhuang'tai</t>
    </rPh>
    <phoneticPr fontId="2" type="noConversion"/>
  </si>
  <si>
    <t>zz500_20190102</t>
    <phoneticPr fontId="2" type="noConversion"/>
  </si>
  <si>
    <t>zz500_20190103</t>
  </si>
  <si>
    <t>zz500_20190104</t>
  </si>
  <si>
    <t>hs300_20190102</t>
    <phoneticPr fontId="2" type="noConversion"/>
  </si>
  <si>
    <t>hs300_20190103</t>
  </si>
  <si>
    <t>hs300_20190104</t>
  </si>
  <si>
    <t>持有</t>
    <rPh sb="0" eb="1">
      <t>ci'you</t>
    </rPh>
    <phoneticPr fontId="2" type="noConversion"/>
  </si>
  <si>
    <t>zz500_20190107</t>
    <phoneticPr fontId="2" type="noConversion"/>
  </si>
  <si>
    <t>zz500_20190108</t>
  </si>
  <si>
    <t>zz500_20190109</t>
  </si>
  <si>
    <t>hs300_20190107</t>
    <phoneticPr fontId="2" type="noConversion"/>
  </si>
  <si>
    <t>hs300_20190108</t>
  </si>
  <si>
    <t>hs300_20190109</t>
  </si>
  <si>
    <t>hs300_20190110</t>
  </si>
  <si>
    <t>hs300_20190111</t>
  </si>
  <si>
    <t>zz500_20190110</t>
  </si>
  <si>
    <t>zz500_20190111</t>
  </si>
  <si>
    <t>zz500_20190114</t>
  </si>
  <si>
    <t>zz500_20190115</t>
  </si>
  <si>
    <t>zz500_20190116</t>
  </si>
  <si>
    <t>zz500_20190117</t>
  </si>
  <si>
    <t>hs300_20190114</t>
  </si>
  <si>
    <t>hs300_20190115</t>
  </si>
  <si>
    <t>hs300_20190116</t>
  </si>
  <si>
    <t>hs300_20190117</t>
  </si>
  <si>
    <t>zz500_20190118</t>
  </si>
  <si>
    <t>hs300_20190118</t>
  </si>
  <si>
    <t>hs300_20190121</t>
  </si>
  <si>
    <t>hs300_20190122</t>
  </si>
  <si>
    <t>hs300_20190123</t>
  </si>
  <si>
    <t>hs300_20190124</t>
  </si>
  <si>
    <t>hs300_20190125</t>
  </si>
  <si>
    <t>zz500_20190121</t>
  </si>
  <si>
    <t>zz500_20190122</t>
  </si>
  <si>
    <t>zz500_20190123</t>
  </si>
  <si>
    <t>zz500_20190124</t>
  </si>
  <si>
    <t>zz500_20190125</t>
  </si>
  <si>
    <t>zz500_20190128</t>
  </si>
  <si>
    <t>zz500_20190129</t>
  </si>
  <si>
    <t>zz500_20190130</t>
  </si>
  <si>
    <t>zz500_20190131</t>
  </si>
  <si>
    <t>hs300_20190128</t>
  </si>
  <si>
    <t>hs300_20190129</t>
  </si>
  <si>
    <t>hs300_20190130</t>
  </si>
  <si>
    <t>hs300_20190131</t>
  </si>
  <si>
    <t>hs300_20190201</t>
    <phoneticPr fontId="2" type="noConversion"/>
  </si>
  <si>
    <t>zz500_20190201</t>
    <phoneticPr fontId="2" type="noConversion"/>
  </si>
  <si>
    <t>校对</t>
    <phoneticPr fontId="2" type="noConversion"/>
  </si>
  <si>
    <t>累计投入</t>
    <phoneticPr fontId="2" type="noConversion"/>
  </si>
  <si>
    <t>计算</t>
    <phoneticPr fontId="2" type="noConversion"/>
  </si>
  <si>
    <t>hs300_20190211</t>
    <phoneticPr fontId="2" type="noConversion"/>
  </si>
  <si>
    <t>hs300_20190212</t>
  </si>
  <si>
    <t>hs300_20190213</t>
  </si>
  <si>
    <t>hs300_20190214</t>
  </si>
  <si>
    <t>hs300_20190215</t>
  </si>
  <si>
    <t>zz500_20190211</t>
    <phoneticPr fontId="2" type="noConversion"/>
  </si>
  <si>
    <t>zz500_20190212</t>
  </si>
  <si>
    <t>zz500_20190213</t>
  </si>
  <si>
    <t>zz500_20190214</t>
  </si>
  <si>
    <t>zz500_20190215</t>
  </si>
  <si>
    <t>hs300_20190218</t>
    <phoneticPr fontId="2" type="noConversion"/>
  </si>
  <si>
    <t>hs300_20190219</t>
  </si>
  <si>
    <t>hs300_20190220</t>
  </si>
  <si>
    <t>hs300_20190221</t>
  </si>
  <si>
    <t>hs300_20190222</t>
  </si>
  <si>
    <t>zz500_20190218</t>
    <phoneticPr fontId="2" type="noConversion"/>
  </si>
  <si>
    <t>zz500_20190219</t>
  </si>
  <si>
    <t>zz500_20190220</t>
  </si>
  <si>
    <t>zz500_20190221</t>
  </si>
  <si>
    <t>zz500_20190222</t>
  </si>
  <si>
    <t>售出</t>
    <rPh sb="0" eb="1">
      <t>ci'you</t>
    </rPh>
    <phoneticPr fontId="2" type="noConversion"/>
  </si>
  <si>
    <t>盈亏</t>
    <phoneticPr fontId="2" type="noConversion"/>
  </si>
  <si>
    <t>20190102购入,20190225售出</t>
    <phoneticPr fontId="2" type="noConversion"/>
  </si>
  <si>
    <t>20190103购入,20190225售出</t>
    <phoneticPr fontId="2" type="noConversion"/>
  </si>
  <si>
    <t>20190111购入</t>
    <phoneticPr fontId="2" type="noConversion"/>
  </si>
  <si>
    <t>20190115购入</t>
    <phoneticPr fontId="2" type="noConversion"/>
  </si>
  <si>
    <t>20190116购入</t>
    <phoneticPr fontId="2" type="noConversion"/>
  </si>
  <si>
    <t>20190117购入</t>
    <phoneticPr fontId="2" type="noConversion"/>
  </si>
  <si>
    <t>20190118购入</t>
    <phoneticPr fontId="2" type="noConversion"/>
  </si>
  <si>
    <t>20190121购入</t>
    <phoneticPr fontId="2" type="noConversion"/>
  </si>
  <si>
    <t>20190122购入</t>
    <phoneticPr fontId="2" type="noConversion"/>
  </si>
  <si>
    <t>20190123购入</t>
    <phoneticPr fontId="2" type="noConversion"/>
  </si>
  <si>
    <t>20190124购入</t>
    <phoneticPr fontId="2" type="noConversion"/>
  </si>
  <si>
    <t>20190125购入</t>
    <phoneticPr fontId="2" type="noConversion"/>
  </si>
  <si>
    <t>20190128购入</t>
    <phoneticPr fontId="2" type="noConversion"/>
  </si>
  <si>
    <t>20190129购入</t>
    <phoneticPr fontId="2" type="noConversion"/>
  </si>
  <si>
    <t>20190130购入</t>
    <phoneticPr fontId="2" type="noConversion"/>
  </si>
  <si>
    <t>20190131购入</t>
    <phoneticPr fontId="2" type="noConversion"/>
  </si>
  <si>
    <t>20190201购入</t>
    <phoneticPr fontId="2" type="noConversion"/>
  </si>
  <si>
    <t>20190211购入</t>
    <phoneticPr fontId="2" type="noConversion"/>
  </si>
  <si>
    <t>20190212购入</t>
    <phoneticPr fontId="2" type="noConversion"/>
  </si>
  <si>
    <t>20190213购入</t>
    <phoneticPr fontId="2" type="noConversion"/>
  </si>
  <si>
    <t>20190214购入</t>
    <phoneticPr fontId="2" type="noConversion"/>
  </si>
  <si>
    <t>20190215购入</t>
    <phoneticPr fontId="2" type="noConversion"/>
  </si>
  <si>
    <t>20190218购入</t>
    <phoneticPr fontId="2" type="noConversion"/>
  </si>
  <si>
    <t>20190219购入</t>
    <phoneticPr fontId="2" type="noConversion"/>
  </si>
  <si>
    <t>20190220购入</t>
    <phoneticPr fontId="2" type="noConversion"/>
  </si>
  <si>
    <t>20190221购入</t>
    <phoneticPr fontId="2" type="noConversion"/>
  </si>
  <si>
    <t>20190222购入</t>
    <phoneticPr fontId="2" type="noConversion"/>
  </si>
  <si>
    <t>10290128购入</t>
    <phoneticPr fontId="2" type="noConversion"/>
  </si>
  <si>
    <t>10290129购入</t>
    <phoneticPr fontId="2" type="noConversion"/>
  </si>
  <si>
    <t>10290130购入</t>
    <phoneticPr fontId="2" type="noConversion"/>
  </si>
  <si>
    <t>10290131购入</t>
    <phoneticPr fontId="2" type="noConversion"/>
  </si>
  <si>
    <t>10290201购入</t>
    <phoneticPr fontId="2" type="noConversion"/>
  </si>
  <si>
    <t>10290211购入</t>
    <phoneticPr fontId="2" type="noConversion"/>
  </si>
  <si>
    <t>10290213购入</t>
    <phoneticPr fontId="2" type="noConversion"/>
  </si>
  <si>
    <t>10290214购入</t>
    <phoneticPr fontId="2" type="noConversion"/>
  </si>
  <si>
    <t>10290215购入</t>
    <phoneticPr fontId="2" type="noConversion"/>
  </si>
  <si>
    <t>10290218购入</t>
    <phoneticPr fontId="2" type="noConversion"/>
  </si>
  <si>
    <t>10290219购入</t>
    <phoneticPr fontId="2" type="noConversion"/>
  </si>
  <si>
    <t>10290220购入</t>
    <phoneticPr fontId="2" type="noConversion"/>
  </si>
  <si>
    <t>10290221购入</t>
    <phoneticPr fontId="2" type="noConversion"/>
  </si>
  <si>
    <t>10290222购入</t>
    <phoneticPr fontId="2" type="noConversion"/>
  </si>
  <si>
    <t>20190225购入</t>
    <phoneticPr fontId="2" type="noConversion"/>
  </si>
  <si>
    <t>20190226购入</t>
  </si>
  <si>
    <t>hs300_20190225</t>
    <phoneticPr fontId="2" type="noConversion"/>
  </si>
  <si>
    <t>hs300_20190226</t>
    <phoneticPr fontId="2" type="noConversion"/>
  </si>
  <si>
    <t>zz500_20190225</t>
  </si>
  <si>
    <t>10290225购入</t>
  </si>
  <si>
    <t>zz500_20190226</t>
  </si>
  <si>
    <t>10290226购入</t>
  </si>
  <si>
    <t>累计
投入</t>
    <phoneticPr fontId="2" type="noConversion"/>
  </si>
  <si>
    <t>hs300_20190227</t>
  </si>
  <si>
    <t>20190227购入</t>
  </si>
  <si>
    <t>hs300_20190228</t>
  </si>
  <si>
    <t>20190228购入</t>
  </si>
  <si>
    <t>hs300_20190301</t>
    <phoneticPr fontId="2" type="noConversion"/>
  </si>
  <si>
    <t>20190301购入</t>
    <phoneticPr fontId="2" type="noConversion"/>
  </si>
  <si>
    <t>zz500_20190227</t>
  </si>
  <si>
    <t>10290227购入</t>
  </si>
  <si>
    <t>zz500_20190228</t>
  </si>
  <si>
    <t>10290228购入</t>
  </si>
  <si>
    <t>zz500_20190301</t>
    <phoneticPr fontId="2" type="noConversion"/>
  </si>
  <si>
    <t>10290301购入</t>
    <phoneticPr fontId="2" type="noConversion"/>
  </si>
  <si>
    <t>现金比</t>
    <phoneticPr fontId="2" type="noConversion"/>
  </si>
  <si>
    <t>截止当日基金价值</t>
    <phoneticPr fontId="2" type="noConversion"/>
  </si>
  <si>
    <t>当日持有基金份数</t>
    <phoneticPr fontId="2" type="noConversion"/>
  </si>
  <si>
    <t>当日售出基金份数</t>
    <phoneticPr fontId="2" type="noConversion"/>
  </si>
  <si>
    <t>当日售出基金价值</t>
    <phoneticPr fontId="2" type="noConversion"/>
  </si>
  <si>
    <t>截止当日持有现金</t>
    <phoneticPr fontId="2" type="noConversion"/>
  </si>
  <si>
    <t>截止当日
总资产</t>
    <phoneticPr fontId="2" type="noConversion"/>
  </si>
  <si>
    <t>当日投资比例</t>
    <phoneticPr fontId="2" type="noConversion"/>
  </si>
  <si>
    <t>20190104购入,20190304售出</t>
    <phoneticPr fontId="2" type="noConversion"/>
  </si>
  <si>
    <t>hs300_20190304</t>
    <phoneticPr fontId="2" type="noConversion"/>
  </si>
  <si>
    <t>zz500_20190304</t>
    <phoneticPr fontId="2" type="noConversion"/>
  </si>
  <si>
    <t>10290304购入</t>
    <phoneticPr fontId="2" type="noConversion"/>
  </si>
  <si>
    <t>10290102购入,20190305售出</t>
    <phoneticPr fontId="2" type="noConversion"/>
  </si>
  <si>
    <t>10290103购入,20190305售出</t>
    <phoneticPr fontId="2" type="noConversion"/>
  </si>
  <si>
    <t>10290104购入,20190305售出</t>
    <phoneticPr fontId="2" type="noConversion"/>
  </si>
  <si>
    <t>20190108购入,20190305售出</t>
    <phoneticPr fontId="2" type="noConversion"/>
  </si>
  <si>
    <t>20190109购入,20190305售出</t>
    <phoneticPr fontId="2" type="noConversion"/>
  </si>
  <si>
    <t>zz500_20190305</t>
  </si>
  <si>
    <t>10290305购入</t>
  </si>
  <si>
    <t>hs300_20190305</t>
  </si>
  <si>
    <t>总计盈亏</t>
    <phoneticPr fontId="2" type="noConversion"/>
  </si>
  <si>
    <t>持有盈亏</t>
    <phoneticPr fontId="2" type="noConversion"/>
  </si>
  <si>
    <t>10290107购入,20190306售出</t>
    <phoneticPr fontId="2" type="noConversion"/>
  </si>
  <si>
    <t>10290108购入,20190306售出</t>
    <phoneticPr fontId="2" type="noConversion"/>
  </si>
  <si>
    <t>10290109购入,20190306售出</t>
    <phoneticPr fontId="2" type="noConversion"/>
  </si>
  <si>
    <t>10290111购入,20190306售出</t>
    <phoneticPr fontId="2" type="noConversion"/>
  </si>
  <si>
    <t>10290110购入,20190306售出</t>
    <phoneticPr fontId="2" type="noConversion"/>
  </si>
  <si>
    <t>10290114购入,20190306售出</t>
    <phoneticPr fontId="2" type="noConversion"/>
  </si>
  <si>
    <t>10290117购入,20190306售出</t>
    <phoneticPr fontId="2" type="noConversion"/>
  </si>
  <si>
    <t>10290123购入,20190306售出</t>
    <phoneticPr fontId="2" type="noConversion"/>
  </si>
  <si>
    <t>10290122购入,20190306售出</t>
    <phoneticPr fontId="2" type="noConversion"/>
  </si>
  <si>
    <t>10290125购入,20190306售出</t>
    <phoneticPr fontId="2" type="noConversion"/>
  </si>
  <si>
    <t>20190110购入,20190306售出</t>
    <phoneticPr fontId="2" type="noConversion"/>
  </si>
  <si>
    <t>20190114购入,20190306售出</t>
    <phoneticPr fontId="2" type="noConversion"/>
  </si>
  <si>
    <t>20190107购入,20190306售出</t>
    <phoneticPr fontId="2" type="noConversion"/>
  </si>
  <si>
    <t>zz500_20190306</t>
  </si>
  <si>
    <t>10290306购入</t>
  </si>
  <si>
    <t>hs300_20190306</t>
  </si>
  <si>
    <t>20190304购入</t>
    <phoneticPr fontId="2" type="noConversion"/>
  </si>
  <si>
    <t>20190305购入</t>
  </si>
  <si>
    <t>20190306购入</t>
  </si>
  <si>
    <t>该笔基金出售金额</t>
    <rPh sb="0" eb="1">
      <t>shou</t>
    </rPh>
    <rPh sb="1" eb="2">
      <t>dan'jia</t>
    </rPh>
    <phoneticPr fontId="2" type="noConversion"/>
  </si>
  <si>
    <t>10290115购入,20190307售出</t>
    <phoneticPr fontId="2" type="noConversion"/>
  </si>
  <si>
    <t>10290116购入,20190307售出</t>
    <phoneticPr fontId="2" type="noConversion"/>
  </si>
  <si>
    <t>10290118购入,20190307售出</t>
    <phoneticPr fontId="2" type="noConversion"/>
  </si>
  <si>
    <t>10290121购入,20190307售出</t>
    <phoneticPr fontId="2" type="noConversion"/>
  </si>
  <si>
    <t>10290124购入,20190307售出</t>
    <phoneticPr fontId="2" type="noConversion"/>
  </si>
  <si>
    <t>10290212购入,20190307售出</t>
    <phoneticPr fontId="2" type="noConversion"/>
  </si>
  <si>
    <t>zz500_20190307</t>
  </si>
  <si>
    <t>10290307购入</t>
  </si>
  <si>
    <t>hs300_20190307</t>
  </si>
  <si>
    <t>20190307购入</t>
  </si>
  <si>
    <t>zz500_20190308</t>
  </si>
  <si>
    <t>10290308购入</t>
  </si>
  <si>
    <t>hs300_20190308</t>
  </si>
  <si>
    <t>20190308购入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</si>
</sst>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0"/>
    <numFmt numFmtId="177" formatCode="0.00_ "/>
    <numFmt numFmtId="178" formatCode="0.00_);[Red]\(0.00\)"/>
  </numFmts>
  <fonts count="14">
    <font>
      <sz val="12"/>
      <color theme="1"/>
      <name val="DengXian"/>
      <family val="2"/>
      <charset val="134"/>
      <scheme val="minor"/>
    </font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  <font>
      <b/>
      <sz val="11"/>
      <color rgb="FF000000"/>
      <name val="ＭＳ Ｐゴシック"/>
      <family val="2"/>
      <charset val="128"/>
    </font>
    <font>
      <sz val="10"/>
      <color rgb="FF000000"/>
      <name val="Microsoft YaHei UI"/>
    </font>
    <font>
      <b/>
      <sz val="10"/>
      <color rgb="FF000000"/>
      <name val="Microsoft YaHei UI"/>
    </font>
    <font>
      <sz val="10"/>
      <color rgb="FF000000"/>
      <name val="DengXian"/>
      <family val="4"/>
      <charset val="134"/>
      <scheme val="minor"/>
    </font>
    <font>
      <sz val="10"/>
      <color rgb="FF000000"/>
      <name val="DengXian"/>
      <family val="4"/>
      <charset val="134"/>
    </font>
    <font>
      <sz val="12"/>
      <color rgb="FFFF0000"/>
      <name val="DengXian"/>
      <family val="4"/>
      <charset val="134"/>
      <scheme val="minor"/>
    </font>
    <font>
      <sz val="12"/>
      <color rgb="FFFF0000"/>
      <name val="DengXian"/>
      <family val="2"/>
      <charset val="134"/>
      <scheme val="minor"/>
    </font>
    <font>
      <sz val="12"/>
      <name val="DengXian"/>
      <family val="2"/>
      <charset val="134"/>
      <scheme val="minor"/>
    </font>
    <font>
      <sz val="12"/>
      <color theme="1"/>
      <name val="DengXian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0">
    <xf numFmtId="0" fontId="0" fillId="0" borderId="0" xfId="0"/>
    <xf numFmtId="9" fontId="0" fillId="0" borderId="0" xfId="1" applyFont="1"/>
    <xf numFmtId="2" fontId="0" fillId="0" borderId="0" xfId="0" applyNumberFormat="1"/>
    <xf numFmtId="176" fontId="0" fillId="0" borderId="0" xfId="0" applyNumberFormat="1"/>
    <xf numFmtId="10" fontId="0" fillId="0" borderId="0" xfId="1" applyNumberFormat="1" applyFont="1"/>
    <xf numFmtId="49" fontId="0" fillId="0" borderId="0" xfId="0" applyNumberFormat="1"/>
    <xf numFmtId="177" fontId="0" fillId="0" borderId="0" xfId="0" applyNumberFormat="1"/>
    <xf numFmtId="49" fontId="0" fillId="0" borderId="0" xfId="0" applyNumberFormat="1" applyFill="1"/>
    <xf numFmtId="0" fontId="0" fillId="0" borderId="0" xfId="0" applyAlignment="1">
      <alignment horizontal="center" wrapText="1"/>
    </xf>
    <xf numFmtId="178" fontId="0" fillId="0" borderId="0" xfId="1" applyNumberFormat="1" applyFont="1"/>
    <xf numFmtId="49" fontId="10" fillId="0" borderId="0" xfId="0" applyNumberFormat="1" applyFont="1" applyFill="1"/>
    <xf numFmtId="0" fontId="10" fillId="0" borderId="0" xfId="0" applyFont="1" applyFill="1"/>
    <xf numFmtId="2" fontId="10" fillId="0" borderId="0" xfId="0" applyNumberFormat="1" applyFont="1" applyFill="1"/>
    <xf numFmtId="176" fontId="10" fillId="0" borderId="0" xfId="0" applyNumberFormat="1" applyFont="1" applyFill="1"/>
    <xf numFmtId="10" fontId="10" fillId="0" borderId="0" xfId="1" applyNumberFormat="1" applyFont="1" applyFill="1"/>
    <xf numFmtId="178" fontId="10" fillId="0" borderId="0" xfId="1" applyNumberFormat="1" applyFont="1" applyFill="1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 wrapText="1"/>
    </xf>
    <xf numFmtId="0" fontId="0" fillId="0" borderId="0" xfId="0" applyAlignment="1">
      <alignment horizontal="right" wrapText="1"/>
    </xf>
    <xf numFmtId="2" fontId="0" fillId="0" borderId="0" xfId="0" applyNumberFormat="1" applyAlignment="1">
      <alignment wrapText="1"/>
    </xf>
    <xf numFmtId="0" fontId="0" fillId="0" borderId="0" xfId="0" applyAlignment="1">
      <alignment horizontal="right" vertical="center" wrapText="1"/>
    </xf>
    <xf numFmtId="9" fontId="10" fillId="0" borderId="0" xfId="1" applyNumberFormat="1" applyFont="1" applyFill="1"/>
    <xf numFmtId="9" fontId="0" fillId="0" borderId="0" xfId="1" applyNumberFormat="1" applyFont="1"/>
    <xf numFmtId="0" fontId="0" fillId="0" borderId="0" xfId="0" applyAlignment="1">
      <alignment wrapText="1"/>
    </xf>
    <xf numFmtId="49" fontId="11" fillId="0" borderId="0" xfId="0" applyNumberFormat="1" applyFont="1"/>
    <xf numFmtId="0" fontId="10" fillId="0" borderId="0" xfId="0" applyFont="1"/>
    <xf numFmtId="2" fontId="10" fillId="0" borderId="0" xfId="0" applyNumberFormat="1" applyFont="1"/>
    <xf numFmtId="176" fontId="10" fillId="0" borderId="0" xfId="0" applyNumberFormat="1" applyFont="1"/>
    <xf numFmtId="9" fontId="10" fillId="0" borderId="0" xfId="1" applyNumberFormat="1" applyFont="1"/>
    <xf numFmtId="10" fontId="10" fillId="0" borderId="0" xfId="1" applyNumberFormat="1" applyFont="1"/>
    <xf numFmtId="178" fontId="10" fillId="0" borderId="0" xfId="1" applyNumberFormat="1" applyFont="1"/>
    <xf numFmtId="9" fontId="10" fillId="0" borderId="0" xfId="1" applyFont="1"/>
    <xf numFmtId="2" fontId="10" fillId="0" borderId="0" xfId="0" applyNumberFormat="1" applyFont="1" applyAlignment="1">
      <alignment wrapText="1"/>
    </xf>
    <xf numFmtId="49" fontId="10" fillId="0" borderId="0" xfId="0" applyNumberFormat="1" applyFont="1"/>
    <xf numFmtId="0" fontId="11" fillId="0" borderId="0" xfId="0" applyFont="1"/>
    <xf numFmtId="49" fontId="12" fillId="0" borderId="0" xfId="0" applyNumberFormat="1" applyFont="1" applyFill="1"/>
    <xf numFmtId="178" fontId="0" fillId="0" borderId="0" xfId="1" applyNumberFormat="1" applyFont="1" applyAlignment="1">
      <alignment wrapText="1"/>
    </xf>
    <xf numFmtId="178" fontId="0" fillId="0" borderId="0" xfId="0" applyNumberFormat="1"/>
    <xf numFmtId="10" fontId="13" fillId="0" borderId="0" xfId="1" applyNumberFormat="1" applyFont="1"/>
  </cellXfs>
  <cellStyles count="4">
    <cellStyle name="百分比" xfId="1" builtinId="5"/>
    <cellStyle name="常规" xfId="0" builtinId="0"/>
    <cellStyle name="超链接" xfId="2" builtinId="8" hidden="1"/>
    <cellStyle name="已访问的超链接" xfId="3" builtinId="9" hidden="1"/>
  </cellStyles>
  <dxfs count="4"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44"/>
  <sheetViews>
    <sheetView workbookViewId="0">
      <pane xSplit="1" ySplit="1" topLeftCell="B26" activePane="bottomRight" state="frozen"/>
      <selection pane="topRight" activeCell="B1" sqref="B1"/>
      <selection pane="bottomLeft" activeCell="A2" sqref="A2"/>
      <selection pane="bottomRight" activeCell="F44" sqref="F44"/>
    </sheetView>
  </sheetViews>
  <sheetFormatPr baseColWidth="10" defaultRowHeight="16"/>
  <cols>
    <col min="1" max="1" width="16.1640625" bestFit="1" customWidth="1"/>
    <col min="2" max="2" width="6" bestFit="1" customWidth="1"/>
    <col min="3" max="3" width="7.5" bestFit="1" customWidth="1"/>
    <col min="4" max="4" width="8" bestFit="1" customWidth="1"/>
    <col min="5" max="5" width="6" bestFit="1" customWidth="1"/>
    <col min="6" max="6" width="8" bestFit="1" customWidth="1"/>
    <col min="7" max="7" width="10" style="9" bestFit="1" customWidth="1"/>
    <col min="8" max="8" width="7.5" bestFit="1" customWidth="1"/>
    <col min="9" max="9" width="6" bestFit="1" customWidth="1"/>
    <col min="10" max="10" width="18" customWidth="1"/>
    <col min="11" max="11" width="7.5" customWidth="1"/>
    <col min="12" max="12" width="4.83203125" customWidth="1"/>
    <col min="13" max="13" width="8.6640625" customWidth="1"/>
    <col min="14" max="15" width="10" bestFit="1" customWidth="1"/>
    <col min="16" max="17" width="10" customWidth="1"/>
    <col min="18" max="18" width="10" bestFit="1" customWidth="1"/>
    <col min="19" max="19" width="9" bestFit="1" customWidth="1"/>
    <col min="20" max="20" width="6" bestFit="1" customWidth="1"/>
    <col min="21" max="22" width="15.5" customWidth="1"/>
    <col min="23" max="23" width="14.83203125" customWidth="1"/>
  </cols>
  <sheetData>
    <row r="1" spans="1:23" ht="34">
      <c r="A1" t="s">
        <v>4</v>
      </c>
      <c r="B1" t="s">
        <v>5</v>
      </c>
      <c r="C1" t="s">
        <v>0</v>
      </c>
      <c r="D1" t="s">
        <v>3</v>
      </c>
      <c r="E1" t="s">
        <v>1</v>
      </c>
      <c r="F1">
        <v>1.0948</v>
      </c>
      <c r="G1" s="37" t="s">
        <v>182</v>
      </c>
      <c r="H1" s="19" t="str">
        <f>"盈利"&amp;ROUND(SUM(H2:H20000),2)</f>
        <v>盈利732.04</v>
      </c>
      <c r="I1" t="s">
        <v>6</v>
      </c>
      <c r="J1" t="s">
        <v>2</v>
      </c>
      <c r="K1" t="s">
        <v>56</v>
      </c>
      <c r="L1" t="s">
        <v>54</v>
      </c>
      <c r="M1" s="8" t="s">
        <v>148</v>
      </c>
      <c r="N1" s="24" t="s">
        <v>143</v>
      </c>
      <c r="O1" s="24" t="s">
        <v>142</v>
      </c>
      <c r="P1" s="18" t="s">
        <v>144</v>
      </c>
      <c r="Q1" s="18" t="s">
        <v>145</v>
      </c>
      <c r="R1" s="18" t="s">
        <v>146</v>
      </c>
      <c r="S1" s="18" t="s">
        <v>147</v>
      </c>
      <c r="T1" s="24" t="s">
        <v>128</v>
      </c>
      <c r="U1" t="s">
        <v>161</v>
      </c>
      <c r="V1" s="18" t="s">
        <v>162</v>
      </c>
      <c r="W1" s="18" t="s">
        <v>141</v>
      </c>
    </row>
    <row r="2" spans="1:23">
      <c r="A2" s="10" t="s">
        <v>10</v>
      </c>
      <c r="B2" s="11">
        <v>150</v>
      </c>
      <c r="C2" s="12">
        <v>166.39</v>
      </c>
      <c r="D2" s="13">
        <v>0.90059999999999996</v>
      </c>
      <c r="E2" s="22">
        <v>0.23</v>
      </c>
      <c r="F2" s="14">
        <f>IF(G2="",($F$1*C2-B2)/B2,H2/B2)</f>
        <v>0.23680000000000007</v>
      </c>
      <c r="G2" s="15">
        <v>185.52</v>
      </c>
      <c r="H2" s="12">
        <f>IF(G2="",$F$1*C2-B2,G2-B2)</f>
        <v>35.52000000000001</v>
      </c>
      <c r="I2" s="11" t="s">
        <v>77</v>
      </c>
      <c r="J2" s="11" t="s">
        <v>79</v>
      </c>
      <c r="K2" s="2">
        <f t="shared" ref="K2:K34" si="0">D2*C2</f>
        <v>149.85083399999999</v>
      </c>
      <c r="L2" s="2">
        <f t="shared" ref="L2:L34" si="1">B2-K2</f>
        <v>0.14916600000000813</v>
      </c>
      <c r="M2" s="1">
        <f>K2/150</f>
        <v>0.99900555999999996</v>
      </c>
      <c r="N2" s="2">
        <v>166.39</v>
      </c>
      <c r="O2" s="2">
        <f t="shared" ref="O2:O34" si="2">N2*D2</f>
        <v>149.85083399999999</v>
      </c>
      <c r="P2" s="2"/>
      <c r="Q2" s="2"/>
      <c r="R2" s="6">
        <v>0</v>
      </c>
      <c r="S2" s="6">
        <f t="shared" ref="S2:S24" si="3">R2+O2</f>
        <v>149.85083399999999</v>
      </c>
      <c r="T2">
        <f>B2</f>
        <v>150</v>
      </c>
      <c r="U2" s="4">
        <f>S2/T2-1</f>
        <v>-9.9444000000004085E-4</v>
      </c>
      <c r="V2" s="4">
        <f>O2/(T2-R2)-1</f>
        <v>-9.9444000000004085E-4</v>
      </c>
      <c r="W2" s="1">
        <f>R2/S2</f>
        <v>0</v>
      </c>
    </row>
    <row r="3" spans="1:23">
      <c r="A3" s="10" t="s">
        <v>11</v>
      </c>
      <c r="B3" s="11">
        <v>150</v>
      </c>
      <c r="C3" s="12">
        <v>166.63</v>
      </c>
      <c r="D3" s="13">
        <v>0.89929999999999999</v>
      </c>
      <c r="E3" s="22">
        <v>0.23</v>
      </c>
      <c r="F3" s="14">
        <f t="shared" ref="F3:F41" si="4">IF(G3="",($F$1*C3-B3)/B3,H3/B3)</f>
        <v>0.23859999999999995</v>
      </c>
      <c r="G3" s="15">
        <v>185.79</v>
      </c>
      <c r="H3" s="12">
        <f t="shared" ref="H3:H35" si="5">IF(G3="",$F$1*C3-B3,G3-B3)</f>
        <v>35.789999999999992</v>
      </c>
      <c r="I3" s="11" t="s">
        <v>77</v>
      </c>
      <c r="J3" s="11" t="s">
        <v>80</v>
      </c>
      <c r="K3" s="2">
        <f t="shared" si="0"/>
        <v>149.850359</v>
      </c>
      <c r="L3" s="2">
        <f t="shared" si="1"/>
        <v>0.14964100000000258</v>
      </c>
      <c r="M3" s="1">
        <f t="shared" ref="M3:M23" si="6">K3/150</f>
        <v>0.99900239333333329</v>
      </c>
      <c r="N3" s="6">
        <f t="shared" ref="N3" si="7">N2+C3</f>
        <v>333.02</v>
      </c>
      <c r="O3" s="2">
        <f t="shared" si="2"/>
        <v>299.48488599999996</v>
      </c>
      <c r="P3" s="2"/>
      <c r="Q3" s="2"/>
      <c r="R3" s="6">
        <f t="shared" ref="R3:R34" si="8">R2+Q3</f>
        <v>0</v>
      </c>
      <c r="S3" s="6">
        <f t="shared" si="3"/>
        <v>299.48488599999996</v>
      </c>
      <c r="T3">
        <f t="shared" ref="T3:T34" si="9">T2+B3</f>
        <v>300</v>
      </c>
      <c r="U3" s="4">
        <f t="shared" ref="U3:U34" si="10">S3/T3-1</f>
        <v>-1.7170466666668327E-3</v>
      </c>
      <c r="V3" s="4">
        <f t="shared" ref="V3:V41" si="11">O3/(T3-R3)-1</f>
        <v>-1.7170466666668327E-3</v>
      </c>
      <c r="W3" s="1">
        <f t="shared" ref="W3:W39" si="12">R3/S3</f>
        <v>0</v>
      </c>
    </row>
    <row r="4" spans="1:23">
      <c r="A4" s="25" t="s">
        <v>12</v>
      </c>
      <c r="B4" s="26">
        <v>150</v>
      </c>
      <c r="C4" s="27">
        <v>163</v>
      </c>
      <c r="D4" s="28">
        <v>0.91930000000000001</v>
      </c>
      <c r="E4" s="29">
        <v>0.23</v>
      </c>
      <c r="F4" s="30">
        <f t="shared" si="4"/>
        <v>0.23113333333333325</v>
      </c>
      <c r="G4" s="31">
        <v>184.67</v>
      </c>
      <c r="H4" s="27">
        <f t="shared" si="5"/>
        <v>34.669999999999987</v>
      </c>
      <c r="I4" s="11" t="s">
        <v>77</v>
      </c>
      <c r="J4" s="26" t="s">
        <v>149</v>
      </c>
      <c r="K4" s="2">
        <f t="shared" si="0"/>
        <v>149.8459</v>
      </c>
      <c r="L4" s="2">
        <f t="shared" si="1"/>
        <v>0.15409999999999968</v>
      </c>
      <c r="M4" s="1">
        <f t="shared" si="6"/>
        <v>0.99897266666666662</v>
      </c>
      <c r="N4" s="6">
        <f t="shared" ref="N4:N33" si="13">N3+C4-P4</f>
        <v>496.02</v>
      </c>
      <c r="O4" s="2">
        <f t="shared" si="2"/>
        <v>455.99118599999997</v>
      </c>
      <c r="P4" s="2"/>
      <c r="Q4" s="2"/>
      <c r="R4" s="6">
        <f t="shared" si="8"/>
        <v>0</v>
      </c>
      <c r="S4" s="6">
        <f t="shared" si="3"/>
        <v>455.99118599999997</v>
      </c>
      <c r="T4">
        <f t="shared" si="9"/>
        <v>450</v>
      </c>
      <c r="U4" s="4">
        <f t="shared" si="10"/>
        <v>1.3313746666666626E-2</v>
      </c>
      <c r="V4" s="4">
        <v>0.01</v>
      </c>
      <c r="W4" s="1">
        <f t="shared" si="12"/>
        <v>0</v>
      </c>
    </row>
    <row r="5" spans="1:23">
      <c r="A5" s="25" t="s">
        <v>17</v>
      </c>
      <c r="B5" s="26">
        <v>150</v>
      </c>
      <c r="C5" s="27">
        <v>160.84</v>
      </c>
      <c r="D5" s="28">
        <v>0.93169999999999997</v>
      </c>
      <c r="E5" s="29">
        <v>0.23</v>
      </c>
      <c r="F5" s="30">
        <f t="shared" si="4"/>
        <v>0.23153333333333326</v>
      </c>
      <c r="G5" s="31">
        <v>184.73</v>
      </c>
      <c r="H5" s="27">
        <f t="shared" si="5"/>
        <v>34.72999999999999</v>
      </c>
      <c r="I5" s="26" t="s">
        <v>77</v>
      </c>
      <c r="J5" s="26" t="s">
        <v>175</v>
      </c>
      <c r="K5" s="2">
        <f t="shared" si="0"/>
        <v>149.85462799999999</v>
      </c>
      <c r="L5" s="2">
        <f t="shared" si="1"/>
        <v>0.14537200000000894</v>
      </c>
      <c r="M5" s="1">
        <f t="shared" si="6"/>
        <v>0.9990308533333333</v>
      </c>
      <c r="N5" s="6">
        <f t="shared" si="13"/>
        <v>656.86</v>
      </c>
      <c r="O5" s="2">
        <f t="shared" si="2"/>
        <v>611.99646199999995</v>
      </c>
      <c r="P5" s="2"/>
      <c r="Q5" s="2"/>
      <c r="R5" s="6">
        <f t="shared" si="8"/>
        <v>0</v>
      </c>
      <c r="S5" s="6">
        <f t="shared" si="3"/>
        <v>611.99646199999995</v>
      </c>
      <c r="T5">
        <f t="shared" si="9"/>
        <v>600</v>
      </c>
      <c r="U5" s="4">
        <f t="shared" si="10"/>
        <v>1.9994103333333291E-2</v>
      </c>
      <c r="V5" s="4">
        <f t="shared" si="11"/>
        <v>1.9994103333333291E-2</v>
      </c>
      <c r="W5" s="1">
        <f t="shared" si="12"/>
        <v>0</v>
      </c>
    </row>
    <row r="6" spans="1:23">
      <c r="A6" s="25" t="s">
        <v>18</v>
      </c>
      <c r="B6" s="26">
        <v>150</v>
      </c>
      <c r="C6" s="27">
        <v>162.41999999999999</v>
      </c>
      <c r="D6" s="28">
        <v>0.92259999999999998</v>
      </c>
      <c r="E6" s="29">
        <v>0.23</v>
      </c>
      <c r="F6" s="30">
        <f t="shared" si="4"/>
        <v>0.23359999999999995</v>
      </c>
      <c r="G6" s="31">
        <v>185.04</v>
      </c>
      <c r="H6" s="27">
        <f t="shared" si="5"/>
        <v>35.039999999999992</v>
      </c>
      <c r="I6" s="26" t="s">
        <v>77</v>
      </c>
      <c r="J6" s="35" t="s">
        <v>156</v>
      </c>
      <c r="K6" s="2">
        <f t="shared" si="0"/>
        <v>149.84869199999997</v>
      </c>
      <c r="L6" s="2">
        <f t="shared" si="1"/>
        <v>0.15130800000002864</v>
      </c>
      <c r="M6" s="1">
        <f t="shared" si="6"/>
        <v>0.99899127999999981</v>
      </c>
      <c r="N6" s="6">
        <f t="shared" si="13"/>
        <v>819.28</v>
      </c>
      <c r="O6" s="2">
        <f t="shared" si="2"/>
        <v>755.86772799999994</v>
      </c>
      <c r="P6" s="2"/>
      <c r="Q6" s="2"/>
      <c r="R6" s="6">
        <f t="shared" si="8"/>
        <v>0</v>
      </c>
      <c r="S6" s="6">
        <f t="shared" si="3"/>
        <v>755.86772799999994</v>
      </c>
      <c r="T6">
        <f t="shared" si="9"/>
        <v>750</v>
      </c>
      <c r="U6" s="4">
        <f t="shared" si="10"/>
        <v>7.8236373333333553E-3</v>
      </c>
      <c r="V6" s="4">
        <f t="shared" si="11"/>
        <v>7.8236373333333553E-3</v>
      </c>
      <c r="W6" s="1">
        <f t="shared" si="12"/>
        <v>0</v>
      </c>
    </row>
    <row r="7" spans="1:23">
      <c r="A7" s="34" t="s">
        <v>19</v>
      </c>
      <c r="B7" s="26">
        <v>150</v>
      </c>
      <c r="C7" s="27">
        <v>162.09</v>
      </c>
      <c r="D7" s="28">
        <v>0.92449999999999999</v>
      </c>
      <c r="E7" s="29">
        <v>0.23</v>
      </c>
      <c r="F7" s="30">
        <f t="shared" si="4"/>
        <v>0.23106666666666664</v>
      </c>
      <c r="G7" s="31">
        <v>184.66</v>
      </c>
      <c r="H7" s="27">
        <f t="shared" si="5"/>
        <v>34.659999999999997</v>
      </c>
      <c r="I7" s="26" t="s">
        <v>77</v>
      </c>
      <c r="J7" s="26" t="s">
        <v>157</v>
      </c>
      <c r="K7" s="2">
        <f t="shared" si="0"/>
        <v>149.852205</v>
      </c>
      <c r="L7" s="2">
        <f t="shared" si="1"/>
        <v>0.14779500000000212</v>
      </c>
      <c r="M7" s="1">
        <f t="shared" si="6"/>
        <v>0.99901470000000003</v>
      </c>
      <c r="N7" s="6">
        <f t="shared" si="13"/>
        <v>981.37</v>
      </c>
      <c r="O7" s="2">
        <f t="shared" si="2"/>
        <v>907.27656500000001</v>
      </c>
      <c r="P7" s="2"/>
      <c r="Q7" s="2"/>
      <c r="R7" s="6">
        <f t="shared" si="8"/>
        <v>0</v>
      </c>
      <c r="S7" s="6">
        <f t="shared" si="3"/>
        <v>907.27656500000001</v>
      </c>
      <c r="T7">
        <f t="shared" si="9"/>
        <v>900</v>
      </c>
      <c r="U7" s="4">
        <f t="shared" si="10"/>
        <v>8.0850722222223226E-3</v>
      </c>
      <c r="V7" s="4">
        <f t="shared" si="11"/>
        <v>8.0850722222223226E-3</v>
      </c>
      <c r="W7" s="1">
        <f t="shared" si="12"/>
        <v>0</v>
      </c>
    </row>
    <row r="8" spans="1:23">
      <c r="A8" s="25" t="s">
        <v>20</v>
      </c>
      <c r="B8" s="26">
        <v>150</v>
      </c>
      <c r="C8" s="27">
        <v>161.16</v>
      </c>
      <c r="D8" s="28">
        <v>0.92979999999999996</v>
      </c>
      <c r="E8" s="29">
        <v>0.23</v>
      </c>
      <c r="F8" s="30">
        <f t="shared" si="4"/>
        <v>0.23399999999999996</v>
      </c>
      <c r="G8" s="31">
        <v>185.1</v>
      </c>
      <c r="H8" s="27">
        <f t="shared" si="5"/>
        <v>35.099999999999994</v>
      </c>
      <c r="I8" s="26" t="s">
        <v>77</v>
      </c>
      <c r="J8" s="26" t="s">
        <v>173</v>
      </c>
      <c r="K8" s="2">
        <f t="shared" si="0"/>
        <v>149.84656799999999</v>
      </c>
      <c r="L8" s="2">
        <f t="shared" si="1"/>
        <v>0.15343200000000934</v>
      </c>
      <c r="M8" s="1">
        <f t="shared" si="6"/>
        <v>0.99897711999999994</v>
      </c>
      <c r="N8" s="6">
        <f t="shared" si="13"/>
        <v>1142.53</v>
      </c>
      <c r="O8" s="2">
        <f t="shared" si="2"/>
        <v>1062.324394</v>
      </c>
      <c r="P8" s="2"/>
      <c r="Q8" s="2"/>
      <c r="R8" s="6">
        <f t="shared" si="8"/>
        <v>0</v>
      </c>
      <c r="S8" s="6">
        <f t="shared" si="3"/>
        <v>1062.324394</v>
      </c>
      <c r="T8">
        <f t="shared" si="9"/>
        <v>1050</v>
      </c>
      <c r="U8" s="4">
        <f t="shared" si="10"/>
        <v>1.1737518095238153E-2</v>
      </c>
      <c r="V8" s="4">
        <f t="shared" si="11"/>
        <v>1.1737518095238153E-2</v>
      </c>
      <c r="W8" s="1">
        <f t="shared" si="12"/>
        <v>0</v>
      </c>
    </row>
    <row r="9" spans="1:23">
      <c r="A9" s="5" t="s">
        <v>21</v>
      </c>
      <c r="B9">
        <v>150</v>
      </c>
      <c r="C9" s="2">
        <v>160.08000000000001</v>
      </c>
      <c r="D9" s="3">
        <v>0.93610000000000004</v>
      </c>
      <c r="E9" s="23">
        <v>0.23</v>
      </c>
      <c r="F9" s="4">
        <f t="shared" si="4"/>
        <v>0.16837056</v>
      </c>
      <c r="H9" s="2">
        <f t="shared" si="5"/>
        <v>25.255583999999999</v>
      </c>
      <c r="I9" t="s">
        <v>13</v>
      </c>
      <c r="J9" t="s">
        <v>81</v>
      </c>
      <c r="K9" s="2">
        <f t="shared" si="0"/>
        <v>149.85088800000003</v>
      </c>
      <c r="L9" s="2">
        <f t="shared" si="1"/>
        <v>0.14911199999997393</v>
      </c>
      <c r="M9" s="1">
        <f t="shared" si="6"/>
        <v>0.99900592000000021</v>
      </c>
      <c r="N9" s="6">
        <f t="shared" si="13"/>
        <v>1302.6099999999999</v>
      </c>
      <c r="O9" s="2">
        <f t="shared" si="2"/>
        <v>1219.3732210000001</v>
      </c>
      <c r="P9" s="2"/>
      <c r="Q9" s="2"/>
      <c r="R9" s="6">
        <f t="shared" si="8"/>
        <v>0</v>
      </c>
      <c r="S9" s="6">
        <f t="shared" si="3"/>
        <v>1219.3732210000001</v>
      </c>
      <c r="T9">
        <f t="shared" si="9"/>
        <v>1200</v>
      </c>
      <c r="U9" s="4">
        <f t="shared" si="10"/>
        <v>1.6144350833333432E-2</v>
      </c>
      <c r="V9" s="4">
        <f t="shared" si="11"/>
        <v>1.6144350833333432E-2</v>
      </c>
      <c r="W9" s="1">
        <f t="shared" si="12"/>
        <v>0</v>
      </c>
    </row>
    <row r="10" spans="1:23">
      <c r="A10" s="25" t="s">
        <v>28</v>
      </c>
      <c r="B10" s="26">
        <v>150</v>
      </c>
      <c r="C10" s="27">
        <v>161.41999999999999</v>
      </c>
      <c r="D10" s="28">
        <v>0.92830000000000001</v>
      </c>
      <c r="E10" s="29">
        <v>0.23</v>
      </c>
      <c r="F10" s="30">
        <f t="shared" si="4"/>
        <v>0.23600000000000004</v>
      </c>
      <c r="G10" s="31">
        <v>185.4</v>
      </c>
      <c r="H10" s="27">
        <f t="shared" si="5"/>
        <v>35.400000000000006</v>
      </c>
      <c r="I10" s="26" t="s">
        <v>77</v>
      </c>
      <c r="J10" s="26" t="s">
        <v>174</v>
      </c>
      <c r="K10" s="2">
        <f t="shared" si="0"/>
        <v>149.84618599999999</v>
      </c>
      <c r="L10" s="2">
        <f t="shared" si="1"/>
        <v>0.15381400000001122</v>
      </c>
      <c r="M10" s="1">
        <f t="shared" si="6"/>
        <v>0.99897457333333328</v>
      </c>
      <c r="N10" s="6">
        <f t="shared" si="13"/>
        <v>1464.03</v>
      </c>
      <c r="O10" s="2">
        <f t="shared" si="2"/>
        <v>1359.059049</v>
      </c>
      <c r="P10" s="2"/>
      <c r="Q10" s="2"/>
      <c r="R10" s="6">
        <f t="shared" si="8"/>
        <v>0</v>
      </c>
      <c r="S10" s="6">
        <f t="shared" si="3"/>
        <v>1359.059049</v>
      </c>
      <c r="T10">
        <f t="shared" si="9"/>
        <v>1350</v>
      </c>
      <c r="U10" s="4">
        <f t="shared" si="10"/>
        <v>6.7104066666665574E-3</v>
      </c>
      <c r="V10" s="4">
        <f t="shared" si="11"/>
        <v>6.7104066666665574E-3</v>
      </c>
      <c r="W10" s="1">
        <f t="shared" si="12"/>
        <v>0</v>
      </c>
    </row>
    <row r="11" spans="1:23">
      <c r="A11" s="5" t="s">
        <v>29</v>
      </c>
      <c r="B11">
        <v>150</v>
      </c>
      <c r="C11" s="2">
        <v>158.5</v>
      </c>
      <c r="D11" s="3">
        <v>0.94540000000000002</v>
      </c>
      <c r="E11" s="23">
        <v>0.23</v>
      </c>
      <c r="F11" s="4">
        <f t="shared" si="4"/>
        <v>0.15683866666666668</v>
      </c>
      <c r="H11" s="2">
        <f t="shared" si="5"/>
        <v>23.525800000000004</v>
      </c>
      <c r="I11" t="s">
        <v>13</v>
      </c>
      <c r="J11" t="s">
        <v>82</v>
      </c>
      <c r="K11" s="2">
        <f t="shared" si="0"/>
        <v>149.8459</v>
      </c>
      <c r="L11" s="2">
        <f t="shared" si="1"/>
        <v>0.15409999999999968</v>
      </c>
      <c r="M11" s="1">
        <f t="shared" si="6"/>
        <v>0.99897266666666662</v>
      </c>
      <c r="N11" s="6">
        <f t="shared" si="13"/>
        <v>1622.53</v>
      </c>
      <c r="O11" s="2">
        <f t="shared" si="2"/>
        <v>1533.9398619999999</v>
      </c>
      <c r="P11" s="2"/>
      <c r="Q11" s="2"/>
      <c r="R11" s="6">
        <f t="shared" si="8"/>
        <v>0</v>
      </c>
      <c r="S11" s="6">
        <f t="shared" si="3"/>
        <v>1533.9398619999999</v>
      </c>
      <c r="T11">
        <f t="shared" si="9"/>
        <v>1500</v>
      </c>
      <c r="U11" s="4">
        <f t="shared" si="10"/>
        <v>2.2626574666666732E-2</v>
      </c>
      <c r="V11" s="4">
        <f t="shared" si="11"/>
        <v>2.2626574666666732E-2</v>
      </c>
      <c r="W11" s="1">
        <f t="shared" si="12"/>
        <v>0</v>
      </c>
    </row>
    <row r="12" spans="1:23">
      <c r="A12" s="5" t="s">
        <v>30</v>
      </c>
      <c r="B12">
        <v>150</v>
      </c>
      <c r="C12" s="2">
        <v>158.47</v>
      </c>
      <c r="D12" s="3">
        <v>0.9456</v>
      </c>
      <c r="E12" s="23">
        <v>0.23</v>
      </c>
      <c r="F12" s="4">
        <f t="shared" si="4"/>
        <v>0.15661970666666661</v>
      </c>
      <c r="H12" s="2">
        <f t="shared" si="5"/>
        <v>23.492955999999992</v>
      </c>
      <c r="I12" t="s">
        <v>13</v>
      </c>
      <c r="J12" t="s">
        <v>83</v>
      </c>
      <c r="K12" s="2">
        <f t="shared" si="0"/>
        <v>149.849232</v>
      </c>
      <c r="L12" s="2">
        <f t="shared" si="1"/>
        <v>0.15076799999999935</v>
      </c>
      <c r="M12" s="1">
        <f t="shared" si="6"/>
        <v>0.99899488000000003</v>
      </c>
      <c r="N12" s="6">
        <f t="shared" si="13"/>
        <v>1781</v>
      </c>
      <c r="O12" s="2">
        <f t="shared" si="2"/>
        <v>1684.1135999999999</v>
      </c>
      <c r="P12" s="2"/>
      <c r="Q12" s="2"/>
      <c r="R12" s="6">
        <f t="shared" si="8"/>
        <v>0</v>
      </c>
      <c r="S12" s="6">
        <f t="shared" si="3"/>
        <v>1684.1135999999999</v>
      </c>
      <c r="T12">
        <f t="shared" si="9"/>
        <v>1650</v>
      </c>
      <c r="U12" s="4">
        <f t="shared" si="10"/>
        <v>2.0674909090909077E-2</v>
      </c>
      <c r="V12" s="4">
        <f t="shared" si="11"/>
        <v>2.0674909090909077E-2</v>
      </c>
      <c r="W12" s="1">
        <f t="shared" si="12"/>
        <v>0</v>
      </c>
    </row>
    <row r="13" spans="1:23">
      <c r="A13" s="5" t="s">
        <v>31</v>
      </c>
      <c r="B13">
        <v>150</v>
      </c>
      <c r="C13" s="2">
        <v>159.30000000000001</v>
      </c>
      <c r="D13" s="3">
        <v>0.94069999999999998</v>
      </c>
      <c r="E13" s="23">
        <v>0.23</v>
      </c>
      <c r="F13" s="4">
        <f t="shared" si="4"/>
        <v>0.16267760000000009</v>
      </c>
      <c r="H13" s="2">
        <f t="shared" si="5"/>
        <v>24.401640000000015</v>
      </c>
      <c r="I13" t="s">
        <v>13</v>
      </c>
      <c r="J13" t="s">
        <v>84</v>
      </c>
      <c r="K13" s="2">
        <f t="shared" si="0"/>
        <v>149.85351</v>
      </c>
      <c r="L13" s="2">
        <f t="shared" si="1"/>
        <v>0.14649000000000001</v>
      </c>
      <c r="M13" s="1">
        <f t="shared" si="6"/>
        <v>0.99902340000000001</v>
      </c>
      <c r="N13" s="6">
        <f t="shared" si="13"/>
        <v>1940.3</v>
      </c>
      <c r="O13" s="2">
        <f t="shared" si="2"/>
        <v>1825.2402099999999</v>
      </c>
      <c r="P13" s="2"/>
      <c r="Q13" s="2"/>
      <c r="R13" s="6">
        <f t="shared" si="8"/>
        <v>0</v>
      </c>
      <c r="S13" s="6">
        <f t="shared" si="3"/>
        <v>1825.2402099999999</v>
      </c>
      <c r="T13">
        <f t="shared" si="9"/>
        <v>1800</v>
      </c>
      <c r="U13" s="4">
        <f t="shared" si="10"/>
        <v>1.402233888888893E-2</v>
      </c>
      <c r="V13" s="4">
        <f t="shared" si="11"/>
        <v>1.402233888888893E-2</v>
      </c>
      <c r="W13" s="1">
        <f t="shared" si="12"/>
        <v>0</v>
      </c>
    </row>
    <row r="14" spans="1:23">
      <c r="A14" s="5" t="s">
        <v>33</v>
      </c>
      <c r="B14">
        <v>150</v>
      </c>
      <c r="C14" s="2">
        <v>156.62</v>
      </c>
      <c r="D14" s="3">
        <v>0.95679999999999998</v>
      </c>
      <c r="E14" s="23">
        <v>0.23</v>
      </c>
      <c r="F14" s="4">
        <f t="shared" si="4"/>
        <v>0.14311717333333338</v>
      </c>
      <c r="H14" s="2">
        <f t="shared" si="5"/>
        <v>21.467576000000008</v>
      </c>
      <c r="I14" t="s">
        <v>13</v>
      </c>
      <c r="J14" t="s">
        <v>85</v>
      </c>
      <c r="K14" s="2">
        <f t="shared" si="0"/>
        <v>149.854016</v>
      </c>
      <c r="L14" s="2">
        <f t="shared" si="1"/>
        <v>0.14598399999999856</v>
      </c>
      <c r="M14" s="1">
        <f t="shared" si="6"/>
        <v>0.99902677333333334</v>
      </c>
      <c r="N14" s="6">
        <f t="shared" si="13"/>
        <v>2096.92</v>
      </c>
      <c r="O14" s="2">
        <f t="shared" si="2"/>
        <v>2006.3330559999999</v>
      </c>
      <c r="P14" s="2"/>
      <c r="Q14" s="2"/>
      <c r="R14" s="6">
        <f t="shared" si="8"/>
        <v>0</v>
      </c>
      <c r="S14" s="6">
        <f t="shared" si="3"/>
        <v>2006.3330559999999</v>
      </c>
      <c r="T14">
        <f t="shared" si="9"/>
        <v>1950</v>
      </c>
      <c r="U14" s="4">
        <f t="shared" si="10"/>
        <v>2.8888746666666743E-2</v>
      </c>
      <c r="V14" s="4">
        <f t="shared" si="11"/>
        <v>2.8888746666666743E-2</v>
      </c>
      <c r="W14" s="1">
        <f t="shared" si="12"/>
        <v>0</v>
      </c>
    </row>
    <row r="15" spans="1:23">
      <c r="A15" s="5" t="s">
        <v>34</v>
      </c>
      <c r="B15">
        <v>150</v>
      </c>
      <c r="C15" s="2">
        <v>155.80000000000001</v>
      </c>
      <c r="D15" s="3">
        <v>0.96179999999999999</v>
      </c>
      <c r="E15" s="23">
        <v>0.23</v>
      </c>
      <c r="F15" s="4">
        <f t="shared" si="4"/>
        <v>0.13713226666666667</v>
      </c>
      <c r="H15" s="2">
        <f t="shared" si="5"/>
        <v>20.569839999999999</v>
      </c>
      <c r="I15" t="s">
        <v>13</v>
      </c>
      <c r="J15" t="s">
        <v>86</v>
      </c>
      <c r="K15" s="2">
        <f t="shared" si="0"/>
        <v>149.84844000000001</v>
      </c>
      <c r="L15" s="2">
        <f t="shared" si="1"/>
        <v>0.15155999999998926</v>
      </c>
      <c r="M15" s="1">
        <f t="shared" si="6"/>
        <v>0.99898960000000003</v>
      </c>
      <c r="N15" s="6">
        <f t="shared" si="13"/>
        <v>2252.7200000000003</v>
      </c>
      <c r="O15" s="2">
        <f t="shared" si="2"/>
        <v>2166.6660960000004</v>
      </c>
      <c r="P15" s="2"/>
      <c r="Q15" s="2"/>
      <c r="R15" s="6">
        <f t="shared" si="8"/>
        <v>0</v>
      </c>
      <c r="S15" s="6">
        <f t="shared" si="3"/>
        <v>2166.6660960000004</v>
      </c>
      <c r="T15">
        <f t="shared" si="9"/>
        <v>2100</v>
      </c>
      <c r="U15" s="4">
        <f t="shared" si="10"/>
        <v>3.1745760000000178E-2</v>
      </c>
      <c r="V15" s="4">
        <f t="shared" si="11"/>
        <v>3.1745760000000178E-2</v>
      </c>
      <c r="W15" s="1">
        <f t="shared" si="12"/>
        <v>0</v>
      </c>
    </row>
    <row r="16" spans="1:23">
      <c r="A16" s="5" t="s">
        <v>35</v>
      </c>
      <c r="B16">
        <v>150</v>
      </c>
      <c r="C16" s="2">
        <v>157.77000000000001</v>
      </c>
      <c r="D16" s="3">
        <v>0.94979999999999998</v>
      </c>
      <c r="E16" s="23">
        <v>0.23</v>
      </c>
      <c r="F16" s="4">
        <f t="shared" si="4"/>
        <v>0.15151064</v>
      </c>
      <c r="H16" s="2">
        <f t="shared" si="5"/>
        <v>22.726596000000001</v>
      </c>
      <c r="I16" t="s">
        <v>13</v>
      </c>
      <c r="J16" t="s">
        <v>87</v>
      </c>
      <c r="K16" s="2">
        <f t="shared" si="0"/>
        <v>149.84994600000002</v>
      </c>
      <c r="L16" s="2">
        <f t="shared" si="1"/>
        <v>0.15005399999998303</v>
      </c>
      <c r="M16" s="1">
        <f t="shared" si="6"/>
        <v>0.99899964000000008</v>
      </c>
      <c r="N16" s="6">
        <f t="shared" si="13"/>
        <v>2410.4900000000002</v>
      </c>
      <c r="O16" s="2">
        <f t="shared" si="2"/>
        <v>2289.4834020000003</v>
      </c>
      <c r="P16" s="2"/>
      <c r="Q16" s="2"/>
      <c r="R16" s="6">
        <f t="shared" si="8"/>
        <v>0</v>
      </c>
      <c r="S16" s="6">
        <f t="shared" si="3"/>
        <v>2289.4834020000003</v>
      </c>
      <c r="T16">
        <f t="shared" si="9"/>
        <v>2250</v>
      </c>
      <c r="U16" s="4">
        <f t="shared" si="10"/>
        <v>1.7548178666666692E-2</v>
      </c>
      <c r="V16" s="4">
        <f t="shared" si="11"/>
        <v>1.7548178666666692E-2</v>
      </c>
      <c r="W16" s="1">
        <f t="shared" si="12"/>
        <v>0</v>
      </c>
    </row>
    <row r="17" spans="1:23">
      <c r="A17" s="5" t="s">
        <v>36</v>
      </c>
      <c r="B17">
        <v>150</v>
      </c>
      <c r="C17" s="2">
        <v>157.85</v>
      </c>
      <c r="D17" s="3">
        <v>0.94930000000000003</v>
      </c>
      <c r="E17" s="23">
        <v>0.23</v>
      </c>
      <c r="F17" s="4">
        <f t="shared" si="4"/>
        <v>0.15209453333333328</v>
      </c>
      <c r="H17" s="2">
        <f t="shared" si="5"/>
        <v>22.814179999999993</v>
      </c>
      <c r="I17" t="s">
        <v>13</v>
      </c>
      <c r="J17" t="s">
        <v>88</v>
      </c>
      <c r="K17" s="2">
        <f t="shared" si="0"/>
        <v>149.847005</v>
      </c>
      <c r="L17" s="2">
        <f t="shared" si="1"/>
        <v>0.15299500000000421</v>
      </c>
      <c r="M17" s="1">
        <f t="shared" si="6"/>
        <v>0.99898003333333329</v>
      </c>
      <c r="N17" s="6">
        <f t="shared" si="13"/>
        <v>2568.34</v>
      </c>
      <c r="O17" s="2">
        <f t="shared" si="2"/>
        <v>2438.1251620000003</v>
      </c>
      <c r="P17" s="2"/>
      <c r="Q17" s="2"/>
      <c r="R17" s="6">
        <f t="shared" si="8"/>
        <v>0</v>
      </c>
      <c r="S17" s="6">
        <f t="shared" si="3"/>
        <v>2438.1251620000003</v>
      </c>
      <c r="T17">
        <f t="shared" si="9"/>
        <v>2400</v>
      </c>
      <c r="U17" s="4">
        <f t="shared" si="10"/>
        <v>1.5885484166666686E-2</v>
      </c>
      <c r="V17" s="4">
        <f t="shared" si="11"/>
        <v>1.5885484166666686E-2</v>
      </c>
      <c r="W17" s="1">
        <f t="shared" si="12"/>
        <v>0</v>
      </c>
    </row>
    <row r="18" spans="1:23">
      <c r="A18" s="5" t="s">
        <v>37</v>
      </c>
      <c r="B18">
        <v>150</v>
      </c>
      <c r="C18" s="2">
        <v>157.03</v>
      </c>
      <c r="D18" s="3">
        <v>0.95430000000000004</v>
      </c>
      <c r="E18" s="23">
        <v>0.23</v>
      </c>
      <c r="F18" s="4">
        <f t="shared" si="4"/>
        <v>0.14610962666666674</v>
      </c>
      <c r="H18" s="2">
        <f t="shared" si="5"/>
        <v>21.916444000000013</v>
      </c>
      <c r="I18" t="s">
        <v>13</v>
      </c>
      <c r="J18" t="s">
        <v>89</v>
      </c>
      <c r="K18" s="2">
        <f t="shared" si="0"/>
        <v>149.85372900000002</v>
      </c>
      <c r="L18" s="2">
        <f t="shared" si="1"/>
        <v>0.1462709999999845</v>
      </c>
      <c r="M18" s="1">
        <f t="shared" si="6"/>
        <v>0.99902486000000013</v>
      </c>
      <c r="N18" s="6">
        <f t="shared" si="13"/>
        <v>2725.3700000000003</v>
      </c>
      <c r="O18" s="2">
        <f t="shared" si="2"/>
        <v>2600.8205910000006</v>
      </c>
      <c r="P18" s="2"/>
      <c r="Q18" s="2"/>
      <c r="R18" s="6">
        <f t="shared" si="8"/>
        <v>0</v>
      </c>
      <c r="S18" s="6">
        <f t="shared" si="3"/>
        <v>2600.8205910000006</v>
      </c>
      <c r="T18">
        <f t="shared" si="9"/>
        <v>2550</v>
      </c>
      <c r="U18" s="4">
        <f t="shared" si="10"/>
        <v>1.9929643529412067E-2</v>
      </c>
      <c r="V18" s="4">
        <f t="shared" si="11"/>
        <v>1.9929643529412067E-2</v>
      </c>
      <c r="W18" s="1">
        <f t="shared" si="12"/>
        <v>0</v>
      </c>
    </row>
    <row r="19" spans="1:23">
      <c r="A19" s="5" t="s">
        <v>38</v>
      </c>
      <c r="B19">
        <v>150</v>
      </c>
      <c r="C19" s="2">
        <v>155.83000000000001</v>
      </c>
      <c r="D19" s="3">
        <v>0.96160000000000001</v>
      </c>
      <c r="E19" s="23">
        <v>0.23</v>
      </c>
      <c r="F19" s="4">
        <f t="shared" si="4"/>
        <v>0.13735122666666674</v>
      </c>
      <c r="H19" s="2">
        <f t="shared" si="5"/>
        <v>20.602684000000011</v>
      </c>
      <c r="I19" t="s">
        <v>13</v>
      </c>
      <c r="J19" t="s">
        <v>90</v>
      </c>
      <c r="K19" s="2">
        <f t="shared" si="0"/>
        <v>149.84612800000002</v>
      </c>
      <c r="L19" s="2">
        <f t="shared" si="1"/>
        <v>0.15387199999997847</v>
      </c>
      <c r="M19" s="1">
        <f t="shared" si="6"/>
        <v>0.99897418666666682</v>
      </c>
      <c r="N19" s="6">
        <f t="shared" si="13"/>
        <v>2881.2000000000003</v>
      </c>
      <c r="O19" s="2">
        <f t="shared" si="2"/>
        <v>2770.5619200000001</v>
      </c>
      <c r="P19" s="2"/>
      <c r="Q19" s="2"/>
      <c r="R19" s="6">
        <f t="shared" si="8"/>
        <v>0</v>
      </c>
      <c r="S19" s="6">
        <f t="shared" si="3"/>
        <v>2770.5619200000001</v>
      </c>
      <c r="T19">
        <f t="shared" si="9"/>
        <v>2700</v>
      </c>
      <c r="U19" s="4">
        <f t="shared" si="10"/>
        <v>2.6134044444444449E-2</v>
      </c>
      <c r="V19" s="4">
        <f t="shared" si="11"/>
        <v>2.6134044444444449E-2</v>
      </c>
      <c r="W19" s="1">
        <f t="shared" si="12"/>
        <v>0</v>
      </c>
    </row>
    <row r="20" spans="1:23">
      <c r="A20" s="5" t="s">
        <v>48</v>
      </c>
      <c r="B20">
        <v>270</v>
      </c>
      <c r="C20" s="2">
        <v>280.56</v>
      </c>
      <c r="D20" s="3">
        <v>0.96140000000000003</v>
      </c>
      <c r="E20" s="23">
        <f>10%*M20+13%</f>
        <v>0.30982025600000002</v>
      </c>
      <c r="F20" s="4">
        <f t="shared" si="4"/>
        <v>0.13761884444444439</v>
      </c>
      <c r="H20" s="2">
        <f t="shared" si="5"/>
        <v>37.157087999999987</v>
      </c>
      <c r="I20" t="s">
        <v>13</v>
      </c>
      <c r="J20" t="s">
        <v>91</v>
      </c>
      <c r="K20" s="2">
        <f t="shared" si="0"/>
        <v>269.73038400000002</v>
      </c>
      <c r="L20" s="2">
        <f t="shared" si="1"/>
        <v>0.26961599999998498</v>
      </c>
      <c r="M20" s="1">
        <f t="shared" si="6"/>
        <v>1.79820256</v>
      </c>
      <c r="N20" s="6">
        <f t="shared" si="13"/>
        <v>3161.76</v>
      </c>
      <c r="O20" s="2">
        <f t="shared" si="2"/>
        <v>3039.7160640000002</v>
      </c>
      <c r="P20" s="2"/>
      <c r="Q20" s="2"/>
      <c r="R20" s="6">
        <f t="shared" si="8"/>
        <v>0</v>
      </c>
      <c r="S20" s="6">
        <f t="shared" si="3"/>
        <v>3039.7160640000002</v>
      </c>
      <c r="T20">
        <f t="shared" si="9"/>
        <v>2970</v>
      </c>
      <c r="U20" s="4">
        <f t="shared" si="10"/>
        <v>2.3473422222222373E-2</v>
      </c>
      <c r="V20" s="4">
        <f t="shared" si="11"/>
        <v>2.3473422222222373E-2</v>
      </c>
      <c r="W20" s="1">
        <f t="shared" si="12"/>
        <v>0</v>
      </c>
    </row>
    <row r="21" spans="1:23">
      <c r="A21" s="5" t="s">
        <v>49</v>
      </c>
      <c r="B21">
        <v>270</v>
      </c>
      <c r="C21" s="2">
        <v>279.69</v>
      </c>
      <c r="D21" s="3">
        <v>0.96440000000000003</v>
      </c>
      <c r="E21" s="23">
        <f t="shared" ref="E21:E34" si="14">10%*M21+13%</f>
        <v>0.30982202400000003</v>
      </c>
      <c r="F21" s="4">
        <f t="shared" si="4"/>
        <v>0.13409115555555554</v>
      </c>
      <c r="H21" s="2">
        <f t="shared" si="5"/>
        <v>36.204611999999997</v>
      </c>
      <c r="I21" t="s">
        <v>13</v>
      </c>
      <c r="J21" t="s">
        <v>92</v>
      </c>
      <c r="K21" s="2">
        <f t="shared" si="0"/>
        <v>269.73303600000003</v>
      </c>
      <c r="L21" s="2">
        <f t="shared" si="1"/>
        <v>0.26696399999997311</v>
      </c>
      <c r="M21" s="1">
        <f t="shared" si="6"/>
        <v>1.7982202400000002</v>
      </c>
      <c r="N21" s="6">
        <f t="shared" si="13"/>
        <v>3441.4500000000003</v>
      </c>
      <c r="O21" s="2">
        <f t="shared" si="2"/>
        <v>3318.9343800000006</v>
      </c>
      <c r="P21" s="2"/>
      <c r="Q21" s="2"/>
      <c r="R21" s="6">
        <f t="shared" si="8"/>
        <v>0</v>
      </c>
      <c r="S21" s="6">
        <f t="shared" si="3"/>
        <v>3318.9343800000006</v>
      </c>
      <c r="T21">
        <f t="shared" si="9"/>
        <v>3240</v>
      </c>
      <c r="U21" s="4">
        <f t="shared" si="10"/>
        <v>2.4362462962963072E-2</v>
      </c>
      <c r="V21" s="4">
        <f t="shared" si="11"/>
        <v>2.4362462962963072E-2</v>
      </c>
      <c r="W21" s="1">
        <f t="shared" si="12"/>
        <v>0</v>
      </c>
    </row>
    <row r="22" spans="1:23">
      <c r="A22" s="5" t="s">
        <v>50</v>
      </c>
      <c r="B22">
        <v>255</v>
      </c>
      <c r="C22" s="2">
        <v>266.14</v>
      </c>
      <c r="D22" s="3">
        <v>0.95720000000000005</v>
      </c>
      <c r="E22" s="23">
        <f t="shared" si="14"/>
        <v>0.29983280533333334</v>
      </c>
      <c r="F22" s="4">
        <f t="shared" si="4"/>
        <v>0.14262773333333331</v>
      </c>
      <c r="H22" s="2">
        <f t="shared" si="5"/>
        <v>36.370071999999993</v>
      </c>
      <c r="I22" t="s">
        <v>13</v>
      </c>
      <c r="J22" t="s">
        <v>93</v>
      </c>
      <c r="K22" s="2">
        <f t="shared" si="0"/>
        <v>254.74920800000001</v>
      </c>
      <c r="L22" s="2">
        <f t="shared" si="1"/>
        <v>0.25079199999998991</v>
      </c>
      <c r="M22" s="1">
        <f t="shared" si="6"/>
        <v>1.6983280533333334</v>
      </c>
      <c r="N22" s="6">
        <f t="shared" si="13"/>
        <v>3707.59</v>
      </c>
      <c r="O22" s="2">
        <f t="shared" si="2"/>
        <v>3548.9051480000003</v>
      </c>
      <c r="P22" s="2"/>
      <c r="Q22" s="2"/>
      <c r="R22" s="6">
        <f t="shared" si="8"/>
        <v>0</v>
      </c>
      <c r="S22" s="6">
        <f t="shared" si="3"/>
        <v>3548.9051480000003</v>
      </c>
      <c r="T22">
        <f t="shared" si="9"/>
        <v>3495</v>
      </c>
      <c r="U22" s="4">
        <f t="shared" si="10"/>
        <v>1.5423504434907143E-2</v>
      </c>
      <c r="V22" s="4">
        <f t="shared" si="11"/>
        <v>1.5423504434907143E-2</v>
      </c>
      <c r="W22" s="1">
        <f t="shared" si="12"/>
        <v>0</v>
      </c>
    </row>
    <row r="23" spans="1:23">
      <c r="A23" s="5" t="s">
        <v>51</v>
      </c>
      <c r="B23">
        <v>270</v>
      </c>
      <c r="C23" s="2">
        <v>279.05</v>
      </c>
      <c r="D23" s="3">
        <v>0.96660000000000001</v>
      </c>
      <c r="E23" s="23">
        <f t="shared" si="14"/>
        <v>0.30981982000000002</v>
      </c>
      <c r="F23" s="4">
        <f t="shared" si="4"/>
        <v>0.13149607407407407</v>
      </c>
      <c r="H23" s="2">
        <f t="shared" si="5"/>
        <v>35.50394</v>
      </c>
      <c r="I23" t="s">
        <v>13</v>
      </c>
      <c r="J23" t="s">
        <v>94</v>
      </c>
      <c r="K23" s="2">
        <f t="shared" si="0"/>
        <v>269.72973000000002</v>
      </c>
      <c r="L23" s="2">
        <f t="shared" si="1"/>
        <v>0.27026999999998225</v>
      </c>
      <c r="M23" s="1">
        <f t="shared" si="6"/>
        <v>1.7981982000000001</v>
      </c>
      <c r="N23" s="6">
        <f t="shared" si="13"/>
        <v>3986.6400000000003</v>
      </c>
      <c r="O23" s="2">
        <f t="shared" si="2"/>
        <v>3853.4862240000002</v>
      </c>
      <c r="P23" s="2"/>
      <c r="Q23" s="2"/>
      <c r="R23" s="6">
        <f t="shared" si="8"/>
        <v>0</v>
      </c>
      <c r="S23" s="6">
        <f t="shared" si="3"/>
        <v>3853.4862240000002</v>
      </c>
      <c r="T23">
        <f t="shared" si="9"/>
        <v>3765</v>
      </c>
      <c r="U23" s="4">
        <f t="shared" si="10"/>
        <v>2.3502317131474104E-2</v>
      </c>
      <c r="V23" s="4">
        <f t="shared" si="11"/>
        <v>2.3502317131474104E-2</v>
      </c>
      <c r="W23" s="1">
        <f t="shared" si="12"/>
        <v>0</v>
      </c>
    </row>
    <row r="24" spans="1:23">
      <c r="A24" s="5" t="s">
        <v>52</v>
      </c>
      <c r="B24">
        <v>255</v>
      </c>
      <c r="C24" s="2">
        <v>260.11</v>
      </c>
      <c r="D24" s="3">
        <v>0.97940000000000005</v>
      </c>
      <c r="E24" s="23">
        <f t="shared" si="14"/>
        <v>0.29983448933333334</v>
      </c>
      <c r="F24" s="4">
        <f t="shared" si="4"/>
        <v>0.11673893333333345</v>
      </c>
      <c r="H24" s="2">
        <f t="shared" si="5"/>
        <v>29.768428000000029</v>
      </c>
      <c r="I24" t="s">
        <v>13</v>
      </c>
      <c r="J24" t="s">
        <v>95</v>
      </c>
      <c r="K24" s="2">
        <f t="shared" si="0"/>
        <v>254.75173400000003</v>
      </c>
      <c r="L24" s="2">
        <f t="shared" si="1"/>
        <v>0.24826599999997256</v>
      </c>
      <c r="M24" s="1">
        <f t="shared" ref="M24" si="15">K24/150</f>
        <v>1.6983448933333336</v>
      </c>
      <c r="N24" s="6">
        <f t="shared" si="13"/>
        <v>4246.75</v>
      </c>
      <c r="O24" s="2">
        <f t="shared" si="2"/>
        <v>4159.2669500000002</v>
      </c>
      <c r="P24" s="2"/>
      <c r="Q24" s="2"/>
      <c r="R24" s="6">
        <f t="shared" si="8"/>
        <v>0</v>
      </c>
      <c r="S24" s="6">
        <f t="shared" si="3"/>
        <v>4159.2669500000002</v>
      </c>
      <c r="T24">
        <f t="shared" si="9"/>
        <v>4020</v>
      </c>
      <c r="U24" s="4">
        <f t="shared" si="10"/>
        <v>3.4643519900497521E-2</v>
      </c>
      <c r="V24" s="4">
        <f t="shared" si="11"/>
        <v>3.4643519900497521E-2</v>
      </c>
      <c r="W24" s="1">
        <f t="shared" si="12"/>
        <v>0</v>
      </c>
    </row>
    <row r="25" spans="1:23">
      <c r="A25" s="5" t="s">
        <v>57</v>
      </c>
      <c r="B25">
        <v>255</v>
      </c>
      <c r="C25" s="2">
        <v>255.77</v>
      </c>
      <c r="D25" s="3">
        <v>0.996</v>
      </c>
      <c r="E25" s="23">
        <f t="shared" si="14"/>
        <v>0.29983128000000003</v>
      </c>
      <c r="F25" s="4">
        <f t="shared" si="4"/>
        <v>9.8105866666666694E-2</v>
      </c>
      <c r="H25" s="2">
        <f t="shared" si="5"/>
        <v>25.016996000000006</v>
      </c>
      <c r="I25" t="s">
        <v>13</v>
      </c>
      <c r="J25" t="s">
        <v>96</v>
      </c>
      <c r="K25" s="2">
        <f t="shared" si="0"/>
        <v>254.74692000000002</v>
      </c>
      <c r="L25" s="2">
        <f t="shared" si="1"/>
        <v>0.25307999999998287</v>
      </c>
      <c r="M25" s="1">
        <f t="shared" ref="M25" si="16">K25/150</f>
        <v>1.6983128000000001</v>
      </c>
      <c r="N25" s="6">
        <f t="shared" si="13"/>
        <v>4502.5200000000004</v>
      </c>
      <c r="O25" s="2">
        <f t="shared" si="2"/>
        <v>4484.5099200000004</v>
      </c>
      <c r="P25" s="2"/>
      <c r="Q25" s="2"/>
      <c r="R25" s="6">
        <f t="shared" si="8"/>
        <v>0</v>
      </c>
      <c r="S25" s="6">
        <f t="shared" ref="S25" si="17">R25+O25</f>
        <v>4484.5099200000004</v>
      </c>
      <c r="T25">
        <f t="shared" si="9"/>
        <v>4275</v>
      </c>
      <c r="U25" s="4">
        <f t="shared" si="10"/>
        <v>4.9008168421052822E-2</v>
      </c>
      <c r="V25" s="4">
        <f t="shared" si="11"/>
        <v>4.9008168421052822E-2</v>
      </c>
      <c r="W25" s="1">
        <f t="shared" si="12"/>
        <v>0</v>
      </c>
    </row>
    <row r="26" spans="1:23">
      <c r="A26" s="5" t="s">
        <v>58</v>
      </c>
      <c r="B26">
        <v>105</v>
      </c>
      <c r="C26" s="2">
        <v>104.62</v>
      </c>
      <c r="D26" s="3">
        <v>1.0026999999999999</v>
      </c>
      <c r="E26" s="23">
        <f t="shared" si="14"/>
        <v>0.19993498266666668</v>
      </c>
      <c r="F26" s="4">
        <f t="shared" si="4"/>
        <v>9.083786666666667E-2</v>
      </c>
      <c r="H26" s="2">
        <f t="shared" si="5"/>
        <v>9.5379760000000005</v>
      </c>
      <c r="I26" t="s">
        <v>13</v>
      </c>
      <c r="J26" t="s">
        <v>97</v>
      </c>
      <c r="K26" s="2">
        <f t="shared" si="0"/>
        <v>104.902474</v>
      </c>
      <c r="L26" s="2">
        <f t="shared" si="1"/>
        <v>9.7526000000002E-2</v>
      </c>
      <c r="M26" s="1">
        <f t="shared" ref="M26:M29" si="18">K26/150</f>
        <v>0.69934982666666667</v>
      </c>
      <c r="N26" s="6">
        <f t="shared" si="13"/>
        <v>4607.1400000000003</v>
      </c>
      <c r="O26" s="2">
        <f t="shared" si="2"/>
        <v>4619.5792780000002</v>
      </c>
      <c r="P26" s="2"/>
      <c r="Q26" s="2"/>
      <c r="R26" s="6">
        <f t="shared" si="8"/>
        <v>0</v>
      </c>
      <c r="S26" s="6">
        <f t="shared" ref="S26:S29" si="19">R26+O26</f>
        <v>4619.5792780000002</v>
      </c>
      <c r="T26">
        <f t="shared" si="9"/>
        <v>4380</v>
      </c>
      <c r="U26" s="4">
        <f t="shared" si="10"/>
        <v>5.4698465296803667E-2</v>
      </c>
      <c r="V26" s="4">
        <f t="shared" si="11"/>
        <v>5.4698465296803667E-2</v>
      </c>
      <c r="W26" s="1">
        <f t="shared" si="12"/>
        <v>0</v>
      </c>
    </row>
    <row r="27" spans="1:23">
      <c r="A27" s="5" t="s">
        <v>59</v>
      </c>
      <c r="B27">
        <v>105</v>
      </c>
      <c r="C27" s="2">
        <v>102.68</v>
      </c>
      <c r="D27" s="3">
        <v>1.0216000000000001</v>
      </c>
      <c r="E27" s="23">
        <f t="shared" si="14"/>
        <v>0.19993192533333337</v>
      </c>
      <c r="F27" s="4">
        <f t="shared" si="4"/>
        <v>7.0610133333333436E-2</v>
      </c>
      <c r="H27" s="2">
        <f t="shared" si="5"/>
        <v>7.4140640000000104</v>
      </c>
      <c r="I27" t="s">
        <v>13</v>
      </c>
      <c r="J27" t="s">
        <v>98</v>
      </c>
      <c r="K27" s="2">
        <f t="shared" si="0"/>
        <v>104.89788800000001</v>
      </c>
      <c r="L27" s="2">
        <f t="shared" si="1"/>
        <v>0.1021119999999911</v>
      </c>
      <c r="M27" s="1">
        <f t="shared" si="18"/>
        <v>0.69931925333333345</v>
      </c>
      <c r="N27" s="6">
        <f t="shared" si="13"/>
        <v>4709.8200000000006</v>
      </c>
      <c r="O27" s="2">
        <f t="shared" si="2"/>
        <v>4811.5521120000012</v>
      </c>
      <c r="P27" s="2"/>
      <c r="Q27" s="2"/>
      <c r="R27" s="6">
        <f t="shared" si="8"/>
        <v>0</v>
      </c>
      <c r="S27" s="6">
        <f t="shared" si="19"/>
        <v>4811.5521120000012</v>
      </c>
      <c r="T27">
        <f t="shared" si="9"/>
        <v>4485</v>
      </c>
      <c r="U27" s="4">
        <f t="shared" si="10"/>
        <v>7.2809835451505212E-2</v>
      </c>
      <c r="V27" s="4">
        <f t="shared" si="11"/>
        <v>7.2809835451505212E-2</v>
      </c>
      <c r="W27" s="1">
        <f t="shared" si="12"/>
        <v>0</v>
      </c>
    </row>
    <row r="28" spans="1:23">
      <c r="A28" s="5" t="s">
        <v>60</v>
      </c>
      <c r="B28">
        <v>90</v>
      </c>
      <c r="C28" s="2">
        <v>87.89</v>
      </c>
      <c r="D28" s="3">
        <v>1.0229999999999999</v>
      </c>
      <c r="E28" s="23">
        <f t="shared" si="14"/>
        <v>0.18994098000000001</v>
      </c>
      <c r="F28" s="4">
        <f t="shared" si="4"/>
        <v>6.913302222222216E-2</v>
      </c>
      <c r="H28" s="2">
        <f t="shared" si="5"/>
        <v>6.2219719999999938</v>
      </c>
      <c r="I28" t="s">
        <v>13</v>
      </c>
      <c r="J28" t="s">
        <v>99</v>
      </c>
      <c r="K28" s="2">
        <f t="shared" si="0"/>
        <v>89.911469999999994</v>
      </c>
      <c r="L28" s="2">
        <f t="shared" si="1"/>
        <v>8.8530000000005771E-2</v>
      </c>
      <c r="M28" s="1">
        <f t="shared" si="18"/>
        <v>0.59940979999999999</v>
      </c>
      <c r="N28" s="6">
        <f t="shared" si="13"/>
        <v>4797.7100000000009</v>
      </c>
      <c r="O28" s="2">
        <f t="shared" si="2"/>
        <v>4908.0573300000005</v>
      </c>
      <c r="P28" s="2"/>
      <c r="Q28" s="2"/>
      <c r="R28" s="6">
        <f t="shared" si="8"/>
        <v>0</v>
      </c>
      <c r="S28" s="6">
        <f t="shared" si="19"/>
        <v>4908.0573300000005</v>
      </c>
      <c r="T28">
        <f t="shared" si="9"/>
        <v>4575</v>
      </c>
      <c r="U28" s="4">
        <f t="shared" si="10"/>
        <v>7.2799416393442673E-2</v>
      </c>
      <c r="V28" s="4">
        <f t="shared" si="11"/>
        <v>7.2799416393442673E-2</v>
      </c>
      <c r="W28" s="1">
        <f t="shared" si="12"/>
        <v>0</v>
      </c>
    </row>
    <row r="29" spans="1:23">
      <c r="A29" s="5" t="s">
        <v>61</v>
      </c>
      <c r="B29">
        <v>90</v>
      </c>
      <c r="C29" s="2">
        <v>89.46</v>
      </c>
      <c r="D29" s="3">
        <v>1.0049999999999999</v>
      </c>
      <c r="E29" s="23">
        <f t="shared" si="14"/>
        <v>0.1899382</v>
      </c>
      <c r="F29" s="4">
        <f t="shared" si="4"/>
        <v>8.8231199999999885E-2</v>
      </c>
      <c r="H29" s="2">
        <f t="shared" si="5"/>
        <v>7.9408079999999899</v>
      </c>
      <c r="I29" t="s">
        <v>13</v>
      </c>
      <c r="J29" t="s">
        <v>100</v>
      </c>
      <c r="K29" s="2">
        <f t="shared" si="0"/>
        <v>89.907299999999978</v>
      </c>
      <c r="L29" s="2">
        <f t="shared" si="1"/>
        <v>9.2700000000021987E-2</v>
      </c>
      <c r="M29" s="1">
        <f t="shared" si="18"/>
        <v>0.59938199999999986</v>
      </c>
      <c r="N29" s="6">
        <f t="shared" si="13"/>
        <v>4887.170000000001</v>
      </c>
      <c r="O29" s="2">
        <f t="shared" si="2"/>
        <v>4911.6058500000008</v>
      </c>
      <c r="P29" s="2"/>
      <c r="Q29" s="2"/>
      <c r="R29" s="6">
        <f t="shared" si="8"/>
        <v>0</v>
      </c>
      <c r="S29" s="6">
        <f t="shared" si="19"/>
        <v>4911.6058500000008</v>
      </c>
      <c r="T29">
        <f t="shared" si="9"/>
        <v>4665</v>
      </c>
      <c r="U29" s="4">
        <f t="shared" si="10"/>
        <v>5.2862990353697903E-2</v>
      </c>
      <c r="V29" s="4">
        <f t="shared" si="11"/>
        <v>5.2862990353697903E-2</v>
      </c>
      <c r="W29" s="1">
        <f t="shared" si="12"/>
        <v>0</v>
      </c>
    </row>
    <row r="30" spans="1:23">
      <c r="A30" s="5" t="s">
        <v>67</v>
      </c>
      <c r="B30">
        <v>90</v>
      </c>
      <c r="C30" s="2">
        <v>86.86</v>
      </c>
      <c r="D30" s="3">
        <v>1.0350999999999999</v>
      </c>
      <c r="E30" s="23">
        <f t="shared" si="14"/>
        <v>0.18993919066666667</v>
      </c>
      <c r="F30" s="4">
        <f t="shared" si="4"/>
        <v>5.6603644444444497E-2</v>
      </c>
      <c r="H30" s="2">
        <f t="shared" si="5"/>
        <v>5.0943280000000044</v>
      </c>
      <c r="I30" t="s">
        <v>13</v>
      </c>
      <c r="J30" t="s">
        <v>101</v>
      </c>
      <c r="K30" s="2">
        <f t="shared" si="0"/>
        <v>89.908785999999992</v>
      </c>
      <c r="L30" s="2">
        <f t="shared" si="1"/>
        <v>9.12140000000079E-2</v>
      </c>
      <c r="M30" s="1">
        <f t="shared" ref="M30" si="20">K30/150</f>
        <v>0.59939190666666664</v>
      </c>
      <c r="N30" s="6">
        <f t="shared" si="13"/>
        <v>4974.0300000000007</v>
      </c>
      <c r="O30" s="2">
        <f t="shared" si="2"/>
        <v>5148.618453</v>
      </c>
      <c r="P30" s="2"/>
      <c r="Q30" s="2"/>
      <c r="R30" s="6">
        <f t="shared" si="8"/>
        <v>0</v>
      </c>
      <c r="S30" s="6">
        <f t="shared" ref="S30" si="21">R30+O30</f>
        <v>5148.618453</v>
      </c>
      <c r="T30">
        <f t="shared" si="9"/>
        <v>4755</v>
      </c>
      <c r="U30" s="4">
        <f t="shared" si="10"/>
        <v>8.2779905993690894E-2</v>
      </c>
      <c r="V30" s="4">
        <f t="shared" si="11"/>
        <v>8.2779905993690894E-2</v>
      </c>
      <c r="W30" s="1">
        <f t="shared" si="12"/>
        <v>0</v>
      </c>
    </row>
    <row r="31" spans="1:23">
      <c r="A31" s="5" t="s">
        <v>68</v>
      </c>
      <c r="B31">
        <v>90</v>
      </c>
      <c r="C31" s="2">
        <v>87.02</v>
      </c>
      <c r="D31" s="3">
        <v>1.0331999999999999</v>
      </c>
      <c r="E31" s="23">
        <f t="shared" si="14"/>
        <v>0.18993937599999999</v>
      </c>
      <c r="F31" s="4">
        <f t="shared" si="4"/>
        <v>5.8549955555555436E-2</v>
      </c>
      <c r="H31" s="2">
        <f t="shared" si="5"/>
        <v>5.2694959999999895</v>
      </c>
      <c r="I31" t="s">
        <v>13</v>
      </c>
      <c r="J31" t="s">
        <v>102</v>
      </c>
      <c r="K31" s="2">
        <f t="shared" si="0"/>
        <v>89.909063999999987</v>
      </c>
      <c r="L31" s="2">
        <f t="shared" si="1"/>
        <v>9.0936000000013451E-2</v>
      </c>
      <c r="M31" s="1">
        <f t="shared" ref="M31:M34" si="22">K31/150</f>
        <v>0.59939375999999989</v>
      </c>
      <c r="N31" s="6">
        <f t="shared" si="13"/>
        <v>5061.0500000000011</v>
      </c>
      <c r="O31" s="2">
        <f t="shared" si="2"/>
        <v>5229.076860000001</v>
      </c>
      <c r="P31" s="2"/>
      <c r="Q31" s="2"/>
      <c r="R31" s="6">
        <f t="shared" si="8"/>
        <v>0</v>
      </c>
      <c r="S31" s="6">
        <f t="shared" ref="S31:S34" si="23">R31+O31</f>
        <v>5229.076860000001</v>
      </c>
      <c r="T31">
        <f t="shared" si="9"/>
        <v>4845</v>
      </c>
      <c r="U31" s="4">
        <f t="shared" si="10"/>
        <v>7.9272829721362514E-2</v>
      </c>
      <c r="V31" s="4">
        <f t="shared" si="11"/>
        <v>7.9272829721362514E-2</v>
      </c>
      <c r="W31" s="1">
        <f t="shared" si="12"/>
        <v>0</v>
      </c>
    </row>
    <row r="32" spans="1:23">
      <c r="A32" s="5" t="s">
        <v>69</v>
      </c>
      <c r="B32">
        <v>90</v>
      </c>
      <c r="C32" s="2">
        <v>86.74</v>
      </c>
      <c r="D32" s="3">
        <v>1.0366</v>
      </c>
      <c r="E32" s="23">
        <f t="shared" si="14"/>
        <v>0.18994312266666666</v>
      </c>
      <c r="F32" s="4">
        <f t="shared" si="4"/>
        <v>5.5143911111110971E-2</v>
      </c>
      <c r="H32" s="2">
        <f t="shared" si="5"/>
        <v>4.9629519999999872</v>
      </c>
      <c r="I32" t="s">
        <v>13</v>
      </c>
      <c r="J32" t="s">
        <v>103</v>
      </c>
      <c r="K32" s="2">
        <f t="shared" si="0"/>
        <v>89.914683999999994</v>
      </c>
      <c r="L32" s="2">
        <f t="shared" si="1"/>
        <v>8.5316000000005943E-2</v>
      </c>
      <c r="M32" s="1">
        <f t="shared" si="22"/>
        <v>0.59943122666666659</v>
      </c>
      <c r="N32" s="6">
        <f t="shared" si="13"/>
        <v>5147.7900000000009</v>
      </c>
      <c r="O32" s="2">
        <f t="shared" si="2"/>
        <v>5336.1991140000009</v>
      </c>
      <c r="P32" s="2"/>
      <c r="Q32" s="2"/>
      <c r="R32" s="6">
        <f t="shared" si="8"/>
        <v>0</v>
      </c>
      <c r="S32" s="6">
        <f t="shared" si="23"/>
        <v>5336.1991140000009</v>
      </c>
      <c r="T32">
        <f t="shared" si="9"/>
        <v>4935</v>
      </c>
      <c r="U32" s="4">
        <f t="shared" si="10"/>
        <v>8.1296679635258551E-2</v>
      </c>
      <c r="V32" s="4">
        <f t="shared" si="11"/>
        <v>8.1296679635258551E-2</v>
      </c>
      <c r="W32" s="1">
        <f t="shared" si="12"/>
        <v>0</v>
      </c>
    </row>
    <row r="33" spans="1:23">
      <c r="A33" s="5" t="s">
        <v>70</v>
      </c>
      <c r="B33">
        <v>90</v>
      </c>
      <c r="C33" s="2">
        <v>86.95</v>
      </c>
      <c r="D33" s="3">
        <v>1.0341</v>
      </c>
      <c r="E33" s="23">
        <f t="shared" si="14"/>
        <v>0.18994333000000002</v>
      </c>
      <c r="F33" s="4">
        <f t="shared" si="4"/>
        <v>5.7698444444444399E-2</v>
      </c>
      <c r="H33" s="2">
        <f t="shared" si="5"/>
        <v>5.192859999999996</v>
      </c>
      <c r="I33" t="s">
        <v>13</v>
      </c>
      <c r="J33" t="s">
        <v>104</v>
      </c>
      <c r="K33" s="2">
        <f t="shared" si="0"/>
        <v>89.914995000000005</v>
      </c>
      <c r="L33" s="2">
        <f t="shared" si="1"/>
        <v>8.5004999999995334E-2</v>
      </c>
      <c r="M33" s="1">
        <f t="shared" si="22"/>
        <v>0.59943330000000006</v>
      </c>
      <c r="N33" s="6">
        <f t="shared" si="13"/>
        <v>5234.7400000000007</v>
      </c>
      <c r="O33" s="2">
        <f t="shared" si="2"/>
        <v>5413.2446340000006</v>
      </c>
      <c r="P33" s="2"/>
      <c r="Q33" s="2"/>
      <c r="R33" s="6">
        <f t="shared" si="8"/>
        <v>0</v>
      </c>
      <c r="S33" s="6">
        <f t="shared" si="23"/>
        <v>5413.2446340000006</v>
      </c>
      <c r="T33">
        <f t="shared" si="9"/>
        <v>5025</v>
      </c>
      <c r="U33" s="4">
        <f t="shared" si="10"/>
        <v>7.7262613731343466E-2</v>
      </c>
      <c r="V33" s="4">
        <f t="shared" si="11"/>
        <v>7.7262613731343466E-2</v>
      </c>
      <c r="W33" s="1">
        <f t="shared" si="12"/>
        <v>0</v>
      </c>
    </row>
    <row r="34" spans="1:23">
      <c r="A34" s="7" t="s">
        <v>71</v>
      </c>
      <c r="B34">
        <v>90</v>
      </c>
      <c r="C34" s="2">
        <v>85.15</v>
      </c>
      <c r="D34" s="3">
        <v>1.0559000000000001</v>
      </c>
      <c r="E34" s="23">
        <f t="shared" si="14"/>
        <v>0.18993992333333334</v>
      </c>
      <c r="F34" s="4">
        <f t="shared" si="4"/>
        <v>3.5802444444444526E-2</v>
      </c>
      <c r="H34" s="2">
        <f t="shared" si="5"/>
        <v>3.2222200000000072</v>
      </c>
      <c r="I34" t="s">
        <v>13</v>
      </c>
      <c r="J34" t="s">
        <v>105</v>
      </c>
      <c r="K34" s="2">
        <f t="shared" si="0"/>
        <v>89.909885000000017</v>
      </c>
      <c r="L34" s="2">
        <f t="shared" si="1"/>
        <v>9.011499999998307E-2</v>
      </c>
      <c r="M34" s="1">
        <f t="shared" si="22"/>
        <v>0.59939923333333345</v>
      </c>
      <c r="N34" s="6">
        <f>N33+C34-P34</f>
        <v>5319.89</v>
      </c>
      <c r="O34" s="2">
        <f t="shared" si="2"/>
        <v>5617.2718510000004</v>
      </c>
      <c r="P34" s="2"/>
      <c r="Q34" s="2"/>
      <c r="R34" s="6">
        <f t="shared" si="8"/>
        <v>0</v>
      </c>
      <c r="S34" s="6">
        <f t="shared" si="23"/>
        <v>5617.2718510000004</v>
      </c>
      <c r="T34">
        <f t="shared" si="9"/>
        <v>5115</v>
      </c>
      <c r="U34" s="4">
        <f t="shared" si="10"/>
        <v>9.8195865298142726E-2</v>
      </c>
      <c r="V34" s="4">
        <f t="shared" si="11"/>
        <v>9.8195865298142726E-2</v>
      </c>
      <c r="W34" s="1">
        <f t="shared" si="12"/>
        <v>0</v>
      </c>
    </row>
    <row r="35" spans="1:23">
      <c r="A35" s="7" t="s">
        <v>122</v>
      </c>
      <c r="B35">
        <v>135</v>
      </c>
      <c r="C35" s="2">
        <v>120.91</v>
      </c>
      <c r="D35" s="3">
        <v>1.1154999999999999</v>
      </c>
      <c r="E35" s="23">
        <f t="shared" ref="E35" si="24">10%*M35+13%</f>
        <v>0.21991673666666667</v>
      </c>
      <c r="F35" s="4">
        <f t="shared" si="4"/>
        <v>-1.9464681481481547E-2</v>
      </c>
      <c r="H35" s="2">
        <f t="shared" si="5"/>
        <v>-2.6277320000000088</v>
      </c>
      <c r="I35" t="s">
        <v>13</v>
      </c>
      <c r="J35" t="s">
        <v>120</v>
      </c>
      <c r="K35" s="2">
        <f t="shared" ref="K35" si="25">D35*C35</f>
        <v>134.87510499999999</v>
      </c>
      <c r="L35" s="2">
        <f t="shared" ref="L35" si="26">B35-K35</f>
        <v>0.1248950000000093</v>
      </c>
      <c r="M35" s="1">
        <f t="shared" ref="M35" si="27">K35/150</f>
        <v>0.89916736666666663</v>
      </c>
      <c r="N35" s="6">
        <f>N34+C35-P35</f>
        <v>5107.7800000000007</v>
      </c>
      <c r="O35" s="2">
        <f t="shared" ref="O35" si="28">N35*D35</f>
        <v>5697.7285900000006</v>
      </c>
      <c r="P35" s="2">
        <v>333.02</v>
      </c>
      <c r="Q35" s="2">
        <v>371.31</v>
      </c>
      <c r="R35" s="6">
        <f>R34+Q35</f>
        <v>371.31</v>
      </c>
      <c r="S35" s="6">
        <f t="shared" ref="S35" si="29">R35+O35</f>
        <v>6069.038590000001</v>
      </c>
      <c r="T35">
        <f t="shared" ref="T35" si="30">T34+B35</f>
        <v>5250</v>
      </c>
      <c r="U35" s="4">
        <f t="shared" ref="U35" si="31">S35/T35-1</f>
        <v>0.15600735047619074</v>
      </c>
      <c r="V35" s="4">
        <f t="shared" si="11"/>
        <v>0.16788084301318618</v>
      </c>
      <c r="W35" s="1">
        <f t="shared" si="12"/>
        <v>6.1181024719765366E-2</v>
      </c>
    </row>
    <row r="36" spans="1:23">
      <c r="A36" s="7" t="s">
        <v>123</v>
      </c>
      <c r="B36">
        <v>135</v>
      </c>
      <c r="C36" s="2">
        <v>122.29</v>
      </c>
      <c r="D36" s="3">
        <v>1.1029</v>
      </c>
      <c r="E36" s="23">
        <f t="shared" ref="E36" si="32">10%*M36+13%</f>
        <v>0.21991576066666668</v>
      </c>
      <c r="F36" s="4">
        <f t="shared" si="4"/>
        <v>-8.2733925925925558E-3</v>
      </c>
      <c r="H36" s="2">
        <f t="shared" ref="H36" si="33">IF(G36="",$F$1*C36-B36,G36-B36)</f>
        <v>-1.1169079999999951</v>
      </c>
      <c r="I36" t="s">
        <v>13</v>
      </c>
      <c r="J36" t="s">
        <v>121</v>
      </c>
      <c r="K36" s="2">
        <f t="shared" ref="K36" si="34">D36*C36</f>
        <v>134.87364099999999</v>
      </c>
      <c r="L36" s="2">
        <f t="shared" ref="L36" si="35">B36-K36</f>
        <v>0.12635900000000788</v>
      </c>
      <c r="M36" s="1">
        <f t="shared" ref="M36" si="36">K36/150</f>
        <v>0.89915760666666666</v>
      </c>
      <c r="N36" s="6">
        <f t="shared" ref="N36:N39" si="37">N35+C36-P36</f>
        <v>5230.0700000000006</v>
      </c>
      <c r="O36" s="2">
        <f t="shared" ref="O36:O39" si="38">N36*D36</f>
        <v>5768.2442030000002</v>
      </c>
      <c r="P36" s="2"/>
      <c r="Q36" s="2"/>
      <c r="R36" s="6">
        <f t="shared" ref="R36:R39" si="39">R35+Q36</f>
        <v>371.31</v>
      </c>
      <c r="S36" s="6">
        <f t="shared" ref="S36:S39" si="40">R36+O36</f>
        <v>6139.5542030000006</v>
      </c>
      <c r="T36">
        <f t="shared" ref="T36:T39" si="41">T35+B36</f>
        <v>5385</v>
      </c>
      <c r="U36" s="4">
        <f t="shared" ref="U36:U39" si="42">S36/T36-1</f>
        <v>0.14012148616527398</v>
      </c>
      <c r="V36" s="4">
        <f t="shared" si="11"/>
        <v>0.15049877495417552</v>
      </c>
      <c r="W36" s="1">
        <f t="shared" si="12"/>
        <v>6.0478332420058276E-2</v>
      </c>
    </row>
    <row r="37" spans="1:23">
      <c r="A37" s="7" t="s">
        <v>129</v>
      </c>
      <c r="B37">
        <v>135</v>
      </c>
      <c r="C37" s="2">
        <v>122.51</v>
      </c>
      <c r="D37" s="3">
        <v>1.1009</v>
      </c>
      <c r="E37" s="23">
        <f t="shared" ref="E37:E39" si="43">10%*M37+13%</f>
        <v>0.21991417266666669</v>
      </c>
      <c r="F37" s="4">
        <f t="shared" si="4"/>
        <v>-6.4892740740739793E-3</v>
      </c>
      <c r="H37" s="2">
        <f t="shared" ref="H37:H39" si="44">IF(G37="",$F$1*C37-B37,G37-B37)</f>
        <v>-0.87605199999998717</v>
      </c>
      <c r="I37" t="s">
        <v>13</v>
      </c>
      <c r="J37" t="s">
        <v>130</v>
      </c>
      <c r="K37" s="2">
        <f t="shared" ref="K37:K39" si="45">D37*C37</f>
        <v>134.87125900000001</v>
      </c>
      <c r="L37" s="2">
        <f t="shared" ref="L37:L39" si="46">B37-K37</f>
        <v>0.12874099999999089</v>
      </c>
      <c r="M37" s="1">
        <f t="shared" ref="M37:M39" si="47">K37/150</f>
        <v>0.8991417266666667</v>
      </c>
      <c r="N37" s="6">
        <f t="shared" si="37"/>
        <v>5352.5800000000008</v>
      </c>
      <c r="O37" s="2">
        <f t="shared" si="38"/>
        <v>5892.6553220000005</v>
      </c>
      <c r="P37" s="2"/>
      <c r="Q37" s="2"/>
      <c r="R37" s="6">
        <f t="shared" si="39"/>
        <v>371.31</v>
      </c>
      <c r="S37" s="6">
        <f t="shared" si="40"/>
        <v>6263.9653220000009</v>
      </c>
      <c r="T37">
        <f t="shared" si="41"/>
        <v>5520</v>
      </c>
      <c r="U37" s="4">
        <f t="shared" si="42"/>
        <v>0.13477632644927562</v>
      </c>
      <c r="V37" s="4">
        <f t="shared" si="11"/>
        <v>0.14449604112890868</v>
      </c>
      <c r="W37" s="1">
        <f t="shared" si="12"/>
        <v>5.9277148086357166E-2</v>
      </c>
    </row>
    <row r="38" spans="1:23">
      <c r="A38" s="7" t="s">
        <v>131</v>
      </c>
      <c r="B38">
        <v>135</v>
      </c>
      <c r="C38" s="2">
        <v>122.81</v>
      </c>
      <c r="D38" s="3">
        <v>1.0982000000000001</v>
      </c>
      <c r="E38" s="23">
        <f t="shared" si="43"/>
        <v>0.2199132946666667</v>
      </c>
      <c r="F38" s="4">
        <f t="shared" si="4"/>
        <v>-4.056385185185086E-3</v>
      </c>
      <c r="H38" s="2">
        <f t="shared" si="44"/>
        <v>-0.54761199999998666</v>
      </c>
      <c r="I38" t="s">
        <v>13</v>
      </c>
      <c r="J38" t="s">
        <v>132</v>
      </c>
      <c r="K38" s="2">
        <f t="shared" si="45"/>
        <v>134.86994200000001</v>
      </c>
      <c r="L38" s="2">
        <f t="shared" si="46"/>
        <v>0.13005799999999113</v>
      </c>
      <c r="M38" s="1">
        <f t="shared" si="47"/>
        <v>0.89913294666666677</v>
      </c>
      <c r="N38" s="6">
        <f t="shared" si="37"/>
        <v>5475.3900000000012</v>
      </c>
      <c r="O38" s="2">
        <f t="shared" si="38"/>
        <v>6013.0732980000021</v>
      </c>
      <c r="P38" s="2"/>
      <c r="Q38" s="2"/>
      <c r="R38" s="6">
        <f t="shared" si="39"/>
        <v>371.31</v>
      </c>
      <c r="S38" s="6">
        <f t="shared" si="40"/>
        <v>6384.3832980000025</v>
      </c>
      <c r="T38">
        <f t="shared" si="41"/>
        <v>5655</v>
      </c>
      <c r="U38" s="4">
        <f t="shared" si="42"/>
        <v>0.12898024721485446</v>
      </c>
      <c r="V38" s="4">
        <f t="shared" si="11"/>
        <v>0.1380443019934936</v>
      </c>
      <c r="W38" s="1">
        <f t="shared" si="12"/>
        <v>5.8159102088422239E-2</v>
      </c>
    </row>
    <row r="39" spans="1:23">
      <c r="A39" s="7" t="s">
        <v>133</v>
      </c>
      <c r="B39">
        <v>135</v>
      </c>
      <c r="C39" s="2">
        <v>120.31</v>
      </c>
      <c r="D39" s="3">
        <v>1.121</v>
      </c>
      <c r="E39" s="23">
        <f t="shared" si="43"/>
        <v>0.21991167333333334</v>
      </c>
      <c r="F39" s="4">
        <f t="shared" si="4"/>
        <v>-2.4330459259259331E-2</v>
      </c>
      <c r="H39" s="2">
        <f t="shared" si="44"/>
        <v>-3.2846120000000099</v>
      </c>
      <c r="I39" t="s">
        <v>13</v>
      </c>
      <c r="J39" t="s">
        <v>134</v>
      </c>
      <c r="K39" s="2">
        <f t="shared" si="45"/>
        <v>134.86751000000001</v>
      </c>
      <c r="L39" s="2">
        <f t="shared" si="46"/>
        <v>0.13248999999999</v>
      </c>
      <c r="M39" s="1">
        <f t="shared" si="47"/>
        <v>0.89911673333333342</v>
      </c>
      <c r="N39" s="6">
        <f t="shared" si="37"/>
        <v>5595.7000000000016</v>
      </c>
      <c r="O39" s="2">
        <f t="shared" si="38"/>
        <v>6272.7797000000019</v>
      </c>
      <c r="P39" s="2"/>
      <c r="Q39" s="2"/>
      <c r="R39" s="6">
        <f t="shared" si="39"/>
        <v>371.31</v>
      </c>
      <c r="S39" s="6">
        <f t="shared" si="40"/>
        <v>6644.0897000000023</v>
      </c>
      <c r="T39">
        <f t="shared" si="41"/>
        <v>5790</v>
      </c>
      <c r="U39" s="4">
        <f t="shared" si="42"/>
        <v>0.14751117443868789</v>
      </c>
      <c r="V39" s="4">
        <f t="shared" si="11"/>
        <v>0.15761922161998609</v>
      </c>
      <c r="W39" s="1">
        <f t="shared" si="12"/>
        <v>5.5885759639879615E-2</v>
      </c>
    </row>
    <row r="40" spans="1:23">
      <c r="A40" s="7" t="s">
        <v>150</v>
      </c>
      <c r="B40">
        <v>135</v>
      </c>
      <c r="C40" s="2">
        <v>118.99</v>
      </c>
      <c r="D40" s="3">
        <v>1.1335</v>
      </c>
      <c r="E40" s="23">
        <f t="shared" ref="E40" si="48">10%*M40+13%</f>
        <v>0.21991677666666665</v>
      </c>
      <c r="F40" s="4">
        <f t="shared" si="4"/>
        <v>-3.5035170370370378E-2</v>
      </c>
      <c r="H40" s="2">
        <f t="shared" ref="H40" si="49">IF(G40="",$F$1*C40-B40,G40-B40)</f>
        <v>-4.7297480000000007</v>
      </c>
      <c r="I40" t="s">
        <v>13</v>
      </c>
      <c r="J40" t="s">
        <v>179</v>
      </c>
      <c r="K40" s="2">
        <f t="shared" ref="K40" si="50">D40*C40</f>
        <v>134.87516499999998</v>
      </c>
      <c r="L40" s="2">
        <f t="shared" ref="L40" si="51">B40-K40</f>
        <v>0.12483500000001868</v>
      </c>
      <c r="M40" s="1">
        <f t="shared" ref="M40" si="52">K40/150</f>
        <v>0.89916776666666653</v>
      </c>
      <c r="N40" s="6">
        <f t="shared" ref="N40" si="53">N39+C40-P40</f>
        <v>5551.6900000000014</v>
      </c>
      <c r="O40" s="2">
        <f t="shared" ref="O40" si="54">N40*D40</f>
        <v>6292.840615000001</v>
      </c>
      <c r="P40" s="2">
        <v>163</v>
      </c>
      <c r="Q40" s="2">
        <v>184.67</v>
      </c>
      <c r="R40" s="6">
        <f t="shared" ref="R40" si="55">R39+Q40</f>
        <v>555.98</v>
      </c>
      <c r="S40" s="6">
        <f t="shared" ref="S40" si="56">R40+O40</f>
        <v>6848.8206150000005</v>
      </c>
      <c r="T40">
        <f t="shared" ref="T40" si="57">T39+B40</f>
        <v>5925</v>
      </c>
      <c r="U40" s="4">
        <f t="shared" ref="U40" si="58">S40/T40-1</f>
        <v>0.15591909113924052</v>
      </c>
      <c r="V40" s="4">
        <f t="shared" si="11"/>
        <v>0.17206503514607885</v>
      </c>
      <c r="W40" s="1">
        <f t="shared" ref="W40" si="59">R40/S40</f>
        <v>8.1178940324749621E-2</v>
      </c>
    </row>
    <row r="41" spans="1:23">
      <c r="A41" s="7" t="s">
        <v>160</v>
      </c>
      <c r="B41">
        <v>135</v>
      </c>
      <c r="C41" s="2">
        <v>118.33</v>
      </c>
      <c r="D41" s="3">
        <v>1.1397999999999999</v>
      </c>
      <c r="E41" s="23">
        <f t="shared" ref="E41" si="60">10%*M41+13%</f>
        <v>0.21991502266666668</v>
      </c>
      <c r="F41" s="4">
        <f t="shared" si="4"/>
        <v>-4.0387525925925899E-2</v>
      </c>
      <c r="H41" s="2">
        <f t="shared" ref="H41" si="61">IF(G41="",$F$1*C41-B41,G41-B41)</f>
        <v>-5.4523159999999962</v>
      </c>
      <c r="I41" t="s">
        <v>13</v>
      </c>
      <c r="J41" t="s">
        <v>180</v>
      </c>
      <c r="K41" s="2">
        <f t="shared" ref="K41" si="62">D41*C41</f>
        <v>134.872534</v>
      </c>
      <c r="L41" s="2">
        <f t="shared" ref="L41" si="63">B41-K41</f>
        <v>0.1274659999999983</v>
      </c>
      <c r="M41" s="1">
        <f t="shared" ref="M41" si="64">K41/150</f>
        <v>0.89915022666666666</v>
      </c>
      <c r="N41" s="6">
        <f t="shared" ref="N41" si="65">N40+C41-P41</f>
        <v>5345.5100000000011</v>
      </c>
      <c r="O41" s="2">
        <f t="shared" ref="O41" si="66">N41*D41</f>
        <v>6092.8122980000007</v>
      </c>
      <c r="P41" s="2">
        <v>324.51</v>
      </c>
      <c r="Q41" s="2">
        <v>369.7</v>
      </c>
      <c r="R41" s="6">
        <f t="shared" ref="R41" si="67">R40+Q41</f>
        <v>925.68000000000006</v>
      </c>
      <c r="S41" s="6">
        <f t="shared" ref="S41" si="68">R41+O41</f>
        <v>7018.492298000001</v>
      </c>
      <c r="T41">
        <f t="shared" ref="T41" si="69">T40+B41</f>
        <v>6060</v>
      </c>
      <c r="U41" s="4">
        <f t="shared" ref="U41" si="70">S41/T41-1</f>
        <v>0.15816704587458763</v>
      </c>
      <c r="V41" s="4">
        <f t="shared" si="11"/>
        <v>0.18668339682762292</v>
      </c>
      <c r="W41" s="1">
        <f t="shared" ref="W41" si="71">R41/S41</f>
        <v>0.13189157452858971</v>
      </c>
    </row>
    <row r="42" spans="1:23">
      <c r="A42" s="7" t="s">
        <v>178</v>
      </c>
      <c r="B42">
        <v>135</v>
      </c>
      <c r="C42" s="2">
        <v>117.37</v>
      </c>
      <c r="D42" s="3">
        <v>1.1491</v>
      </c>
      <c r="E42" s="23">
        <f t="shared" ref="E42" si="72">10%*M42+13%</f>
        <v>0.21991324466666667</v>
      </c>
      <c r="F42" s="4">
        <f t="shared" ref="F42" si="73">IF(G42="",($F$1*C42-B42)/B42,H42/B42)</f>
        <v>-4.8172770370370314E-2</v>
      </c>
      <c r="H42" s="2">
        <f t="shared" ref="H42" si="74">IF(G42="",$F$1*C42-B42,G42-B42)</f>
        <v>-6.5033239999999921</v>
      </c>
      <c r="I42" t="s">
        <v>13</v>
      </c>
      <c r="J42" t="s">
        <v>181</v>
      </c>
      <c r="K42" s="2">
        <f t="shared" ref="K42" si="75">D42*C42</f>
        <v>134.869867</v>
      </c>
      <c r="L42" s="2">
        <f t="shared" ref="L42" si="76">B42-K42</f>
        <v>0.13013300000000072</v>
      </c>
      <c r="M42" s="1">
        <f t="shared" ref="M42" si="77">K42/150</f>
        <v>0.8991324466666667</v>
      </c>
      <c r="N42" s="6">
        <f t="shared" ref="N42" si="78">N41+C42-P42</f>
        <v>4979.4600000000009</v>
      </c>
      <c r="O42" s="2">
        <f t="shared" ref="O42" si="79">N42*D42</f>
        <v>5721.8974860000008</v>
      </c>
      <c r="P42" s="2">
        <v>483.42</v>
      </c>
      <c r="Q42" s="2">
        <v>555.23</v>
      </c>
      <c r="R42" s="6">
        <f t="shared" ref="R42" si="80">R41+Q42</f>
        <v>1480.91</v>
      </c>
      <c r="S42" s="6">
        <f t="shared" ref="S42" si="81">R42+O42</f>
        <v>7202.8074860000006</v>
      </c>
      <c r="T42">
        <f t="shared" ref="T42" si="82">T41+B42</f>
        <v>6195</v>
      </c>
      <c r="U42" s="4">
        <f t="shared" ref="U42" si="83">S42/T42-1</f>
        <v>0.16268078870056502</v>
      </c>
      <c r="V42" s="4">
        <f t="shared" ref="V42" si="84">O42/(T42-R42)-1</f>
        <v>0.21378622088250343</v>
      </c>
      <c r="W42" s="1">
        <f t="shared" ref="W42" si="85">R42/S42</f>
        <v>0.20560177443009894</v>
      </c>
    </row>
    <row r="43" spans="1:23">
      <c r="A43" s="7" t="s">
        <v>191</v>
      </c>
      <c r="B43">
        <v>135</v>
      </c>
      <c r="C43" s="2">
        <v>118.51</v>
      </c>
      <c r="D43" s="3">
        <v>1.1379999999999999</v>
      </c>
      <c r="E43" s="23">
        <f t="shared" ref="E43" si="86">10%*M43+13%</f>
        <v>0.21990958666666666</v>
      </c>
      <c r="F43" s="4">
        <f t="shared" ref="F43" si="87">IF(G43="",($F$1*C43-B43)/B43,H43/B43)</f>
        <v>-3.8927792592592478E-2</v>
      </c>
      <c r="H43" s="2">
        <f t="shared" ref="H43" si="88">IF(G43="",$F$1*C43-B43,G43-B43)</f>
        <v>-5.2552519999999845</v>
      </c>
      <c r="I43" t="s">
        <v>13</v>
      </c>
      <c r="J43" t="s">
        <v>192</v>
      </c>
      <c r="K43" s="2">
        <f t="shared" ref="K43" si="89">D43*C43</f>
        <v>134.86437999999998</v>
      </c>
      <c r="L43" s="2">
        <f t="shared" ref="L43" si="90">B43-K43</f>
        <v>0.13562000000001717</v>
      </c>
      <c r="M43" s="1">
        <f t="shared" ref="M43" si="91">K43/150</f>
        <v>0.89909586666666652</v>
      </c>
      <c r="N43" s="6">
        <f t="shared" ref="N43" si="92">N42+C43-P43</f>
        <v>5097.9700000000012</v>
      </c>
      <c r="O43" s="2">
        <f t="shared" ref="O43" si="93">N43*D43</f>
        <v>5801.4898600000006</v>
      </c>
      <c r="P43" s="2"/>
      <c r="Q43" s="2"/>
      <c r="R43" s="6">
        <f t="shared" ref="R43" si="94">R42+Q43</f>
        <v>1480.91</v>
      </c>
      <c r="S43" s="6">
        <f t="shared" ref="S43" si="95">R43+O43</f>
        <v>7282.3998600000004</v>
      </c>
      <c r="T43">
        <f t="shared" ref="T43" si="96">T42+B43</f>
        <v>6330</v>
      </c>
      <c r="U43" s="4">
        <f t="shared" ref="U43" si="97">S43/T43-1</f>
        <v>0.15045811374407592</v>
      </c>
      <c r="V43" s="4">
        <f t="shared" ref="V43" si="98">O43/(T43-R43)-1</f>
        <v>0.19640795695687241</v>
      </c>
      <c r="W43" s="1">
        <f t="shared" ref="W43" si="99">R43/S43</f>
        <v>0.20335466720719178</v>
      </c>
    </row>
    <row r="44" spans="1:23">
      <c r="A44" s="7" t="s">
        <v>195</v>
      </c>
      <c r="B44">
        <v>135</v>
      </c>
      <c r="C44" s="2">
        <v>123.19</v>
      </c>
      <c r="D44" s="3">
        <v>1.0948</v>
      </c>
      <c r="E44" s="23">
        <f t="shared" ref="E44" si="100">10%*M44+13%</f>
        <v>0.21991227466666668</v>
      </c>
      <c r="F44" s="4">
        <f t="shared" ref="F44" si="101">IF(G44="",($F$1*C44-B44)/B44,H44/B44)</f>
        <v>-9.7472592592587847E-4</v>
      </c>
      <c r="H44" s="2">
        <f t="shared" ref="H44" si="102">IF(G44="",$F$1*C44-B44,G44-B44)</f>
        <v>-0.1315879999999936</v>
      </c>
      <c r="I44" t="s">
        <v>13</v>
      </c>
      <c r="J44" t="s">
        <v>196</v>
      </c>
      <c r="K44" s="2">
        <f t="shared" ref="K44" si="103">D44*C44</f>
        <v>134.86841200000001</v>
      </c>
      <c r="L44" s="2">
        <f t="shared" ref="L44" si="104">B44-K44</f>
        <v>0.1315879999999936</v>
      </c>
      <c r="M44" s="1">
        <f t="shared" ref="M44" si="105">K44/150</f>
        <v>0.89912274666666669</v>
      </c>
      <c r="N44" s="6">
        <f t="shared" ref="N44" si="106">N43+C44-P44</f>
        <v>5221.1600000000008</v>
      </c>
      <c r="O44" s="2">
        <f t="shared" ref="O44" si="107">N44*D44</f>
        <v>5716.1259680000012</v>
      </c>
      <c r="P44" s="2"/>
      <c r="Q44" s="2"/>
      <c r="R44" s="6">
        <f t="shared" ref="R44" si="108">R43+Q44</f>
        <v>1480.91</v>
      </c>
      <c r="S44" s="6">
        <f t="shared" ref="S44" si="109">R44+O44</f>
        <v>7197.035968000001</v>
      </c>
      <c r="T44">
        <f t="shared" ref="T44" si="110">T43+B44</f>
        <v>6465</v>
      </c>
      <c r="U44" s="4">
        <f t="shared" ref="U44" si="111">S44/T44-1</f>
        <v>0.11323062150038687</v>
      </c>
      <c r="V44" s="4">
        <f t="shared" ref="V44" si="112">O44/(T44-R44)-1</f>
        <v>0.14687454841305048</v>
      </c>
      <c r="W44" s="1">
        <f t="shared" ref="W44" si="113">R44/S44</f>
        <v>0.20576665263096264</v>
      </c>
    </row>
  </sheetData>
  <autoFilter ref="A1:W1" xr:uid="{97C2E941-0B08-D04E-A558-71A6284C31B0}"/>
  <phoneticPr fontId="2" type="noConversion"/>
  <conditionalFormatting sqref="L1:L1048576">
    <cfRule type="cellIs" dxfId="3" priority="8" operator="between">
      <formula>-0.45</formula>
      <formula>0.45</formula>
    </cfRule>
  </conditionalFormatting>
  <conditionalFormatting sqref="U1:U1048576">
    <cfRule type="dataBar" priority="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{7EFECC5B-92CC-3541-986A-60BB39DC78F3}</x14:id>
        </ext>
      </extLst>
    </cfRule>
    <cfRule type="dataBar" priority="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{62935A43-0AFB-C446-9C8E-899D3F0487C7}</x14:id>
        </ext>
      </extLst>
    </cfRule>
  </conditionalFormatting>
  <conditionalFormatting sqref="V1:V1048576">
    <cfRule type="dataBar" priority="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{2239BDD0-C2EE-4746-B163-AAF8F3833181}</x14:id>
        </ext>
      </extLst>
    </cfRule>
  </conditionalFormatting>
  <conditionalFormatting sqref="F9 F11:F44">
    <cfRule type="cellIs" dxfId="2" priority="2" operator="greaterThan">
      <formula>E9</formula>
    </cfRule>
  </conditionalFormatting>
  <conditionalFormatting sqref="F2:F1048576">
    <cfRule type="dataBar" priority="1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{C88D5F72-975B-5542-AAB3-16725ABF7833}</x14:id>
        </ext>
      </extLst>
    </cfRule>
  </conditionalFormatting>
  <pageMargins left="0.7" right="0.7" top="0.75" bottom="0.75" header="0.3" footer="0.3"/>
  <pageSetup paperSize="9" orientation="portrait" horizontalDpi="0" verticalDpi="0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EFECC5B-92CC-3541-986A-60BB39DC78F3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62935A43-0AFB-C446-9C8E-899D3F0487C7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U1:U1048576</xm:sqref>
        </x14:conditionalFormatting>
        <x14:conditionalFormatting xmlns:xm="http://schemas.microsoft.com/office/excel/2006/main">
          <x14:cfRule type="dataBar" id="{2239BDD0-C2EE-4746-B163-AAF8F3833181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V1:V1048576</xm:sqref>
        </x14:conditionalFormatting>
        <x14:conditionalFormatting xmlns:xm="http://schemas.microsoft.com/office/excel/2006/main">
          <x14:cfRule type="dataBar" id="{C88D5F72-975B-5542-AAB3-16725ABF7833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F2:F1048576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44"/>
  <sheetViews>
    <sheetView tabSelected="1" workbookViewId="0">
      <pane xSplit="1" ySplit="1" topLeftCell="B24" activePane="bottomRight" state="frozen"/>
      <selection pane="topRight" activeCell="B1" sqref="B1"/>
      <selection pane="bottomLeft" activeCell="A2" sqref="A2"/>
      <selection pane="bottomRight" activeCell="E49" sqref="E49"/>
    </sheetView>
  </sheetViews>
  <sheetFormatPr baseColWidth="10" defaultRowHeight="16"/>
  <cols>
    <col min="1" max="1" width="15.33203125" customWidth="1"/>
    <col min="2" max="2" width="6" bestFit="1" customWidth="1"/>
    <col min="3" max="3" width="8.5" bestFit="1" customWidth="1"/>
    <col min="4" max="4" width="8" bestFit="1" customWidth="1"/>
    <col min="5" max="5" width="6" bestFit="1" customWidth="1"/>
    <col min="6" max="6" width="8" bestFit="1" customWidth="1"/>
    <col min="7" max="7" width="9.1640625" style="38" customWidth="1"/>
    <col min="8" max="8" width="7.5" bestFit="1" customWidth="1"/>
    <col min="9" max="9" width="6" bestFit="1" customWidth="1"/>
    <col min="10" max="10" width="17" customWidth="1"/>
    <col min="11" max="11" width="7.5" bestFit="1" customWidth="1"/>
    <col min="12" max="12" width="6" bestFit="1" customWidth="1"/>
    <col min="13" max="13" width="7.5" customWidth="1"/>
    <col min="14" max="14" width="9.1640625" customWidth="1"/>
    <col min="15" max="15" width="10" bestFit="1" customWidth="1"/>
    <col min="16" max="16" width="10" customWidth="1"/>
    <col min="17" max="17" width="10" style="17" customWidth="1"/>
    <col min="18" max="20" width="10" bestFit="1" customWidth="1"/>
    <col min="21" max="22" width="19" customWidth="1"/>
  </cols>
  <sheetData>
    <row r="1" spans="1:23" ht="34">
      <c r="A1" t="s">
        <v>4</v>
      </c>
      <c r="B1" t="s">
        <v>5</v>
      </c>
      <c r="C1" t="s">
        <v>0</v>
      </c>
      <c r="D1" t="s">
        <v>3</v>
      </c>
      <c r="E1" t="s">
        <v>1</v>
      </c>
      <c r="F1">
        <v>0.9103</v>
      </c>
      <c r="G1" s="37" t="s">
        <v>182</v>
      </c>
      <c r="H1" s="21" t="str">
        <f>"盈利"&amp;ROUND(SUM(H2:H20000),2)</f>
        <v>盈利1154.2</v>
      </c>
      <c r="I1" t="s">
        <v>6</v>
      </c>
      <c r="J1" t="s">
        <v>2</v>
      </c>
      <c r="K1" t="s">
        <v>56</v>
      </c>
      <c r="L1" t="s">
        <v>54</v>
      </c>
      <c r="M1" s="8" t="s">
        <v>148</v>
      </c>
      <c r="N1" s="24" t="s">
        <v>143</v>
      </c>
      <c r="O1" s="24" t="s">
        <v>142</v>
      </c>
      <c r="P1" s="18" t="s">
        <v>144</v>
      </c>
      <c r="Q1" s="18" t="s">
        <v>145</v>
      </c>
      <c r="R1" s="18" t="s">
        <v>146</v>
      </c>
      <c r="S1" s="18" t="s">
        <v>147</v>
      </c>
      <c r="T1" t="s">
        <v>55</v>
      </c>
      <c r="U1" t="s">
        <v>78</v>
      </c>
      <c r="V1" s="18" t="s">
        <v>162</v>
      </c>
      <c r="W1" t="s">
        <v>141</v>
      </c>
    </row>
    <row r="2" spans="1:23">
      <c r="A2" s="25" t="s">
        <v>7</v>
      </c>
      <c r="B2" s="26">
        <v>150</v>
      </c>
      <c r="C2" s="27">
        <v>206.73</v>
      </c>
      <c r="D2" s="26">
        <v>0.72560000000000002</v>
      </c>
      <c r="E2" s="32">
        <v>0.23</v>
      </c>
      <c r="F2" s="30">
        <f>IF(G2="",($F$1*C2-B2)/B2,H2/B2)</f>
        <v>0.26273333333333332</v>
      </c>
      <c r="G2" s="31">
        <v>189.41</v>
      </c>
      <c r="H2" s="33">
        <f>IF(G2="",$F$1*C2-B2,G2-B2)</f>
        <v>39.409999999999997</v>
      </c>
      <c r="I2" s="26" t="s">
        <v>77</v>
      </c>
      <c r="J2" s="26" t="s">
        <v>153</v>
      </c>
      <c r="K2" s="2">
        <f>D2*C2</f>
        <v>150.003288</v>
      </c>
      <c r="L2" s="2">
        <f>K2-B2</f>
        <v>3.2879999999977372E-3</v>
      </c>
      <c r="M2" s="1">
        <f>K2/150</f>
        <v>1.00002192</v>
      </c>
      <c r="N2">
        <v>206.73</v>
      </c>
      <c r="O2" s="2">
        <f t="shared" ref="O2:O36" si="0">N2*D2</f>
        <v>150.003288</v>
      </c>
      <c r="P2" s="2"/>
      <c r="Q2" s="16"/>
      <c r="R2">
        <v>0</v>
      </c>
      <c r="S2" s="6">
        <f>O2+R2</f>
        <v>150.003288</v>
      </c>
      <c r="T2">
        <f>B2</f>
        <v>150</v>
      </c>
      <c r="U2" s="4">
        <f>S2/T2-1</f>
        <v>2.1920000000008599E-5</v>
      </c>
      <c r="V2" s="4">
        <f>O2/(T2-R2)-1</f>
        <v>2.1920000000008599E-5</v>
      </c>
      <c r="W2" s="1">
        <f>R2/S2</f>
        <v>0</v>
      </c>
    </row>
    <row r="3" spans="1:23">
      <c r="A3" s="25" t="s">
        <v>8</v>
      </c>
      <c r="B3" s="26">
        <v>150</v>
      </c>
      <c r="C3" s="27">
        <v>207.61</v>
      </c>
      <c r="D3" s="26">
        <v>0.72250000000000003</v>
      </c>
      <c r="E3" s="32">
        <v>0.23</v>
      </c>
      <c r="F3" s="30">
        <f t="shared" ref="F3:F43" si="1">IF(G3="",($F$1*C3-B3)/B3,H3/B3)</f>
        <v>0.26806666666666673</v>
      </c>
      <c r="G3" s="31">
        <v>190.21</v>
      </c>
      <c r="H3" s="33">
        <f t="shared" ref="H3:H39" si="2">IF(G3="",$F$1*C3-B3,G3-B3)</f>
        <v>40.210000000000008</v>
      </c>
      <c r="I3" s="26" t="s">
        <v>77</v>
      </c>
      <c r="J3" s="26" t="s">
        <v>154</v>
      </c>
      <c r="K3" s="2">
        <f t="shared" ref="K3:K7" si="3">D3*C3</f>
        <v>149.99822500000002</v>
      </c>
      <c r="L3" s="2">
        <f t="shared" ref="L3:L24" si="4">K3-B3</f>
        <v>-1.7749999999807642E-3</v>
      </c>
      <c r="M3" s="1">
        <f t="shared" ref="M3:M23" si="5">K3/150</f>
        <v>0.99998816666666679</v>
      </c>
      <c r="N3">
        <f>N2+C3</f>
        <v>414.34000000000003</v>
      </c>
      <c r="O3" s="2">
        <f t="shared" si="0"/>
        <v>299.36065000000002</v>
      </c>
      <c r="P3" s="2"/>
      <c r="Q3" s="16"/>
      <c r="R3">
        <v>0</v>
      </c>
      <c r="S3" s="6">
        <f t="shared" ref="S3:S24" si="6">O3+R3</f>
        <v>299.36065000000002</v>
      </c>
      <c r="T3">
        <f t="shared" ref="T3:T34" si="7">T2+B3</f>
        <v>300</v>
      </c>
      <c r="U3" s="4">
        <f>S3/T3-1</f>
        <v>-2.131166666666573E-3</v>
      </c>
      <c r="V3" s="4">
        <f t="shared" ref="V3:V41" si="8">O3/(T3-R3)-1</f>
        <v>-2.131166666666573E-3</v>
      </c>
      <c r="W3" s="1">
        <f t="shared" ref="W3:W39" si="9">R3/S3</f>
        <v>0</v>
      </c>
    </row>
    <row r="4" spans="1:23">
      <c r="A4" s="25" t="s">
        <v>9</v>
      </c>
      <c r="B4" s="26">
        <v>150</v>
      </c>
      <c r="C4" s="27">
        <v>203.09</v>
      </c>
      <c r="D4" s="26">
        <v>0.73860000000000003</v>
      </c>
      <c r="E4" s="32">
        <v>0.23</v>
      </c>
      <c r="F4" s="30">
        <f t="shared" si="1"/>
        <v>0.24046666666666663</v>
      </c>
      <c r="G4" s="31">
        <v>186.07</v>
      </c>
      <c r="H4" s="33">
        <f t="shared" si="2"/>
        <v>36.069999999999993</v>
      </c>
      <c r="I4" s="26" t="s">
        <v>77</v>
      </c>
      <c r="J4" s="26" t="s">
        <v>155</v>
      </c>
      <c r="K4" s="2">
        <f t="shared" si="3"/>
        <v>150.002274</v>
      </c>
      <c r="L4" s="2">
        <f t="shared" si="4"/>
        <v>2.2739999999998872E-3</v>
      </c>
      <c r="M4" s="1">
        <f t="shared" si="5"/>
        <v>1.00001516</v>
      </c>
      <c r="N4">
        <f t="shared" ref="N4:N10" si="10">N3+C4</f>
        <v>617.43000000000006</v>
      </c>
      <c r="O4" s="2">
        <f t="shared" si="0"/>
        <v>456.03379800000005</v>
      </c>
      <c r="P4" s="2"/>
      <c r="Q4" s="16"/>
      <c r="R4">
        <v>0</v>
      </c>
      <c r="S4" s="6">
        <f t="shared" si="6"/>
        <v>456.03379800000005</v>
      </c>
      <c r="T4">
        <f t="shared" si="7"/>
        <v>450</v>
      </c>
      <c r="U4" s="4">
        <f t="shared" ref="U4:U34" si="11">S4/T4-1</f>
        <v>1.3408440000000077E-2</v>
      </c>
      <c r="V4" s="4">
        <f t="shared" si="8"/>
        <v>1.3408440000000077E-2</v>
      </c>
      <c r="W4" s="1">
        <f t="shared" si="9"/>
        <v>0</v>
      </c>
    </row>
    <row r="5" spans="1:23">
      <c r="A5" s="25" t="s">
        <v>14</v>
      </c>
      <c r="B5" s="26">
        <v>150</v>
      </c>
      <c r="C5" s="27">
        <v>199.68</v>
      </c>
      <c r="D5" s="26">
        <v>0.75119999999999998</v>
      </c>
      <c r="E5" s="32">
        <v>0.23</v>
      </c>
      <c r="F5" s="30">
        <f t="shared" si="1"/>
        <v>0.23953333333333338</v>
      </c>
      <c r="G5" s="31">
        <v>185.93</v>
      </c>
      <c r="H5" s="33">
        <f t="shared" si="2"/>
        <v>35.930000000000007</v>
      </c>
      <c r="I5" s="26" t="s">
        <v>77</v>
      </c>
      <c r="J5" s="26" t="s">
        <v>163</v>
      </c>
      <c r="K5" s="2">
        <f t="shared" si="3"/>
        <v>149.999616</v>
      </c>
      <c r="L5" s="2">
        <f t="shared" si="4"/>
        <v>-3.8399999999683132E-4</v>
      </c>
      <c r="M5" s="1">
        <f t="shared" si="5"/>
        <v>0.99999744000000002</v>
      </c>
      <c r="N5">
        <f t="shared" si="10"/>
        <v>817.11000000000013</v>
      </c>
      <c r="O5" s="2">
        <f t="shared" si="0"/>
        <v>613.81303200000013</v>
      </c>
      <c r="P5" s="2"/>
      <c r="Q5" s="16"/>
      <c r="R5">
        <v>0</v>
      </c>
      <c r="S5" s="6">
        <f t="shared" si="6"/>
        <v>613.81303200000013</v>
      </c>
      <c r="T5">
        <f t="shared" si="7"/>
        <v>600</v>
      </c>
      <c r="U5" s="4">
        <f t="shared" si="11"/>
        <v>2.3021720000000245E-2</v>
      </c>
      <c r="V5" s="4">
        <f t="shared" si="8"/>
        <v>2.3021720000000245E-2</v>
      </c>
      <c r="W5" s="1">
        <f t="shared" si="9"/>
        <v>0</v>
      </c>
    </row>
    <row r="6" spans="1:23">
      <c r="A6" s="25" t="s">
        <v>15</v>
      </c>
      <c r="B6" s="26">
        <v>150</v>
      </c>
      <c r="C6" s="27">
        <v>200.16</v>
      </c>
      <c r="D6" s="26">
        <v>0.74939999999999996</v>
      </c>
      <c r="E6" s="32">
        <v>0.23</v>
      </c>
      <c r="F6" s="30">
        <f t="shared" si="1"/>
        <v>0.2425333333333333</v>
      </c>
      <c r="G6" s="31">
        <v>186.38</v>
      </c>
      <c r="H6" s="33">
        <f t="shared" si="2"/>
        <v>36.379999999999995</v>
      </c>
      <c r="I6" s="26" t="s">
        <v>77</v>
      </c>
      <c r="J6" s="26" t="s">
        <v>164</v>
      </c>
      <c r="K6" s="2">
        <f t="shared" si="3"/>
        <v>149.99990399999999</v>
      </c>
      <c r="L6" s="2">
        <f t="shared" si="4"/>
        <v>-9.6000000013418685E-5</v>
      </c>
      <c r="M6" s="1">
        <f t="shared" si="5"/>
        <v>0.99999935999999989</v>
      </c>
      <c r="N6">
        <f t="shared" si="10"/>
        <v>1017.2700000000001</v>
      </c>
      <c r="O6" s="2">
        <f t="shared" si="0"/>
        <v>762.34213799999998</v>
      </c>
      <c r="P6" s="2"/>
      <c r="Q6" s="16"/>
      <c r="R6">
        <v>0</v>
      </c>
      <c r="S6" s="6">
        <f t="shared" si="6"/>
        <v>762.34213799999998</v>
      </c>
      <c r="T6">
        <f t="shared" si="7"/>
        <v>750</v>
      </c>
      <c r="U6" s="4">
        <f t="shared" si="11"/>
        <v>1.6456183999999929E-2</v>
      </c>
      <c r="V6" s="4">
        <f t="shared" si="8"/>
        <v>1.6456183999999929E-2</v>
      </c>
      <c r="W6" s="1">
        <f t="shared" si="9"/>
        <v>0</v>
      </c>
    </row>
    <row r="7" spans="1:23">
      <c r="A7" s="25" t="s">
        <v>16</v>
      </c>
      <c r="B7" s="26">
        <v>150</v>
      </c>
      <c r="C7" s="27">
        <v>199.63</v>
      </c>
      <c r="D7" s="26">
        <v>0.75139999999999996</v>
      </c>
      <c r="E7" s="32">
        <v>0.23</v>
      </c>
      <c r="F7" s="30">
        <f t="shared" si="1"/>
        <v>0.23919999999999997</v>
      </c>
      <c r="G7" s="31">
        <v>185.88</v>
      </c>
      <c r="H7" s="33">
        <f t="shared" si="2"/>
        <v>35.879999999999995</v>
      </c>
      <c r="I7" s="26" t="s">
        <v>77</v>
      </c>
      <c r="J7" s="26" t="s">
        <v>165</v>
      </c>
      <c r="K7" s="2">
        <f t="shared" si="3"/>
        <v>150.001982</v>
      </c>
      <c r="L7" s="2">
        <f t="shared" si="4"/>
        <v>1.9819999999981519E-3</v>
      </c>
      <c r="M7" s="1">
        <f t="shared" si="5"/>
        <v>1.0000132133333333</v>
      </c>
      <c r="N7">
        <f t="shared" si="10"/>
        <v>1216.9000000000001</v>
      </c>
      <c r="O7" s="2">
        <f t="shared" si="0"/>
        <v>914.37865999999997</v>
      </c>
      <c r="P7" s="2"/>
      <c r="Q7" s="16"/>
      <c r="R7">
        <v>0</v>
      </c>
      <c r="S7" s="6">
        <f t="shared" si="6"/>
        <v>914.37865999999997</v>
      </c>
      <c r="T7">
        <f t="shared" si="7"/>
        <v>900</v>
      </c>
      <c r="U7" s="4">
        <f t="shared" si="11"/>
        <v>1.5976288888888801E-2</v>
      </c>
      <c r="V7" s="4">
        <f t="shared" si="8"/>
        <v>1.5976288888888801E-2</v>
      </c>
      <c r="W7" s="1">
        <f t="shared" si="9"/>
        <v>0</v>
      </c>
    </row>
    <row r="8" spans="1:23">
      <c r="A8" s="25" t="s">
        <v>22</v>
      </c>
      <c r="B8" s="26">
        <v>150</v>
      </c>
      <c r="C8" s="27">
        <v>199.95</v>
      </c>
      <c r="D8" s="26">
        <v>0.75019999999999998</v>
      </c>
      <c r="E8" s="32">
        <v>0.23</v>
      </c>
      <c r="F8" s="30">
        <f t="shared" si="1"/>
        <v>0.24186666666666667</v>
      </c>
      <c r="G8" s="31">
        <v>186.28</v>
      </c>
      <c r="H8" s="33">
        <f t="shared" si="2"/>
        <v>36.28</v>
      </c>
      <c r="I8" s="26" t="s">
        <v>77</v>
      </c>
      <c r="J8" s="26" t="s">
        <v>167</v>
      </c>
      <c r="K8" s="2">
        <f t="shared" ref="K8:K9" si="12">D8*C8</f>
        <v>150.00248999999999</v>
      </c>
      <c r="L8" s="2">
        <f t="shared" si="4"/>
        <v>2.4899999999945521E-3</v>
      </c>
      <c r="M8" s="1">
        <f t="shared" si="5"/>
        <v>1.0000165999999999</v>
      </c>
      <c r="N8">
        <f t="shared" si="10"/>
        <v>1416.8500000000001</v>
      </c>
      <c r="O8" s="2">
        <f t="shared" si="0"/>
        <v>1062.9208700000001</v>
      </c>
      <c r="P8" s="2"/>
      <c r="Q8" s="16"/>
      <c r="R8">
        <v>0</v>
      </c>
      <c r="S8" s="6">
        <f t="shared" si="6"/>
        <v>1062.9208700000001</v>
      </c>
      <c r="T8">
        <f t="shared" si="7"/>
        <v>1050</v>
      </c>
      <c r="U8" s="4">
        <f t="shared" si="11"/>
        <v>1.230559047619062E-2</v>
      </c>
      <c r="V8" s="4">
        <f t="shared" si="8"/>
        <v>1.230559047619062E-2</v>
      </c>
      <c r="W8" s="1">
        <f t="shared" si="9"/>
        <v>0</v>
      </c>
    </row>
    <row r="9" spans="1:23">
      <c r="A9" s="25" t="s">
        <v>23</v>
      </c>
      <c r="B9" s="26">
        <v>150</v>
      </c>
      <c r="C9" s="27">
        <v>198.49</v>
      </c>
      <c r="D9" s="26">
        <v>0.75570000000000004</v>
      </c>
      <c r="E9" s="32">
        <v>0.23</v>
      </c>
      <c r="F9" s="30">
        <f t="shared" si="1"/>
        <v>0.23213333333333327</v>
      </c>
      <c r="G9" s="31">
        <v>184.82</v>
      </c>
      <c r="H9" s="33">
        <f t="shared" si="2"/>
        <v>34.819999999999993</v>
      </c>
      <c r="I9" s="26" t="s">
        <v>77</v>
      </c>
      <c r="J9" s="26" t="s">
        <v>166</v>
      </c>
      <c r="K9" s="2">
        <f t="shared" si="12"/>
        <v>149.99889300000001</v>
      </c>
      <c r="L9" s="2">
        <f t="shared" si="4"/>
        <v>-1.1069999999904212E-3</v>
      </c>
      <c r="M9" s="1">
        <f t="shared" si="5"/>
        <v>0.99999262000000011</v>
      </c>
      <c r="N9">
        <f t="shared" si="10"/>
        <v>1615.3400000000001</v>
      </c>
      <c r="O9" s="2">
        <f t="shared" si="0"/>
        <v>1220.7124380000002</v>
      </c>
      <c r="P9" s="2"/>
      <c r="Q9" s="16"/>
      <c r="R9">
        <v>0</v>
      </c>
      <c r="S9" s="6">
        <f t="shared" si="6"/>
        <v>1220.7124380000002</v>
      </c>
      <c r="T9">
        <f t="shared" si="7"/>
        <v>1200</v>
      </c>
      <c r="U9" s="4">
        <f t="shared" si="11"/>
        <v>1.7260365000000277E-2</v>
      </c>
      <c r="V9" s="4">
        <f t="shared" si="8"/>
        <v>1.7260365000000277E-2</v>
      </c>
      <c r="W9" s="1">
        <f t="shared" si="9"/>
        <v>0</v>
      </c>
    </row>
    <row r="10" spans="1:23">
      <c r="A10" s="25" t="s">
        <v>24</v>
      </c>
      <c r="B10" s="26">
        <v>150</v>
      </c>
      <c r="C10" s="27">
        <v>199.76</v>
      </c>
      <c r="D10" s="26">
        <v>0.75090000000000001</v>
      </c>
      <c r="E10" s="32">
        <v>0.23</v>
      </c>
      <c r="F10" s="30">
        <f t="shared" si="1"/>
        <v>0.24006666666666659</v>
      </c>
      <c r="G10" s="31">
        <v>186.01</v>
      </c>
      <c r="H10" s="33">
        <f t="shared" si="2"/>
        <v>36.009999999999991</v>
      </c>
      <c r="I10" s="26" t="s">
        <v>77</v>
      </c>
      <c r="J10" s="26" t="s">
        <v>168</v>
      </c>
      <c r="K10" s="2">
        <f t="shared" ref="K10:K13" si="13">D10*C10</f>
        <v>149.99978400000001</v>
      </c>
      <c r="L10" s="2">
        <f t="shared" si="4"/>
        <v>-2.159999999946649E-4</v>
      </c>
      <c r="M10" s="1">
        <f t="shared" si="5"/>
        <v>0.99999855999999998</v>
      </c>
      <c r="N10">
        <f t="shared" si="10"/>
        <v>1815.1000000000001</v>
      </c>
      <c r="O10" s="2">
        <f t="shared" si="0"/>
        <v>1362.9585900000002</v>
      </c>
      <c r="P10" s="2"/>
      <c r="Q10" s="16"/>
      <c r="R10">
        <v>0</v>
      </c>
      <c r="S10" s="6">
        <f t="shared" si="6"/>
        <v>1362.9585900000002</v>
      </c>
      <c r="T10">
        <f t="shared" si="7"/>
        <v>1350</v>
      </c>
      <c r="U10" s="4">
        <f t="shared" si="11"/>
        <v>9.5989555555557882E-3</v>
      </c>
      <c r="V10" s="4">
        <f t="shared" si="8"/>
        <v>9.5989555555557882E-3</v>
      </c>
      <c r="W10" s="1">
        <f t="shared" si="9"/>
        <v>0</v>
      </c>
    </row>
    <row r="11" spans="1:23">
      <c r="A11" s="34" t="s">
        <v>25</v>
      </c>
      <c r="B11" s="26">
        <v>150</v>
      </c>
      <c r="C11" s="27">
        <v>197.11</v>
      </c>
      <c r="D11" s="26">
        <v>0.76100000000000001</v>
      </c>
      <c r="E11" s="32">
        <v>0.23</v>
      </c>
      <c r="F11" s="30">
        <f t="shared" si="1"/>
        <v>0.23879999999999996</v>
      </c>
      <c r="G11" s="31">
        <v>185.82</v>
      </c>
      <c r="H11" s="33">
        <f t="shared" si="2"/>
        <v>35.819999999999993</v>
      </c>
      <c r="I11" s="26" t="s">
        <v>77</v>
      </c>
      <c r="J11" s="26" t="s">
        <v>183</v>
      </c>
      <c r="K11" s="2">
        <f t="shared" si="13"/>
        <v>150.00071000000003</v>
      </c>
      <c r="L11" s="2">
        <f t="shared" si="4"/>
        <v>7.1000000002641173E-4</v>
      </c>
      <c r="M11" s="1">
        <f t="shared" si="5"/>
        <v>1.0000047333333335</v>
      </c>
      <c r="N11" s="6">
        <f t="shared" ref="N11:N33" si="14">N10+C11-P11</f>
        <v>2012.21</v>
      </c>
      <c r="O11" s="2">
        <f t="shared" si="0"/>
        <v>1531.2918099999999</v>
      </c>
      <c r="P11" s="2"/>
      <c r="Q11" s="16"/>
      <c r="R11">
        <v>0</v>
      </c>
      <c r="S11" s="6">
        <f t="shared" si="6"/>
        <v>1531.2918099999999</v>
      </c>
      <c r="T11">
        <f t="shared" si="7"/>
        <v>1500</v>
      </c>
      <c r="U11" s="4">
        <f t="shared" si="11"/>
        <v>2.0861206666666687E-2</v>
      </c>
      <c r="V11" s="4">
        <f t="shared" si="8"/>
        <v>2.0861206666666687E-2</v>
      </c>
      <c r="W11" s="1">
        <f t="shared" si="9"/>
        <v>0</v>
      </c>
    </row>
    <row r="12" spans="1:23">
      <c r="A12" s="34" t="s">
        <v>26</v>
      </c>
      <c r="B12" s="26">
        <v>150</v>
      </c>
      <c r="C12" s="27">
        <v>197.58</v>
      </c>
      <c r="D12" s="26">
        <v>0.75919999999999999</v>
      </c>
      <c r="E12" s="32">
        <v>0.23</v>
      </c>
      <c r="F12" s="30">
        <f t="shared" si="1"/>
        <v>0.24173333333333327</v>
      </c>
      <c r="G12" s="31">
        <v>186.26</v>
      </c>
      <c r="H12" s="33">
        <f t="shared" si="2"/>
        <v>36.259999999999991</v>
      </c>
      <c r="I12" s="26" t="s">
        <v>77</v>
      </c>
      <c r="J12" s="26" t="s">
        <v>184</v>
      </c>
      <c r="K12" s="2">
        <f t="shared" si="13"/>
        <v>150.002736</v>
      </c>
      <c r="L12" s="2">
        <f t="shared" si="4"/>
        <v>2.7359999999987394E-3</v>
      </c>
      <c r="M12" s="1">
        <f t="shared" si="5"/>
        <v>1.0000182399999999</v>
      </c>
      <c r="N12" s="6">
        <f t="shared" si="14"/>
        <v>2209.79</v>
      </c>
      <c r="O12" s="2">
        <f t="shared" si="0"/>
        <v>1677.672568</v>
      </c>
      <c r="P12" s="2"/>
      <c r="Q12" s="16"/>
      <c r="R12">
        <v>0</v>
      </c>
      <c r="S12" s="6">
        <f t="shared" si="6"/>
        <v>1677.672568</v>
      </c>
      <c r="T12">
        <f t="shared" si="7"/>
        <v>1650</v>
      </c>
      <c r="U12" s="4">
        <f t="shared" si="11"/>
        <v>1.6771253333333291E-2</v>
      </c>
      <c r="V12" s="4">
        <f t="shared" si="8"/>
        <v>1.6771253333333291E-2</v>
      </c>
      <c r="W12" s="1">
        <f t="shared" si="9"/>
        <v>0</v>
      </c>
    </row>
    <row r="13" spans="1:23">
      <c r="A13" s="25" t="s">
        <v>27</v>
      </c>
      <c r="B13" s="26">
        <v>150</v>
      </c>
      <c r="C13" s="27">
        <v>198.99</v>
      </c>
      <c r="D13" s="26">
        <v>0.75380000000000003</v>
      </c>
      <c r="E13" s="32">
        <v>0.23</v>
      </c>
      <c r="F13" s="30">
        <f t="shared" si="1"/>
        <v>0.23526666666666662</v>
      </c>
      <c r="G13" s="31">
        <v>185.29</v>
      </c>
      <c r="H13" s="33">
        <f t="shared" si="2"/>
        <v>35.289999999999992</v>
      </c>
      <c r="I13" s="26" t="s">
        <v>77</v>
      </c>
      <c r="J13" s="26" t="s">
        <v>169</v>
      </c>
      <c r="K13" s="2">
        <f t="shared" si="13"/>
        <v>149.99866200000002</v>
      </c>
      <c r="L13" s="2">
        <f t="shared" si="4"/>
        <v>-1.3379999999756365E-3</v>
      </c>
      <c r="M13" s="1">
        <f t="shared" si="5"/>
        <v>0.99999108000000014</v>
      </c>
      <c r="N13" s="6">
        <f t="shared" si="14"/>
        <v>2408.7799999999997</v>
      </c>
      <c r="O13" s="2">
        <f t="shared" si="0"/>
        <v>1815.7383639999998</v>
      </c>
      <c r="P13" s="2"/>
      <c r="Q13" s="16"/>
      <c r="R13">
        <v>0</v>
      </c>
      <c r="S13" s="6">
        <f t="shared" si="6"/>
        <v>1815.7383639999998</v>
      </c>
      <c r="T13">
        <f t="shared" si="7"/>
        <v>1800</v>
      </c>
      <c r="U13" s="4">
        <f t="shared" si="11"/>
        <v>8.743535555555404E-3</v>
      </c>
      <c r="V13" s="4">
        <f t="shared" si="8"/>
        <v>8.743535555555404E-3</v>
      </c>
      <c r="W13" s="1">
        <f t="shared" si="9"/>
        <v>0</v>
      </c>
    </row>
    <row r="14" spans="1:23">
      <c r="A14" s="34" t="s">
        <v>32</v>
      </c>
      <c r="B14" s="26">
        <v>150</v>
      </c>
      <c r="C14" s="27">
        <v>197.08</v>
      </c>
      <c r="D14" s="26">
        <v>0.7611</v>
      </c>
      <c r="E14" s="32">
        <v>0.23</v>
      </c>
      <c r="F14" s="30">
        <f t="shared" si="1"/>
        <v>0.23853333333333335</v>
      </c>
      <c r="G14" s="31">
        <v>185.78</v>
      </c>
      <c r="H14" s="33">
        <f t="shared" si="2"/>
        <v>35.78</v>
      </c>
      <c r="I14" s="26" t="s">
        <v>77</v>
      </c>
      <c r="J14" s="26" t="s">
        <v>185</v>
      </c>
      <c r="K14" s="2">
        <f t="shared" ref="K14" si="15">D14*C14</f>
        <v>149.99758800000001</v>
      </c>
      <c r="L14" s="2">
        <f t="shared" si="4"/>
        <v>-2.4119999999925312E-3</v>
      </c>
      <c r="M14" s="1">
        <f t="shared" si="5"/>
        <v>0.99998392000000003</v>
      </c>
      <c r="N14" s="6">
        <f t="shared" si="14"/>
        <v>2605.8599999999997</v>
      </c>
      <c r="O14" s="2">
        <f t="shared" si="0"/>
        <v>1983.3200459999998</v>
      </c>
      <c r="P14" s="2"/>
      <c r="Q14" s="16"/>
      <c r="R14">
        <v>0</v>
      </c>
      <c r="S14" s="6">
        <f t="shared" si="6"/>
        <v>1983.3200459999998</v>
      </c>
      <c r="T14">
        <f t="shared" si="7"/>
        <v>1950</v>
      </c>
      <c r="U14" s="4">
        <f t="shared" si="11"/>
        <v>1.7087203076922908E-2</v>
      </c>
      <c r="V14" s="4">
        <f t="shared" si="8"/>
        <v>1.7087203076922908E-2</v>
      </c>
      <c r="W14" s="1">
        <f t="shared" si="9"/>
        <v>0</v>
      </c>
    </row>
    <row r="15" spans="1:23">
      <c r="A15" s="34" t="s">
        <v>39</v>
      </c>
      <c r="B15" s="26">
        <v>150</v>
      </c>
      <c r="C15" s="27">
        <v>195.98</v>
      </c>
      <c r="D15" s="26">
        <v>0.76539999999999997</v>
      </c>
      <c r="E15" s="32">
        <v>0.23</v>
      </c>
      <c r="F15" s="30">
        <f t="shared" si="1"/>
        <v>0.23166666666666666</v>
      </c>
      <c r="G15" s="31">
        <v>184.75</v>
      </c>
      <c r="H15" s="33">
        <f t="shared" si="2"/>
        <v>34.75</v>
      </c>
      <c r="I15" s="26" t="s">
        <v>77</v>
      </c>
      <c r="J15" s="26" t="s">
        <v>186</v>
      </c>
      <c r="K15" s="2">
        <f t="shared" ref="K15:K19" si="16">D15*C15</f>
        <v>150.00309199999998</v>
      </c>
      <c r="L15" s="2">
        <f t="shared" si="4"/>
        <v>3.0919999999809988E-3</v>
      </c>
      <c r="M15" s="1">
        <f t="shared" si="5"/>
        <v>1.0000206133333331</v>
      </c>
      <c r="N15" s="6">
        <f t="shared" si="14"/>
        <v>2801.8399999999997</v>
      </c>
      <c r="O15" s="2">
        <f t="shared" si="0"/>
        <v>2144.5283359999999</v>
      </c>
      <c r="P15" s="2"/>
      <c r="Q15" s="16"/>
      <c r="R15">
        <v>0</v>
      </c>
      <c r="S15" s="6">
        <f t="shared" si="6"/>
        <v>2144.5283359999999</v>
      </c>
      <c r="T15">
        <f t="shared" si="7"/>
        <v>2100</v>
      </c>
      <c r="U15" s="4">
        <f t="shared" si="11"/>
        <v>2.120396952380954E-2</v>
      </c>
      <c r="V15" s="4">
        <f t="shared" si="8"/>
        <v>2.120396952380954E-2</v>
      </c>
      <c r="W15" s="1">
        <f t="shared" si="9"/>
        <v>0</v>
      </c>
    </row>
    <row r="16" spans="1:23">
      <c r="A16" s="25" t="s">
        <v>40</v>
      </c>
      <c r="B16" s="26">
        <v>150</v>
      </c>
      <c r="C16" s="27">
        <v>198.78</v>
      </c>
      <c r="D16" s="26">
        <v>0.75460000000000005</v>
      </c>
      <c r="E16" s="32">
        <v>0.23</v>
      </c>
      <c r="F16" s="30">
        <f t="shared" si="1"/>
        <v>0.23393333333333335</v>
      </c>
      <c r="G16" s="31">
        <v>185.09</v>
      </c>
      <c r="H16" s="33">
        <f t="shared" si="2"/>
        <v>35.090000000000003</v>
      </c>
      <c r="I16" s="26" t="s">
        <v>77</v>
      </c>
      <c r="J16" s="26" t="s">
        <v>171</v>
      </c>
      <c r="K16" s="2">
        <f t="shared" si="16"/>
        <v>149.99938800000001</v>
      </c>
      <c r="L16" s="2">
        <f t="shared" si="4"/>
        <v>-6.1199999998962085E-4</v>
      </c>
      <c r="M16" s="1">
        <f t="shared" si="5"/>
        <v>0.99999592000000004</v>
      </c>
      <c r="N16" s="6">
        <f t="shared" si="14"/>
        <v>3000.62</v>
      </c>
      <c r="O16" s="2">
        <f t="shared" si="0"/>
        <v>2264.2678519999999</v>
      </c>
      <c r="P16" s="2"/>
      <c r="Q16" s="16"/>
      <c r="R16">
        <v>0</v>
      </c>
      <c r="S16" s="6">
        <f t="shared" si="6"/>
        <v>2264.2678519999999</v>
      </c>
      <c r="T16">
        <f t="shared" si="7"/>
        <v>2250</v>
      </c>
      <c r="U16" s="4">
        <f t="shared" si="11"/>
        <v>6.3412675555556408E-3</v>
      </c>
      <c r="V16" s="4">
        <f t="shared" si="8"/>
        <v>6.3412675555556408E-3</v>
      </c>
      <c r="W16" s="1">
        <f t="shared" si="9"/>
        <v>0</v>
      </c>
    </row>
    <row r="17" spans="1:23">
      <c r="A17" s="25" t="s">
        <v>41</v>
      </c>
      <c r="B17" s="26">
        <v>150</v>
      </c>
      <c r="C17" s="27">
        <v>198.44</v>
      </c>
      <c r="D17" s="26">
        <v>0.75590000000000002</v>
      </c>
      <c r="E17" s="32">
        <v>0.23</v>
      </c>
      <c r="F17" s="30">
        <f t="shared" si="1"/>
        <v>0.23193333333333327</v>
      </c>
      <c r="G17" s="31">
        <v>184.79</v>
      </c>
      <c r="H17" s="33">
        <f t="shared" si="2"/>
        <v>34.789999999999992</v>
      </c>
      <c r="I17" s="26" t="s">
        <v>77</v>
      </c>
      <c r="J17" s="26" t="s">
        <v>170</v>
      </c>
      <c r="K17" s="2">
        <f t="shared" si="16"/>
        <v>150.00079600000001</v>
      </c>
      <c r="L17" s="2">
        <f t="shared" si="4"/>
        <v>7.9600000000823457E-4</v>
      </c>
      <c r="M17" s="1">
        <f t="shared" si="5"/>
        <v>1.0000053066666668</v>
      </c>
      <c r="N17" s="6">
        <f t="shared" si="14"/>
        <v>3199.06</v>
      </c>
      <c r="O17" s="2">
        <f t="shared" si="0"/>
        <v>2418.1694539999999</v>
      </c>
      <c r="P17" s="2"/>
      <c r="Q17" s="16"/>
      <c r="R17">
        <v>0</v>
      </c>
      <c r="S17" s="6">
        <f t="shared" si="6"/>
        <v>2418.1694539999999</v>
      </c>
      <c r="T17">
        <f t="shared" si="7"/>
        <v>2400</v>
      </c>
      <c r="U17" s="4">
        <f t="shared" si="11"/>
        <v>7.5706058333333548E-3</v>
      </c>
      <c r="V17" s="4">
        <f t="shared" si="8"/>
        <v>7.5706058333333548E-3</v>
      </c>
      <c r="W17" s="1">
        <f t="shared" si="9"/>
        <v>0</v>
      </c>
    </row>
    <row r="18" spans="1:23">
      <c r="A18" s="34" t="s">
        <v>42</v>
      </c>
      <c r="B18" s="26">
        <v>150</v>
      </c>
      <c r="C18" s="27">
        <v>197.45</v>
      </c>
      <c r="D18" s="26">
        <v>0.75970000000000004</v>
      </c>
      <c r="E18" s="32">
        <v>0.23</v>
      </c>
      <c r="F18" s="30">
        <f t="shared" si="1"/>
        <v>0.24093333333333325</v>
      </c>
      <c r="G18" s="31">
        <v>186.14</v>
      </c>
      <c r="H18" s="33">
        <f t="shared" si="2"/>
        <v>36.139999999999986</v>
      </c>
      <c r="I18" s="26" t="s">
        <v>77</v>
      </c>
      <c r="J18" s="26" t="s">
        <v>187</v>
      </c>
      <c r="K18" s="2">
        <f t="shared" si="16"/>
        <v>150.00276500000001</v>
      </c>
      <c r="L18" s="2">
        <f t="shared" si="4"/>
        <v>2.7650000000107866E-3</v>
      </c>
      <c r="M18" s="1">
        <f t="shared" si="5"/>
        <v>1.0000184333333335</v>
      </c>
      <c r="N18" s="6">
        <f t="shared" si="14"/>
        <v>3396.5099999999998</v>
      </c>
      <c r="O18" s="2">
        <f t="shared" si="0"/>
        <v>2580.3286469999998</v>
      </c>
      <c r="P18" s="2"/>
      <c r="Q18" s="16"/>
      <c r="R18">
        <v>0</v>
      </c>
      <c r="S18" s="6">
        <f t="shared" si="6"/>
        <v>2580.3286469999998</v>
      </c>
      <c r="T18">
        <f t="shared" si="7"/>
        <v>2550</v>
      </c>
      <c r="U18" s="4">
        <f t="shared" si="11"/>
        <v>1.1893587058823485E-2</v>
      </c>
      <c r="V18" s="4">
        <f t="shared" si="8"/>
        <v>1.1893587058823485E-2</v>
      </c>
      <c r="W18" s="1">
        <f t="shared" si="9"/>
        <v>0</v>
      </c>
    </row>
    <row r="19" spans="1:23">
      <c r="A19" s="25" t="s">
        <v>43</v>
      </c>
      <c r="B19" s="26">
        <v>150</v>
      </c>
      <c r="C19" s="27">
        <v>198.26</v>
      </c>
      <c r="D19" s="26">
        <v>0.75660000000000005</v>
      </c>
      <c r="E19" s="32">
        <v>0.23</v>
      </c>
      <c r="F19" s="30">
        <f t="shared" si="1"/>
        <v>0.23073333333333343</v>
      </c>
      <c r="G19" s="31">
        <v>184.61</v>
      </c>
      <c r="H19" s="33">
        <f t="shared" si="2"/>
        <v>34.610000000000014</v>
      </c>
      <c r="I19" s="26" t="s">
        <v>77</v>
      </c>
      <c r="J19" s="26" t="s">
        <v>172</v>
      </c>
      <c r="K19" s="2">
        <f t="shared" si="16"/>
        <v>150.00351599999999</v>
      </c>
      <c r="L19" s="2">
        <f t="shared" si="4"/>
        <v>3.5159999999905267E-3</v>
      </c>
      <c r="M19" s="1">
        <f t="shared" si="5"/>
        <v>1.0000234399999999</v>
      </c>
      <c r="N19" s="6">
        <f t="shared" si="14"/>
        <v>3594.7699999999995</v>
      </c>
      <c r="O19" s="2">
        <f t="shared" si="0"/>
        <v>2719.8029819999997</v>
      </c>
      <c r="P19" s="2"/>
      <c r="Q19" s="16"/>
      <c r="R19">
        <v>0</v>
      </c>
      <c r="S19" s="6">
        <f t="shared" si="6"/>
        <v>2719.8029819999997</v>
      </c>
      <c r="T19">
        <f t="shared" si="7"/>
        <v>2700</v>
      </c>
      <c r="U19" s="4">
        <f t="shared" si="11"/>
        <v>7.3344377777777581E-3</v>
      </c>
      <c r="V19" s="4">
        <f t="shared" si="8"/>
        <v>7.3344377777777581E-3</v>
      </c>
      <c r="W19" s="1">
        <f t="shared" si="9"/>
        <v>0</v>
      </c>
    </row>
    <row r="20" spans="1:23">
      <c r="A20" s="5" t="s">
        <v>44</v>
      </c>
      <c r="B20">
        <v>270</v>
      </c>
      <c r="C20" s="2">
        <v>357.76</v>
      </c>
      <c r="D20">
        <v>0.75470000000000004</v>
      </c>
      <c r="E20" s="1">
        <f>10%*M20+13%</f>
        <v>0.31000098133333331</v>
      </c>
      <c r="F20" s="39">
        <f t="shared" si="1"/>
        <v>0.2061812148148148</v>
      </c>
      <c r="G20" s="9"/>
      <c r="H20" s="20">
        <f t="shared" si="2"/>
        <v>55.668927999999994</v>
      </c>
      <c r="I20" t="s">
        <v>13</v>
      </c>
      <c r="J20" t="s">
        <v>106</v>
      </c>
      <c r="K20" s="2">
        <f t="shared" ref="K20:K23" si="17">D20*C20</f>
        <v>270.00147199999998</v>
      </c>
      <c r="L20" s="2">
        <f t="shared" si="4"/>
        <v>1.4719999999783795E-3</v>
      </c>
      <c r="M20" s="1">
        <f t="shared" si="5"/>
        <v>1.8000098133333331</v>
      </c>
      <c r="N20" s="6">
        <f t="shared" si="14"/>
        <v>3952.5299999999997</v>
      </c>
      <c r="O20" s="2">
        <f t="shared" si="0"/>
        <v>2982.9743909999997</v>
      </c>
      <c r="P20" s="2"/>
      <c r="Q20" s="16"/>
      <c r="R20">
        <v>0</v>
      </c>
      <c r="S20" s="6">
        <f t="shared" si="6"/>
        <v>2982.9743909999997</v>
      </c>
      <c r="T20">
        <f t="shared" si="7"/>
        <v>2970</v>
      </c>
      <c r="U20" s="4">
        <f t="shared" si="11"/>
        <v>4.3684818181817242E-3</v>
      </c>
      <c r="V20" s="4">
        <f t="shared" si="8"/>
        <v>4.3684818181817242E-3</v>
      </c>
      <c r="W20" s="1">
        <f t="shared" si="9"/>
        <v>0</v>
      </c>
    </row>
    <row r="21" spans="1:23">
      <c r="A21" s="5" t="s">
        <v>45</v>
      </c>
      <c r="B21">
        <v>270</v>
      </c>
      <c r="C21" s="2">
        <v>361.93</v>
      </c>
      <c r="D21">
        <v>0.746</v>
      </c>
      <c r="E21" s="1">
        <f>10%*M21+13%</f>
        <v>0.30999985333333335</v>
      </c>
      <c r="F21" s="39">
        <f t="shared" si="1"/>
        <v>0.22024029259259259</v>
      </c>
      <c r="G21" s="9"/>
      <c r="H21" s="20">
        <f t="shared" si="2"/>
        <v>59.464878999999996</v>
      </c>
      <c r="I21" t="s">
        <v>13</v>
      </c>
      <c r="J21" t="s">
        <v>107</v>
      </c>
      <c r="K21" s="2">
        <f t="shared" si="17"/>
        <v>269.99977999999999</v>
      </c>
      <c r="L21" s="2">
        <f t="shared" si="4"/>
        <v>-2.2000000001298758E-4</v>
      </c>
      <c r="M21" s="1">
        <f t="shared" si="5"/>
        <v>1.7999985333333333</v>
      </c>
      <c r="N21" s="6">
        <f t="shared" si="14"/>
        <v>4314.46</v>
      </c>
      <c r="O21" s="2">
        <f t="shared" si="0"/>
        <v>3218.58716</v>
      </c>
      <c r="P21" s="2"/>
      <c r="Q21" s="16"/>
      <c r="R21">
        <v>0</v>
      </c>
      <c r="S21" s="6">
        <f t="shared" si="6"/>
        <v>3218.58716</v>
      </c>
      <c r="T21">
        <f t="shared" si="7"/>
        <v>3240</v>
      </c>
      <c r="U21" s="4">
        <f t="shared" si="11"/>
        <v>-6.608901234567921E-3</v>
      </c>
      <c r="V21" s="4">
        <f t="shared" si="8"/>
        <v>-6.608901234567921E-3</v>
      </c>
      <c r="W21" s="1">
        <f t="shared" si="9"/>
        <v>0</v>
      </c>
    </row>
    <row r="22" spans="1:23">
      <c r="A22" s="5" t="s">
        <v>46</v>
      </c>
      <c r="B22">
        <v>270</v>
      </c>
      <c r="C22" s="2">
        <v>365.31</v>
      </c>
      <c r="D22">
        <v>0.73909999999999998</v>
      </c>
      <c r="E22" s="1">
        <f t="shared" ref="E22:E34" si="18">10%*M22+13%</f>
        <v>0.310000414</v>
      </c>
      <c r="F22" s="39">
        <f t="shared" si="1"/>
        <v>0.23163590000000003</v>
      </c>
      <c r="G22" s="9"/>
      <c r="H22" s="20">
        <f t="shared" si="2"/>
        <v>62.541693000000009</v>
      </c>
      <c r="I22" t="s">
        <v>13</v>
      </c>
      <c r="J22" t="s">
        <v>108</v>
      </c>
      <c r="K22" s="2">
        <f t="shared" si="17"/>
        <v>270.00062099999997</v>
      </c>
      <c r="L22" s="2">
        <f t="shared" si="4"/>
        <v>6.2099999996689803E-4</v>
      </c>
      <c r="M22" s="1">
        <f t="shared" si="5"/>
        <v>1.8000041399999998</v>
      </c>
      <c r="N22" s="6">
        <f t="shared" si="14"/>
        <v>4679.7700000000004</v>
      </c>
      <c r="O22" s="2">
        <f t="shared" si="0"/>
        <v>3458.8180070000003</v>
      </c>
      <c r="P22" s="2"/>
      <c r="Q22" s="16"/>
      <c r="R22">
        <v>0</v>
      </c>
      <c r="S22" s="6">
        <f t="shared" si="6"/>
        <v>3458.8180070000003</v>
      </c>
      <c r="T22">
        <f t="shared" si="7"/>
        <v>3510</v>
      </c>
      <c r="U22" s="4">
        <f t="shared" si="11"/>
        <v>-1.458176438746428E-2</v>
      </c>
      <c r="V22" s="4">
        <f t="shared" si="8"/>
        <v>-1.458176438746428E-2</v>
      </c>
      <c r="W22" s="1">
        <f t="shared" si="9"/>
        <v>0</v>
      </c>
    </row>
    <row r="23" spans="1:23">
      <c r="A23" s="5" t="s">
        <v>47</v>
      </c>
      <c r="B23">
        <v>270</v>
      </c>
      <c r="C23" s="2">
        <v>368.2</v>
      </c>
      <c r="D23">
        <v>0.73329999999999995</v>
      </c>
      <c r="E23" s="1">
        <f t="shared" si="18"/>
        <v>0.31000070666666668</v>
      </c>
      <c r="F23" s="39">
        <f t="shared" si="1"/>
        <v>0.24137948148148147</v>
      </c>
      <c r="G23" s="9"/>
      <c r="H23" s="20">
        <f t="shared" si="2"/>
        <v>65.172460000000001</v>
      </c>
      <c r="I23" t="s">
        <v>13</v>
      </c>
      <c r="J23" t="s">
        <v>109</v>
      </c>
      <c r="K23" s="2">
        <f t="shared" si="17"/>
        <v>270.00106</v>
      </c>
      <c r="L23" s="2">
        <f t="shared" si="4"/>
        <v>1.059999999995398E-3</v>
      </c>
      <c r="M23" s="1">
        <f t="shared" si="5"/>
        <v>1.8000070666666665</v>
      </c>
      <c r="N23" s="6">
        <f t="shared" si="14"/>
        <v>5047.97</v>
      </c>
      <c r="O23" s="2">
        <f t="shared" si="0"/>
        <v>3701.6764010000002</v>
      </c>
      <c r="P23" s="2"/>
      <c r="Q23" s="16"/>
      <c r="R23">
        <v>0</v>
      </c>
      <c r="S23" s="6">
        <f t="shared" si="6"/>
        <v>3701.6764010000002</v>
      </c>
      <c r="T23">
        <f t="shared" si="7"/>
        <v>3780</v>
      </c>
      <c r="U23" s="4">
        <f t="shared" si="11"/>
        <v>-2.0720528835978747E-2</v>
      </c>
      <c r="V23" s="4">
        <f t="shared" si="8"/>
        <v>-2.0720528835978747E-2</v>
      </c>
      <c r="W23" s="1">
        <f t="shared" si="9"/>
        <v>0</v>
      </c>
    </row>
    <row r="24" spans="1:23">
      <c r="A24" s="5" t="s">
        <v>53</v>
      </c>
      <c r="B24">
        <v>270</v>
      </c>
      <c r="C24" s="2">
        <v>358.76</v>
      </c>
      <c r="D24">
        <v>0.75260000000000005</v>
      </c>
      <c r="E24" s="1">
        <f t="shared" si="18"/>
        <v>0.31000185066666663</v>
      </c>
      <c r="F24" s="39">
        <f t="shared" si="1"/>
        <v>0.2095526962962963</v>
      </c>
      <c r="G24" s="9"/>
      <c r="H24" s="20">
        <f t="shared" si="2"/>
        <v>56.579228000000001</v>
      </c>
      <c r="I24" t="s">
        <v>13</v>
      </c>
      <c r="J24" t="s">
        <v>110</v>
      </c>
      <c r="K24" s="2">
        <f t="shared" ref="K24" si="19">D24*C24</f>
        <v>270.00277599999998</v>
      </c>
      <c r="L24" s="2">
        <f t="shared" si="4"/>
        <v>2.7759999999830143E-3</v>
      </c>
      <c r="M24" s="1">
        <f t="shared" ref="M24" si="20">K24/150</f>
        <v>1.8000185066666665</v>
      </c>
      <c r="N24" s="6">
        <f t="shared" si="14"/>
        <v>5406.7300000000005</v>
      </c>
      <c r="O24" s="2">
        <f t="shared" si="0"/>
        <v>4069.1049980000007</v>
      </c>
      <c r="P24" s="2"/>
      <c r="Q24" s="16"/>
      <c r="R24">
        <v>0</v>
      </c>
      <c r="S24" s="6">
        <f t="shared" si="6"/>
        <v>4069.1049980000007</v>
      </c>
      <c r="T24">
        <f t="shared" si="7"/>
        <v>4050</v>
      </c>
      <c r="U24" s="4">
        <f t="shared" si="11"/>
        <v>4.7172834567903443E-3</v>
      </c>
      <c r="V24" s="4">
        <f t="shared" si="8"/>
        <v>4.7172834567903443E-3</v>
      </c>
      <c r="W24" s="1">
        <f t="shared" si="9"/>
        <v>0</v>
      </c>
    </row>
    <row r="25" spans="1:23">
      <c r="A25" s="5" t="s">
        <v>62</v>
      </c>
      <c r="B25">
        <v>270</v>
      </c>
      <c r="C25" s="2">
        <v>350.56</v>
      </c>
      <c r="D25">
        <v>0.7702</v>
      </c>
      <c r="E25" s="1">
        <f t="shared" si="18"/>
        <v>0.3100008746666667</v>
      </c>
      <c r="F25" s="39">
        <f t="shared" si="1"/>
        <v>0.18190654814814824</v>
      </c>
      <c r="G25" s="9"/>
      <c r="H25" s="20">
        <f t="shared" si="2"/>
        <v>49.114768000000026</v>
      </c>
      <c r="I25" t="s">
        <v>13</v>
      </c>
      <c r="J25" t="s">
        <v>111</v>
      </c>
      <c r="K25" s="2">
        <f t="shared" ref="K25" si="21">D25*C25</f>
        <v>270.00131199999998</v>
      </c>
      <c r="L25" s="2">
        <f t="shared" ref="L25" si="22">K25-B25</f>
        <v>1.3119999999844367E-3</v>
      </c>
      <c r="M25" s="1">
        <f t="shared" ref="M25" si="23">K25/150</f>
        <v>1.8000087466666665</v>
      </c>
      <c r="N25" s="6">
        <f t="shared" si="14"/>
        <v>5757.2900000000009</v>
      </c>
      <c r="O25" s="2">
        <f t="shared" si="0"/>
        <v>4434.2647580000003</v>
      </c>
      <c r="P25" s="2"/>
      <c r="Q25" s="16"/>
      <c r="R25">
        <v>0</v>
      </c>
      <c r="S25" s="6">
        <f t="shared" ref="S25" si="24">O25+R25</f>
        <v>4434.2647580000003</v>
      </c>
      <c r="T25">
        <f t="shared" si="7"/>
        <v>4320</v>
      </c>
      <c r="U25" s="4">
        <f t="shared" si="11"/>
        <v>2.6450175462963132E-2</v>
      </c>
      <c r="V25" s="4">
        <f t="shared" si="8"/>
        <v>2.6450175462963132E-2</v>
      </c>
      <c r="W25" s="1">
        <f t="shared" si="9"/>
        <v>0</v>
      </c>
    </row>
    <row r="26" spans="1:23">
      <c r="A26" s="34" t="s">
        <v>63</v>
      </c>
      <c r="B26" s="26">
        <v>120</v>
      </c>
      <c r="C26" s="27">
        <v>154.58000000000001</v>
      </c>
      <c r="D26" s="26">
        <v>0.77629999999999999</v>
      </c>
      <c r="E26" s="32">
        <f t="shared" si="18"/>
        <v>0.21000030266666669</v>
      </c>
      <c r="F26" s="30">
        <f t="shared" si="1"/>
        <v>0.21433333333333332</v>
      </c>
      <c r="G26" s="31">
        <v>145.72</v>
      </c>
      <c r="H26" s="33">
        <f t="shared" si="2"/>
        <v>25.72</v>
      </c>
      <c r="I26" s="26" t="s">
        <v>77</v>
      </c>
      <c r="J26" s="26" t="s">
        <v>188</v>
      </c>
      <c r="K26" s="2">
        <f t="shared" ref="K26:K29" si="25">D26*C26</f>
        <v>120.000454</v>
      </c>
      <c r="L26" s="2">
        <f t="shared" ref="L26:L29" si="26">K26-B26</f>
        <v>4.5400000000483942E-4</v>
      </c>
      <c r="M26" s="1">
        <f t="shared" ref="M26:M29" si="27">K26/150</f>
        <v>0.80000302666666667</v>
      </c>
      <c r="N26" s="6">
        <f t="shared" si="14"/>
        <v>5911.8700000000008</v>
      </c>
      <c r="O26" s="2">
        <f t="shared" si="0"/>
        <v>4589.3846810000005</v>
      </c>
      <c r="P26" s="2"/>
      <c r="Q26" s="16"/>
      <c r="R26">
        <v>0</v>
      </c>
      <c r="S26" s="6">
        <f t="shared" ref="S26:S29" si="28">O26+R26</f>
        <v>4589.3846810000005</v>
      </c>
      <c r="T26">
        <f t="shared" si="7"/>
        <v>4440</v>
      </c>
      <c r="U26" s="4">
        <f t="shared" si="11"/>
        <v>3.3645198423423617E-2</v>
      </c>
      <c r="V26" s="4">
        <f t="shared" si="8"/>
        <v>3.3645198423423617E-2</v>
      </c>
      <c r="W26" s="1">
        <f t="shared" si="9"/>
        <v>0</v>
      </c>
    </row>
    <row r="27" spans="1:23">
      <c r="A27" s="5" t="s">
        <v>64</v>
      </c>
      <c r="B27">
        <v>120</v>
      </c>
      <c r="C27" s="2">
        <v>152.22999999999999</v>
      </c>
      <c r="D27">
        <v>0.7883</v>
      </c>
      <c r="E27" s="1">
        <f t="shared" si="18"/>
        <v>0.21000193933333333</v>
      </c>
      <c r="F27" s="39">
        <f t="shared" si="1"/>
        <v>0.15479140833333319</v>
      </c>
      <c r="G27" s="9"/>
      <c r="H27" s="20">
        <f t="shared" si="2"/>
        <v>18.574968999999982</v>
      </c>
      <c r="I27" t="s">
        <v>13</v>
      </c>
      <c r="J27" t="s">
        <v>112</v>
      </c>
      <c r="K27" s="2">
        <f t="shared" si="25"/>
        <v>120.00290899999999</v>
      </c>
      <c r="L27" s="2">
        <f t="shared" si="26"/>
        <v>2.9089999999882821E-3</v>
      </c>
      <c r="M27" s="1">
        <f t="shared" si="27"/>
        <v>0.80001939333333327</v>
      </c>
      <c r="N27" s="6">
        <f t="shared" si="14"/>
        <v>6064.1</v>
      </c>
      <c r="O27" s="2">
        <f t="shared" si="0"/>
        <v>4780.3300300000001</v>
      </c>
      <c r="P27" s="2"/>
      <c r="Q27" s="16"/>
      <c r="R27">
        <v>0</v>
      </c>
      <c r="S27" s="6">
        <f t="shared" si="28"/>
        <v>4780.3300300000001</v>
      </c>
      <c r="T27">
        <f t="shared" si="7"/>
        <v>4560</v>
      </c>
      <c r="U27" s="4">
        <f t="shared" si="11"/>
        <v>4.8317989035087772E-2</v>
      </c>
      <c r="V27" s="4">
        <f t="shared" si="8"/>
        <v>4.8317989035087772E-2</v>
      </c>
      <c r="W27" s="1">
        <f t="shared" si="9"/>
        <v>0</v>
      </c>
    </row>
    <row r="28" spans="1:23">
      <c r="A28" s="5" t="s">
        <v>65</v>
      </c>
      <c r="B28">
        <v>120</v>
      </c>
      <c r="C28" s="2">
        <v>151.59</v>
      </c>
      <c r="D28">
        <v>0.79159999999999997</v>
      </c>
      <c r="E28" s="1">
        <f t="shared" si="18"/>
        <v>0.209999096</v>
      </c>
      <c r="F28" s="39">
        <f t="shared" si="1"/>
        <v>0.14993647500000004</v>
      </c>
      <c r="G28" s="9"/>
      <c r="H28" s="20">
        <f t="shared" si="2"/>
        <v>17.992377000000005</v>
      </c>
      <c r="I28" t="s">
        <v>13</v>
      </c>
      <c r="J28" t="s">
        <v>113</v>
      </c>
      <c r="K28" s="2">
        <f t="shared" si="25"/>
        <v>119.998644</v>
      </c>
      <c r="L28" s="2">
        <f t="shared" si="26"/>
        <v>-1.3560000000012451E-3</v>
      </c>
      <c r="M28" s="1">
        <f t="shared" si="27"/>
        <v>0.79999096000000003</v>
      </c>
      <c r="N28" s="6">
        <f t="shared" si="14"/>
        <v>6215.6900000000005</v>
      </c>
      <c r="O28" s="2">
        <f t="shared" si="0"/>
        <v>4920.3402040000001</v>
      </c>
      <c r="P28" s="2"/>
      <c r="Q28" s="16"/>
      <c r="R28">
        <v>0</v>
      </c>
      <c r="S28" s="6">
        <f t="shared" si="28"/>
        <v>4920.3402040000001</v>
      </c>
      <c r="T28">
        <f t="shared" si="7"/>
        <v>4680</v>
      </c>
      <c r="U28" s="4">
        <f t="shared" si="11"/>
        <v>5.1354744444444433E-2</v>
      </c>
      <c r="V28" s="4">
        <f t="shared" si="8"/>
        <v>5.1354744444444433E-2</v>
      </c>
      <c r="W28" s="1">
        <f t="shared" si="9"/>
        <v>0</v>
      </c>
    </row>
    <row r="29" spans="1:23">
      <c r="A29" s="5" t="s">
        <v>66</v>
      </c>
      <c r="B29">
        <v>120</v>
      </c>
      <c r="C29" s="2">
        <v>152.56</v>
      </c>
      <c r="D29">
        <v>0.78659999999999997</v>
      </c>
      <c r="E29" s="1">
        <f t="shared" si="18"/>
        <v>0.210002464</v>
      </c>
      <c r="F29" s="39">
        <f t="shared" si="1"/>
        <v>0.15729473333333341</v>
      </c>
      <c r="G29" s="9"/>
      <c r="H29" s="20">
        <f t="shared" si="2"/>
        <v>18.875368000000009</v>
      </c>
      <c r="I29" t="s">
        <v>13</v>
      </c>
      <c r="J29" t="s">
        <v>114</v>
      </c>
      <c r="K29" s="2">
        <f t="shared" si="25"/>
        <v>120.00369599999999</v>
      </c>
      <c r="L29" s="2">
        <f t="shared" si="26"/>
        <v>3.6959999999908177E-3</v>
      </c>
      <c r="M29" s="1">
        <f t="shared" si="27"/>
        <v>0.80002463999999995</v>
      </c>
      <c r="N29" s="6">
        <f t="shared" si="14"/>
        <v>6368.2500000000009</v>
      </c>
      <c r="O29" s="2">
        <f t="shared" si="0"/>
        <v>5009.2654500000008</v>
      </c>
      <c r="P29" s="2"/>
      <c r="Q29" s="16"/>
      <c r="R29">
        <v>0</v>
      </c>
      <c r="S29" s="6">
        <f t="shared" si="28"/>
        <v>5009.2654500000008</v>
      </c>
      <c r="T29">
        <f t="shared" si="7"/>
        <v>4800</v>
      </c>
      <c r="U29" s="4">
        <f t="shared" si="11"/>
        <v>4.3596968750000187E-2</v>
      </c>
      <c r="V29" s="4">
        <f t="shared" si="8"/>
        <v>4.3596968750000187E-2</v>
      </c>
      <c r="W29" s="1">
        <f t="shared" si="9"/>
        <v>0</v>
      </c>
    </row>
    <row r="30" spans="1:23">
      <c r="A30" s="5" t="s">
        <v>72</v>
      </c>
      <c r="B30">
        <v>120</v>
      </c>
      <c r="C30" s="2">
        <v>147.63999999999999</v>
      </c>
      <c r="D30">
        <v>0.81279999999999997</v>
      </c>
      <c r="E30" s="1">
        <f t="shared" si="18"/>
        <v>0.21000119466666667</v>
      </c>
      <c r="F30" s="39">
        <f t="shared" si="1"/>
        <v>0.11997243333333311</v>
      </c>
      <c r="G30" s="9"/>
      <c r="H30" s="20">
        <f t="shared" si="2"/>
        <v>14.396691999999973</v>
      </c>
      <c r="I30" t="s">
        <v>13</v>
      </c>
      <c r="J30" t="s">
        <v>115</v>
      </c>
      <c r="K30" s="2">
        <f t="shared" ref="K30" si="29">D30*C30</f>
        <v>120.00179199999998</v>
      </c>
      <c r="L30" s="2">
        <f t="shared" ref="L30" si="30">K30-B30</f>
        <v>1.7919999999804759E-3</v>
      </c>
      <c r="M30" s="1">
        <f t="shared" ref="M30" si="31">K30/150</f>
        <v>0.80001194666666653</v>
      </c>
      <c r="N30" s="6">
        <f t="shared" si="14"/>
        <v>6515.8900000000012</v>
      </c>
      <c r="O30" s="2">
        <f t="shared" si="0"/>
        <v>5296.1153920000006</v>
      </c>
      <c r="P30" s="2"/>
      <c r="Q30" s="16"/>
      <c r="R30">
        <v>0</v>
      </c>
      <c r="S30" s="6">
        <f t="shared" ref="S30" si="32">O30+R30</f>
        <v>5296.1153920000006</v>
      </c>
      <c r="T30">
        <f t="shared" si="7"/>
        <v>4920</v>
      </c>
      <c r="U30" s="4">
        <f t="shared" si="11"/>
        <v>7.6446217886178891E-2</v>
      </c>
      <c r="V30" s="4">
        <f t="shared" si="8"/>
        <v>7.6446217886178891E-2</v>
      </c>
      <c r="W30" s="1">
        <f t="shared" si="9"/>
        <v>0</v>
      </c>
    </row>
    <row r="31" spans="1:23">
      <c r="A31" s="5" t="s">
        <v>73</v>
      </c>
      <c r="B31">
        <v>105</v>
      </c>
      <c r="C31" s="2">
        <v>129.06</v>
      </c>
      <c r="D31">
        <v>0.81359999999999999</v>
      </c>
      <c r="E31" s="1">
        <f t="shared" si="18"/>
        <v>0.20000214399999999</v>
      </c>
      <c r="F31" s="39">
        <f t="shared" si="1"/>
        <v>0.11888874285714283</v>
      </c>
      <c r="G31" s="9"/>
      <c r="H31" s="20">
        <f t="shared" si="2"/>
        <v>12.483317999999997</v>
      </c>
      <c r="I31" t="s">
        <v>13</v>
      </c>
      <c r="J31" t="s">
        <v>116</v>
      </c>
      <c r="K31" s="2">
        <f t="shared" ref="K31:K34" si="33">D31*C31</f>
        <v>105.00321599999999</v>
      </c>
      <c r="L31" s="2">
        <f t="shared" ref="L31:L34" si="34">K31-B31</f>
        <v>3.2159999999947786E-3</v>
      </c>
      <c r="M31" s="1">
        <f t="shared" ref="M31:M34" si="35">K31/150</f>
        <v>0.70002143999999999</v>
      </c>
      <c r="N31" s="6">
        <f t="shared" si="14"/>
        <v>6644.9500000000016</v>
      </c>
      <c r="O31" s="2">
        <f t="shared" si="0"/>
        <v>5406.3313200000011</v>
      </c>
      <c r="P31" s="2"/>
      <c r="Q31" s="16"/>
      <c r="R31">
        <v>0</v>
      </c>
      <c r="S31" s="6">
        <f t="shared" ref="S31:S34" si="36">O31+R31</f>
        <v>5406.3313200000011</v>
      </c>
      <c r="T31">
        <f t="shared" si="7"/>
        <v>5025</v>
      </c>
      <c r="U31" s="4">
        <f t="shared" si="11"/>
        <v>7.5886829850746462E-2</v>
      </c>
      <c r="V31" s="4">
        <f t="shared" si="8"/>
        <v>7.5886829850746462E-2</v>
      </c>
      <c r="W31" s="1">
        <f t="shared" si="9"/>
        <v>0</v>
      </c>
    </row>
    <row r="32" spans="1:23">
      <c r="A32" s="5" t="s">
        <v>74</v>
      </c>
      <c r="B32">
        <v>105</v>
      </c>
      <c r="C32" s="2">
        <v>129.04</v>
      </c>
      <c r="D32">
        <v>0.81369999999999998</v>
      </c>
      <c r="E32" s="1">
        <f t="shared" si="18"/>
        <v>0.19999989866666668</v>
      </c>
      <c r="F32" s="39">
        <f t="shared" si="1"/>
        <v>0.11871535238095229</v>
      </c>
      <c r="G32" s="9"/>
      <c r="H32" s="20">
        <f t="shared" si="2"/>
        <v>12.465111999999991</v>
      </c>
      <c r="I32" t="s">
        <v>13</v>
      </c>
      <c r="J32" t="s">
        <v>117</v>
      </c>
      <c r="K32" s="2">
        <f t="shared" si="33"/>
        <v>104.99984799999999</v>
      </c>
      <c r="L32" s="2">
        <f t="shared" si="34"/>
        <v>-1.5200000001414082E-4</v>
      </c>
      <c r="M32" s="1">
        <f t="shared" si="35"/>
        <v>0.6999989866666666</v>
      </c>
      <c r="N32" s="6">
        <f t="shared" si="14"/>
        <v>6773.9900000000016</v>
      </c>
      <c r="O32" s="2">
        <f t="shared" si="0"/>
        <v>5511.9956630000015</v>
      </c>
      <c r="P32" s="2"/>
      <c r="Q32" s="16"/>
      <c r="R32">
        <v>0</v>
      </c>
      <c r="S32" s="6">
        <f t="shared" si="36"/>
        <v>5511.9956630000015</v>
      </c>
      <c r="T32">
        <f t="shared" si="7"/>
        <v>5130</v>
      </c>
      <c r="U32" s="4">
        <f t="shared" si="11"/>
        <v>7.4463092202729397E-2</v>
      </c>
      <c r="V32" s="4">
        <f t="shared" si="8"/>
        <v>7.4463092202729397E-2</v>
      </c>
      <c r="W32" s="1">
        <f t="shared" si="9"/>
        <v>0</v>
      </c>
    </row>
    <row r="33" spans="1:23">
      <c r="A33" s="5" t="s">
        <v>75</v>
      </c>
      <c r="B33">
        <v>105</v>
      </c>
      <c r="C33" s="2">
        <v>129.26</v>
      </c>
      <c r="D33">
        <v>0.81230000000000002</v>
      </c>
      <c r="E33" s="1">
        <f t="shared" si="18"/>
        <v>0.19999859866666667</v>
      </c>
      <c r="F33" s="39">
        <f t="shared" si="1"/>
        <v>0.12062264761904752</v>
      </c>
      <c r="G33" s="9"/>
      <c r="H33" s="20">
        <f t="shared" si="2"/>
        <v>12.66537799999999</v>
      </c>
      <c r="I33" t="s">
        <v>13</v>
      </c>
      <c r="J33" t="s">
        <v>118</v>
      </c>
      <c r="K33" s="2">
        <f t="shared" si="33"/>
        <v>104.99789799999999</v>
      </c>
      <c r="L33" s="2">
        <f t="shared" si="34"/>
        <v>-2.1020000000078198E-3</v>
      </c>
      <c r="M33" s="1">
        <f t="shared" si="35"/>
        <v>0.69998598666666656</v>
      </c>
      <c r="N33" s="6">
        <f t="shared" si="14"/>
        <v>6903.2500000000018</v>
      </c>
      <c r="O33" s="2">
        <f t="shared" si="0"/>
        <v>5607.5099750000018</v>
      </c>
      <c r="P33" s="2"/>
      <c r="Q33" s="16"/>
      <c r="R33">
        <v>0</v>
      </c>
      <c r="S33" s="6">
        <f t="shared" si="36"/>
        <v>5607.5099750000018</v>
      </c>
      <c r="T33">
        <f t="shared" si="7"/>
        <v>5235</v>
      </c>
      <c r="U33" s="4">
        <f t="shared" si="11"/>
        <v>7.1157588347660283E-2</v>
      </c>
      <c r="V33" s="4">
        <f t="shared" si="8"/>
        <v>7.1157588347660283E-2</v>
      </c>
      <c r="W33" s="1">
        <f t="shared" si="9"/>
        <v>0</v>
      </c>
    </row>
    <row r="34" spans="1:23">
      <c r="A34" s="7" t="s">
        <v>76</v>
      </c>
      <c r="B34">
        <v>105</v>
      </c>
      <c r="C34" s="2">
        <v>126.26</v>
      </c>
      <c r="D34">
        <v>0.83160000000000001</v>
      </c>
      <c r="E34" s="1">
        <f t="shared" si="18"/>
        <v>0.199998544</v>
      </c>
      <c r="F34" s="39">
        <f t="shared" si="1"/>
        <v>9.4614076190476182E-2</v>
      </c>
      <c r="G34" s="9"/>
      <c r="H34" s="20">
        <f t="shared" si="2"/>
        <v>9.9344779999999986</v>
      </c>
      <c r="I34" t="s">
        <v>13</v>
      </c>
      <c r="J34" t="s">
        <v>119</v>
      </c>
      <c r="K34" s="2">
        <f t="shared" si="33"/>
        <v>104.997816</v>
      </c>
      <c r="L34" s="2">
        <f t="shared" si="34"/>
        <v>-2.1839999999997417E-3</v>
      </c>
      <c r="M34" s="1">
        <f t="shared" si="35"/>
        <v>0.69998543999999996</v>
      </c>
      <c r="N34" s="6">
        <f>N33+C34-P34</f>
        <v>7029.510000000002</v>
      </c>
      <c r="O34" s="2">
        <f t="shared" si="0"/>
        <v>5845.7405160000017</v>
      </c>
      <c r="P34" s="2"/>
      <c r="Q34" s="16"/>
      <c r="R34" s="6">
        <f>Q34+R33</f>
        <v>0</v>
      </c>
      <c r="S34" s="6">
        <f t="shared" si="36"/>
        <v>5845.7405160000017</v>
      </c>
      <c r="T34">
        <f t="shared" si="7"/>
        <v>5340</v>
      </c>
      <c r="U34" s="4">
        <f t="shared" si="11"/>
        <v>9.4707961797753093E-2</v>
      </c>
      <c r="V34" s="4">
        <f t="shared" si="8"/>
        <v>9.4707961797753093E-2</v>
      </c>
      <c r="W34" s="1">
        <f t="shared" si="9"/>
        <v>0</v>
      </c>
    </row>
    <row r="35" spans="1:23">
      <c r="A35" s="7" t="s">
        <v>124</v>
      </c>
      <c r="B35">
        <v>105</v>
      </c>
      <c r="C35" s="2">
        <v>119.93</v>
      </c>
      <c r="D35">
        <v>0.87549999999999994</v>
      </c>
      <c r="E35" s="1">
        <f t="shared" ref="E35:E36" si="37">10%*M35+13%</f>
        <v>0.19999914333333335</v>
      </c>
      <c r="F35" s="39">
        <f t="shared" si="1"/>
        <v>3.9735990476190509E-2</v>
      </c>
      <c r="G35" s="9"/>
      <c r="H35" s="20">
        <f t="shared" si="2"/>
        <v>4.1722790000000032</v>
      </c>
      <c r="I35" t="s">
        <v>13</v>
      </c>
      <c r="J35" t="s">
        <v>125</v>
      </c>
      <c r="K35" s="2">
        <f t="shared" ref="K35:K36" si="38">D35*C35</f>
        <v>104.998715</v>
      </c>
      <c r="L35" s="2">
        <f t="shared" ref="L35:L36" si="39">K35-B35</f>
        <v>-1.2849999999957618E-3</v>
      </c>
      <c r="M35" s="1">
        <f t="shared" ref="M35:M36" si="40">K35/150</f>
        <v>0.69999143333333336</v>
      </c>
      <c r="N35" s="6">
        <f t="shared" ref="N35:N36" si="41">N34+C35-P35</f>
        <v>7149.4400000000023</v>
      </c>
      <c r="O35" s="2">
        <f t="shared" si="0"/>
        <v>6259.3347200000017</v>
      </c>
      <c r="P35" s="2"/>
      <c r="Q35" s="16"/>
      <c r="R35" s="6">
        <f t="shared" ref="R35:R36" si="42">Q35+R34</f>
        <v>0</v>
      </c>
      <c r="S35" s="6">
        <f t="shared" ref="S35:S36" si="43">O35+R35</f>
        <v>6259.3347200000017</v>
      </c>
      <c r="T35">
        <f t="shared" ref="T35:T36" si="44">T34+B35</f>
        <v>5445</v>
      </c>
      <c r="U35" s="4">
        <f t="shared" ref="U35:U36" si="45">S35/T35-1</f>
        <v>0.14955642240587719</v>
      </c>
      <c r="V35" s="4">
        <f t="shared" si="8"/>
        <v>0.14955642240587719</v>
      </c>
      <c r="W35" s="1">
        <f t="shared" si="9"/>
        <v>0</v>
      </c>
    </row>
    <row r="36" spans="1:23">
      <c r="A36" s="7" t="s">
        <v>126</v>
      </c>
      <c r="B36">
        <v>90</v>
      </c>
      <c r="C36" s="2">
        <v>102.92</v>
      </c>
      <c r="D36">
        <v>0.87450000000000006</v>
      </c>
      <c r="E36" s="1">
        <f t="shared" si="37"/>
        <v>0.19000236000000001</v>
      </c>
      <c r="F36" s="39">
        <f t="shared" si="1"/>
        <v>4.097862222222217E-2</v>
      </c>
      <c r="G36" s="9"/>
      <c r="H36" s="20">
        <f t="shared" si="2"/>
        <v>3.6880759999999952</v>
      </c>
      <c r="I36" t="s">
        <v>13</v>
      </c>
      <c r="J36" t="s">
        <v>127</v>
      </c>
      <c r="K36" s="2">
        <f t="shared" si="38"/>
        <v>90.003540000000001</v>
      </c>
      <c r="L36" s="2">
        <f t="shared" si="39"/>
        <v>3.5400000000009868E-3</v>
      </c>
      <c r="M36" s="1">
        <f t="shared" si="40"/>
        <v>0.60002359999999999</v>
      </c>
      <c r="N36" s="6">
        <f t="shared" si="41"/>
        <v>7252.3600000000024</v>
      </c>
      <c r="O36" s="2">
        <f t="shared" si="0"/>
        <v>6342.1888200000021</v>
      </c>
      <c r="P36" s="2"/>
      <c r="Q36" s="16"/>
      <c r="R36" s="6">
        <f t="shared" si="42"/>
        <v>0</v>
      </c>
      <c r="S36" s="6">
        <f t="shared" si="43"/>
        <v>6342.1888200000021</v>
      </c>
      <c r="T36">
        <f t="shared" si="44"/>
        <v>5535</v>
      </c>
      <c r="U36" s="4">
        <f t="shared" si="45"/>
        <v>0.14583357181571843</v>
      </c>
      <c r="V36" s="4">
        <f t="shared" si="8"/>
        <v>0.14583357181571843</v>
      </c>
      <c r="W36" s="1">
        <f t="shared" si="9"/>
        <v>0</v>
      </c>
    </row>
    <row r="37" spans="1:23">
      <c r="A37" s="7" t="s">
        <v>135</v>
      </c>
      <c r="B37">
        <v>90</v>
      </c>
      <c r="C37" s="2">
        <v>103.33</v>
      </c>
      <c r="D37">
        <v>0.871</v>
      </c>
      <c r="E37" s="1">
        <f t="shared" ref="E37:E39" si="46">10%*M37+13%</f>
        <v>0.19000028666666666</v>
      </c>
      <c r="F37" s="39">
        <f t="shared" si="1"/>
        <v>4.5125544444444506E-2</v>
      </c>
      <c r="G37" s="9"/>
      <c r="H37" s="20">
        <f t="shared" si="2"/>
        <v>4.0612990000000053</v>
      </c>
      <c r="I37" t="s">
        <v>13</v>
      </c>
      <c r="J37" t="s">
        <v>136</v>
      </c>
      <c r="K37" s="2">
        <f t="shared" ref="K37:K39" si="47">D37*C37</f>
        <v>90.000429999999994</v>
      </c>
      <c r="L37" s="2">
        <f t="shared" ref="L37:L39" si="48">K37-B37</f>
        <v>4.2999999999437932E-4</v>
      </c>
      <c r="M37" s="1">
        <f t="shared" ref="M37:M39" si="49">K37/150</f>
        <v>0.60000286666666658</v>
      </c>
      <c r="N37" s="6">
        <f t="shared" ref="N37:N39" si="50">N36+C37-P37</f>
        <v>7355.6900000000023</v>
      </c>
      <c r="O37" s="2">
        <f t="shared" ref="O37:O39" si="51">N37*D37</f>
        <v>6406.8059900000017</v>
      </c>
      <c r="P37" s="2"/>
      <c r="Q37" s="16"/>
      <c r="R37" s="6">
        <f t="shared" ref="R37:R39" si="52">Q37+R36</f>
        <v>0</v>
      </c>
      <c r="S37" s="6">
        <f t="shared" ref="S37:S39" si="53">O37+R37</f>
        <v>6406.8059900000017</v>
      </c>
      <c r="T37">
        <f t="shared" ref="T37:T39" si="54">T36+B37</f>
        <v>5625</v>
      </c>
      <c r="U37" s="4">
        <f t="shared" ref="U37:U39" si="55">S37/T37-1</f>
        <v>0.13898773155555588</v>
      </c>
      <c r="V37" s="4">
        <f t="shared" si="8"/>
        <v>0.13898773155555588</v>
      </c>
      <c r="W37" s="1">
        <f t="shared" si="9"/>
        <v>0</v>
      </c>
    </row>
    <row r="38" spans="1:23">
      <c r="A38" s="7" t="s">
        <v>137</v>
      </c>
      <c r="B38">
        <v>90</v>
      </c>
      <c r="C38" s="2">
        <v>103.2</v>
      </c>
      <c r="D38">
        <v>0.87209999999999999</v>
      </c>
      <c r="E38" s="1">
        <f t="shared" si="46"/>
        <v>0.19000048</v>
      </c>
      <c r="F38" s="39">
        <f t="shared" si="1"/>
        <v>4.3810666666666657E-2</v>
      </c>
      <c r="G38" s="9"/>
      <c r="H38" s="20">
        <f t="shared" si="2"/>
        <v>3.9429599999999994</v>
      </c>
      <c r="I38" t="s">
        <v>13</v>
      </c>
      <c r="J38" t="s">
        <v>138</v>
      </c>
      <c r="K38" s="2">
        <f t="shared" si="47"/>
        <v>90.000720000000001</v>
      </c>
      <c r="L38" s="2">
        <f t="shared" si="48"/>
        <v>7.2000000000116415E-4</v>
      </c>
      <c r="M38" s="1">
        <f t="shared" si="49"/>
        <v>0.6000048</v>
      </c>
      <c r="N38" s="6">
        <f t="shared" si="50"/>
        <v>7458.8900000000021</v>
      </c>
      <c r="O38" s="2">
        <f t="shared" si="51"/>
        <v>6504.8979690000015</v>
      </c>
      <c r="P38" s="2"/>
      <c r="Q38" s="16"/>
      <c r="R38" s="6">
        <f t="shared" si="52"/>
        <v>0</v>
      </c>
      <c r="S38" s="6">
        <f t="shared" si="53"/>
        <v>6504.8979690000015</v>
      </c>
      <c r="T38">
        <f t="shared" si="54"/>
        <v>5715</v>
      </c>
      <c r="U38" s="4">
        <f t="shared" si="55"/>
        <v>0.13821486771653579</v>
      </c>
      <c r="V38" s="4">
        <f t="shared" si="8"/>
        <v>0.13821486771653579</v>
      </c>
      <c r="W38" s="1">
        <f t="shared" si="9"/>
        <v>0</v>
      </c>
    </row>
    <row r="39" spans="1:23">
      <c r="A39" s="7" t="s">
        <v>139</v>
      </c>
      <c r="B39">
        <v>90</v>
      </c>
      <c r="C39" s="2">
        <v>102.4</v>
      </c>
      <c r="D39">
        <v>0.87890000000000001</v>
      </c>
      <c r="E39" s="1">
        <f t="shared" si="46"/>
        <v>0.18999957333333334</v>
      </c>
      <c r="F39" s="39">
        <f t="shared" si="1"/>
        <v>3.5719111111111111E-2</v>
      </c>
      <c r="G39" s="9"/>
      <c r="H39" s="20">
        <f t="shared" si="2"/>
        <v>3.2147199999999998</v>
      </c>
      <c r="I39" t="s">
        <v>13</v>
      </c>
      <c r="J39" t="s">
        <v>140</v>
      </c>
      <c r="K39" s="2">
        <f t="shared" si="47"/>
        <v>89.99936000000001</v>
      </c>
      <c r="L39" s="2">
        <f t="shared" si="48"/>
        <v>-6.3999999998998192E-4</v>
      </c>
      <c r="M39" s="1">
        <f t="shared" si="49"/>
        <v>0.59999573333333345</v>
      </c>
      <c r="N39" s="6">
        <f t="shared" si="50"/>
        <v>7561.2900000000018</v>
      </c>
      <c r="O39" s="2">
        <f t="shared" si="51"/>
        <v>6645.6177810000017</v>
      </c>
      <c r="P39" s="2"/>
      <c r="Q39" s="16"/>
      <c r="R39" s="6">
        <f t="shared" si="52"/>
        <v>0</v>
      </c>
      <c r="S39" s="6">
        <f t="shared" si="53"/>
        <v>6645.6177810000017</v>
      </c>
      <c r="T39">
        <f t="shared" si="54"/>
        <v>5805</v>
      </c>
      <c r="U39" s="4">
        <f t="shared" si="55"/>
        <v>0.1448092645994834</v>
      </c>
      <c r="V39" s="4">
        <f t="shared" si="8"/>
        <v>0.1448092645994834</v>
      </c>
      <c r="W39" s="1">
        <f t="shared" si="9"/>
        <v>0</v>
      </c>
    </row>
    <row r="40" spans="1:23">
      <c r="A40" s="7" t="s">
        <v>151</v>
      </c>
      <c r="B40">
        <v>135</v>
      </c>
      <c r="C40" s="2">
        <v>151.04</v>
      </c>
      <c r="D40">
        <v>0.89380000000000004</v>
      </c>
      <c r="E40" s="1">
        <f t="shared" ref="E40" si="56">10%*M40+13%</f>
        <v>0.21999970133333335</v>
      </c>
      <c r="F40" s="39">
        <f t="shared" si="1"/>
        <v>1.8457125925925764E-2</v>
      </c>
      <c r="G40" s="9"/>
      <c r="H40" s="20">
        <f t="shared" ref="H40" si="57">IF(G40="",$F$1*C40-B40,G40-B40)</f>
        <v>2.4917119999999784</v>
      </c>
      <c r="I40" t="s">
        <v>13</v>
      </c>
      <c r="J40" t="s">
        <v>152</v>
      </c>
      <c r="K40" s="2">
        <f t="shared" ref="K40" si="58">D40*C40</f>
        <v>134.99955199999999</v>
      </c>
      <c r="L40" s="2">
        <f t="shared" ref="L40" si="59">K40-B40</f>
        <v>-4.4800000000577711E-4</v>
      </c>
      <c r="M40" s="1">
        <f t="shared" ref="M40" si="60">K40/150</f>
        <v>0.89999701333333326</v>
      </c>
      <c r="N40" s="6">
        <f t="shared" ref="N40" si="61">N39+C40-P40</f>
        <v>7712.3300000000017</v>
      </c>
      <c r="O40" s="2">
        <f t="shared" ref="O40" si="62">N40*D40</f>
        <v>6893.2805540000018</v>
      </c>
      <c r="P40" s="2"/>
      <c r="Q40" s="16"/>
      <c r="R40" s="6">
        <f t="shared" ref="R40" si="63">Q40+R39</f>
        <v>0</v>
      </c>
      <c r="S40" s="6">
        <f t="shared" ref="S40" si="64">O40+R40</f>
        <v>6893.2805540000018</v>
      </c>
      <c r="T40">
        <f t="shared" ref="T40" si="65">T39+B40</f>
        <v>5940</v>
      </c>
      <c r="U40" s="4">
        <f t="shared" ref="U40" si="66">S40/T40-1</f>
        <v>0.16048494175084205</v>
      </c>
      <c r="V40" s="4">
        <f t="shared" si="8"/>
        <v>0.16048494175084205</v>
      </c>
      <c r="W40" s="1">
        <f t="shared" ref="W40" si="67">R40/S40</f>
        <v>0</v>
      </c>
    </row>
    <row r="41" spans="1:23">
      <c r="A41" s="7" t="s">
        <v>158</v>
      </c>
      <c r="B41">
        <v>135</v>
      </c>
      <c r="C41" s="2">
        <v>147.35</v>
      </c>
      <c r="D41">
        <v>0.91620000000000001</v>
      </c>
      <c r="E41" s="1">
        <f t="shared" ref="E41" si="68">10%*M41+13%</f>
        <v>0.22000138000000002</v>
      </c>
      <c r="F41" s="39">
        <f t="shared" si="1"/>
        <v>-6.4244074074075019E-3</v>
      </c>
      <c r="G41" s="9"/>
      <c r="H41" s="20">
        <f t="shared" ref="H41" si="69">IF(G41="",$F$1*C41-B41,G41-B41)</f>
        <v>-0.86729500000001281</v>
      </c>
      <c r="I41" t="s">
        <v>13</v>
      </c>
      <c r="J41" t="s">
        <v>159</v>
      </c>
      <c r="K41" s="2">
        <f t="shared" ref="K41" si="70">D41*C41</f>
        <v>135.00207</v>
      </c>
      <c r="L41" s="2">
        <f t="shared" ref="L41" si="71">K41-B41</f>
        <v>2.0700000000033469E-3</v>
      </c>
      <c r="M41" s="1">
        <f t="shared" ref="M41" si="72">K41/150</f>
        <v>0.90001379999999997</v>
      </c>
      <c r="N41" s="6">
        <f t="shared" ref="N41" si="73">N40+C41-P41</f>
        <v>7242.2500000000018</v>
      </c>
      <c r="O41" s="2">
        <f t="shared" ref="O41" si="74">N41*D41</f>
        <v>6635.3494500000015</v>
      </c>
      <c r="P41" s="2">
        <v>617.42999999999995</v>
      </c>
      <c r="Q41" s="16">
        <v>565.69000000000005</v>
      </c>
      <c r="R41" s="6">
        <f t="shared" ref="R41" si="75">Q41+R40</f>
        <v>565.69000000000005</v>
      </c>
      <c r="S41" s="6">
        <f t="shared" ref="S41" si="76">O41+R41</f>
        <v>7201.039450000002</v>
      </c>
      <c r="T41">
        <f t="shared" ref="T41" si="77">T40+B41</f>
        <v>6075</v>
      </c>
      <c r="U41" s="4">
        <f t="shared" ref="U41" si="78">S41/T41-1</f>
        <v>0.18535628806584392</v>
      </c>
      <c r="V41" s="4">
        <f t="shared" si="8"/>
        <v>0.20438847151458206</v>
      </c>
      <c r="W41" s="1">
        <f t="shared" ref="W41" si="79">R41/S41</f>
        <v>7.8556714475435885E-2</v>
      </c>
    </row>
    <row r="42" spans="1:23">
      <c r="A42" s="36" t="s">
        <v>176</v>
      </c>
      <c r="B42">
        <v>135</v>
      </c>
      <c r="C42" s="2">
        <v>144.97</v>
      </c>
      <c r="D42">
        <v>0.93120000000000003</v>
      </c>
      <c r="E42" s="1">
        <f t="shared" ref="E42" si="80">10%*M42+13%</f>
        <v>0.21999737600000002</v>
      </c>
      <c r="F42" s="39">
        <f t="shared" si="1"/>
        <v>-2.2472659259259193E-2</v>
      </c>
      <c r="G42" s="9"/>
      <c r="H42" s="20">
        <f t="shared" ref="H42" si="81">IF(G42="",$F$1*C42-B42,G42-B42)</f>
        <v>-3.0338089999999909</v>
      </c>
      <c r="I42" t="s">
        <v>13</v>
      </c>
      <c r="J42" t="s">
        <v>177</v>
      </c>
      <c r="K42" s="2">
        <f t="shared" ref="K42" si="82">D42*C42</f>
        <v>134.99606399999999</v>
      </c>
      <c r="L42" s="2">
        <f t="shared" ref="L42" si="83">K42-B42</f>
        <v>-3.9360000000101536E-3</v>
      </c>
      <c r="M42" s="1">
        <f t="shared" ref="M42" si="84">K42/150</f>
        <v>0.89997375999999996</v>
      </c>
      <c r="N42" s="6">
        <f t="shared" ref="N42" si="85">N41+C42-P42</f>
        <v>5395.0800000000017</v>
      </c>
      <c r="O42" s="2">
        <f t="shared" ref="O42" si="86">N42*D42</f>
        <v>5023.8984960000016</v>
      </c>
      <c r="P42" s="2">
        <v>1992.14</v>
      </c>
      <c r="Q42" s="16">
        <v>1855.08</v>
      </c>
      <c r="R42" s="6">
        <f t="shared" ref="R42" si="87">Q42+R41</f>
        <v>2420.77</v>
      </c>
      <c r="S42" s="6">
        <f t="shared" ref="S42" si="88">O42+R42</f>
        <v>7444.6684960000021</v>
      </c>
      <c r="T42">
        <f t="shared" ref="T42" si="89">T41+B42</f>
        <v>6210</v>
      </c>
      <c r="U42" s="4">
        <f t="shared" ref="U42" si="90">S42/T42-1</f>
        <v>0.19881940354267336</v>
      </c>
      <c r="V42" s="4">
        <f t="shared" ref="V42" si="91">O42/(T42-R42)-1</f>
        <v>0.32583625063667321</v>
      </c>
      <c r="W42" s="1">
        <f t="shared" ref="W42" si="92">R42/S42</f>
        <v>0.32516827328183551</v>
      </c>
    </row>
    <row r="43" spans="1:23">
      <c r="A43" s="36" t="s">
        <v>189</v>
      </c>
      <c r="B43">
        <v>135</v>
      </c>
      <c r="C43" s="2">
        <v>143.21</v>
      </c>
      <c r="D43">
        <v>0.94269999999999998</v>
      </c>
      <c r="E43" s="1">
        <f t="shared" ref="E43" si="93">10%*M43+13%</f>
        <v>0.22000271133333332</v>
      </c>
      <c r="F43" s="39">
        <f t="shared" si="1"/>
        <v>-3.4340274074073959E-2</v>
      </c>
      <c r="G43" s="9"/>
      <c r="H43" s="20">
        <f t="shared" ref="H43" si="94">IF(G43="",$F$1*C43-B43,G43-B43)</f>
        <v>-4.6359369999999842</v>
      </c>
      <c r="I43" t="s">
        <v>13</v>
      </c>
      <c r="J43" t="s">
        <v>190</v>
      </c>
      <c r="K43" s="2">
        <f t="shared" ref="K43" si="95">D43*C43</f>
        <v>135.00406699999999</v>
      </c>
      <c r="L43" s="2">
        <f t="shared" ref="L43" si="96">K43-B43</f>
        <v>4.0669999999920492E-3</v>
      </c>
      <c r="M43" s="1">
        <f t="shared" ref="M43" si="97">K43/150</f>
        <v>0.9000271133333333</v>
      </c>
      <c r="N43" s="6">
        <f t="shared" ref="N43" si="98">N42+C43-P43</f>
        <v>4398.510000000002</v>
      </c>
      <c r="O43" s="2">
        <f t="shared" ref="O43" si="99">N43*D43</f>
        <v>4146.4753770000016</v>
      </c>
      <c r="P43" s="2">
        <v>1139.78</v>
      </c>
      <c r="Q43" s="16">
        <v>1074.47</v>
      </c>
      <c r="R43" s="6">
        <f t="shared" ref="R43" si="100">Q43+R42</f>
        <v>3495.24</v>
      </c>
      <c r="S43" s="6">
        <f t="shared" ref="S43" si="101">O43+R43</f>
        <v>7641.7153770000014</v>
      </c>
      <c r="T43">
        <f t="shared" ref="T43" si="102">T42+B43</f>
        <v>6345</v>
      </c>
      <c r="U43" s="4">
        <f t="shared" ref="U43" si="103">S43/T43-1</f>
        <v>0.20436806572104049</v>
      </c>
      <c r="V43" s="4">
        <f t="shared" ref="V43" si="104">O43/(T43-R43)-1</f>
        <v>0.4550261695721749</v>
      </c>
      <c r="W43" s="1">
        <f t="shared" ref="W43" si="105">R43/S43</f>
        <v>0.45738945087119531</v>
      </c>
    </row>
    <row r="44" spans="1:23">
      <c r="A44" s="36" t="s">
        <v>193</v>
      </c>
      <c r="B44">
        <v>135</v>
      </c>
      <c r="C44" s="2">
        <v>148.30000000000001</v>
      </c>
      <c r="D44">
        <v>0.9103</v>
      </c>
      <c r="E44" s="1">
        <f t="shared" ref="E44" si="106">10%*M44+13%</f>
        <v>0.21999832666666669</v>
      </c>
      <c r="F44" s="39">
        <f t="shared" ref="F44" si="107">IF(G44="",($F$1*C44-B44)/B44,H44/B44)</f>
        <v>-1.8592592592599263E-5</v>
      </c>
      <c r="G44" s="9"/>
      <c r="H44" s="20">
        <f t="shared" ref="H44" si="108">IF(G44="",$F$1*C44-B44,G44-B44)</f>
        <v>-2.5100000000009004E-3</v>
      </c>
      <c r="I44" t="s">
        <v>13</v>
      </c>
      <c r="J44" t="s">
        <v>194</v>
      </c>
      <c r="K44" s="2">
        <f t="shared" ref="K44" si="109">D44*C44</f>
        <v>134.99749</v>
      </c>
      <c r="L44" s="2">
        <f t="shared" ref="L44" si="110">K44-B44</f>
        <v>-2.5100000000009004E-3</v>
      </c>
      <c r="M44" s="1">
        <f t="shared" ref="M44" si="111">K44/150</f>
        <v>0.89998326666666661</v>
      </c>
      <c r="N44" s="6">
        <f t="shared" ref="N44" si="112">N43+C44-P44</f>
        <v>4546.8100000000022</v>
      </c>
      <c r="O44" s="2">
        <f t="shared" ref="O44" si="113">N44*D44</f>
        <v>4138.9611430000023</v>
      </c>
      <c r="P44" s="2"/>
      <c r="Q44" s="16"/>
      <c r="R44" s="6">
        <f t="shared" ref="R44" si="114">Q44+R43</f>
        <v>3495.24</v>
      </c>
      <c r="S44" s="6">
        <f t="shared" ref="S44" si="115">O44+R44</f>
        <v>7634.201143000002</v>
      </c>
      <c r="T44">
        <f t="shared" ref="T44" si="116">T43+B44</f>
        <v>6480</v>
      </c>
      <c r="U44" s="4">
        <f t="shared" ref="U44" si="117">S44/T44-1</f>
        <v>0.17811746033950659</v>
      </c>
      <c r="V44" s="4">
        <f t="shared" ref="V44" si="118">O44/(T44-R44)-1</f>
        <v>0.38669814088905041</v>
      </c>
      <c r="W44" s="1">
        <f t="shared" ref="W44" si="119">R44/S44</f>
        <v>0.45783965270614807</v>
      </c>
    </row>
  </sheetData>
  <autoFilter ref="A1:W1" xr:uid="{EBD5E519-1AC8-D646-A624-501481F39CB6}"/>
  <phoneticPr fontId="2" type="noConversion"/>
  <conditionalFormatting sqref="L1:L1048576">
    <cfRule type="cellIs" dxfId="1" priority="9" operator="between">
      <formula>-0.01</formula>
      <formula>0.01</formula>
    </cfRule>
  </conditionalFormatting>
  <conditionalFormatting sqref="U1:U1048576 W1">
    <cfRule type="dataBar" priority="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{5C3F3627-308E-B04A-AC5D-B86226049CAA}</x14:id>
        </ext>
      </extLst>
    </cfRule>
    <cfRule type="dataBar" priority="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{07E0C1A9-73CD-1745-A697-A1B3838BE255}</x14:id>
        </ext>
      </extLst>
    </cfRule>
  </conditionalFormatting>
  <conditionalFormatting sqref="V1:V1048576">
    <cfRule type="dataBar" priority="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{250A9A6E-6BA3-BC41-97B0-C5E1D3E9D613}</x14:id>
        </ext>
      </extLst>
    </cfRule>
  </conditionalFormatting>
  <conditionalFormatting sqref="F20:F25 F27:F44">
    <cfRule type="cellIs" dxfId="0" priority="2" operator="greaterThan">
      <formula>E20</formula>
    </cfRule>
  </conditionalFormatting>
  <conditionalFormatting sqref="F2:F1048576">
    <cfRule type="dataBar" priority="1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{959877BA-201F-8046-BE97-D3F610C2BCCB}</x14:id>
        </ext>
      </extLst>
    </cfRule>
  </conditionalFormatting>
  <pageMargins left="0.7" right="0.7" top="0.75" bottom="0.75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C3F3627-308E-B04A-AC5D-B86226049CAA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07E0C1A9-73CD-1745-A697-A1B3838BE25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U1:U1048576 W1</xm:sqref>
        </x14:conditionalFormatting>
        <x14:conditionalFormatting xmlns:xm="http://schemas.microsoft.com/office/excel/2006/main">
          <x14:cfRule type="dataBar" id="{250A9A6E-6BA3-BC41-97B0-C5E1D3E9D613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V1:V1048576</xm:sqref>
        </x14:conditionalFormatting>
        <x14:conditionalFormatting xmlns:xm="http://schemas.microsoft.com/office/excel/2006/main">
          <x14:cfRule type="dataBar" id="{959877BA-201F-8046-BE97-D3F610C2BCCB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F2:F1048576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hs300</vt:lpstr>
      <vt:lpstr>zz500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User</cp:lastModifiedBy>
  <dcterms:created xsi:type="dcterms:W3CDTF">2019-01-02T02:39:34Z</dcterms:created>
  <dcterms:modified xsi:type="dcterms:W3CDTF">2019-03-11T06:26:56Z</dcterms:modified>
</cp:coreProperties>
</file>