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05B2EB6F-4495-FF43-9232-1F8748F2DCD9}" xr6:coauthVersionLast="40" xr6:coauthVersionMax="40" xr10:uidLastSave="{00000000-0000-0000-0000-000000000000}"/>
  <bookViews>
    <workbookView xWindow="0" yWindow="740" windowWidth="25600" windowHeight="14260" tabRatio="500" xr2:uid="{00000000-000D-0000-FFFF-FFFF00000000}"/>
  </bookViews>
  <sheets>
    <sheet name="hs300" sheetId="1" r:id="rId1"/>
    <sheet name="zz500" sheetId="2" r:id="rId2"/>
    <sheet name="可转债收益" sheetId="4" r:id="rId3"/>
    <sheet name="可转债申购参数" sheetId="3" r:id="rId4"/>
    <sheet name="Sheet2" sheetId="6" r:id="rId5"/>
  </sheets>
  <definedNames>
    <definedName name="_xlnm._FilterDatabase" localSheetId="0" hidden="1">'hs300'!$A$1:$X$1</definedName>
    <definedName name="_xlnm._FilterDatabase" localSheetId="1" hidden="1">'zz500'!$A$1:$X$1</definedName>
    <definedName name="F">'zz500'!$H$35:$H$50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1" i="2" l="1"/>
  <c r="O131" i="2" s="1"/>
  <c r="R131" i="2"/>
  <c r="T131" i="2"/>
  <c r="T132" i="2" s="1"/>
  <c r="T133" i="2" s="1"/>
  <c r="T134" i="2" s="1"/>
  <c r="T135" i="2" s="1"/>
  <c r="R132" i="2"/>
  <c r="R133" i="2" s="1"/>
  <c r="F131" i="2"/>
  <c r="H131" i="2"/>
  <c r="K131" i="2"/>
  <c r="L131" i="2" s="1"/>
  <c r="F132" i="2"/>
  <c r="H132" i="2"/>
  <c r="K132" i="2"/>
  <c r="M132" i="2" s="1"/>
  <c r="E132" i="2" s="1"/>
  <c r="F133" i="2"/>
  <c r="H133" i="2"/>
  <c r="K133" i="2"/>
  <c r="L133" i="2" s="1"/>
  <c r="F134" i="2"/>
  <c r="H134" i="2"/>
  <c r="K134" i="2"/>
  <c r="M134" i="2" s="1"/>
  <c r="E134" i="2" s="1"/>
  <c r="L134" i="2"/>
  <c r="F135" i="2"/>
  <c r="H135" i="2"/>
  <c r="K135" i="2"/>
  <c r="L135" i="2" s="1"/>
  <c r="N130" i="1"/>
  <c r="O130" i="1"/>
  <c r="R130" i="1"/>
  <c r="S130" i="1"/>
  <c r="X130" i="1" s="1"/>
  <c r="T130" i="1"/>
  <c r="W130" i="1"/>
  <c r="N131" i="1"/>
  <c r="O131" i="1" s="1"/>
  <c r="W131" i="1" s="1"/>
  <c r="R131" i="1"/>
  <c r="S131" i="1" s="1"/>
  <c r="T131" i="1"/>
  <c r="T132" i="1" s="1"/>
  <c r="T133" i="1" s="1"/>
  <c r="T134" i="1" s="1"/>
  <c r="F130" i="1"/>
  <c r="H130" i="1"/>
  <c r="K130" i="1"/>
  <c r="L130" i="1" s="1"/>
  <c r="F131" i="1"/>
  <c r="H131" i="1"/>
  <c r="K131" i="1"/>
  <c r="L131" i="1" s="1"/>
  <c r="F132" i="1"/>
  <c r="H132" i="1"/>
  <c r="K132" i="1"/>
  <c r="L132" i="1" s="1"/>
  <c r="F133" i="1"/>
  <c r="H133" i="1"/>
  <c r="K133" i="1"/>
  <c r="L133" i="1" s="1"/>
  <c r="F134" i="1"/>
  <c r="H134" i="1"/>
  <c r="K134" i="1"/>
  <c r="L134" i="1" s="1"/>
  <c r="F3" i="6"/>
  <c r="I4" i="6"/>
  <c r="J4" i="6"/>
  <c r="K4" i="6"/>
  <c r="I5" i="6"/>
  <c r="I1" i="6" s="1"/>
  <c r="L1" i="6" s="1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I51" i="6"/>
  <c r="J51" i="6"/>
  <c r="K51" i="6"/>
  <c r="I52" i="6"/>
  <c r="J52" i="6"/>
  <c r="K52" i="6"/>
  <c r="I53" i="6"/>
  <c r="J53" i="6"/>
  <c r="K53" i="6"/>
  <c r="I54" i="6"/>
  <c r="J54" i="6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J62" i="6"/>
  <c r="K62" i="6"/>
  <c r="I63" i="6"/>
  <c r="J63" i="6"/>
  <c r="K63" i="6"/>
  <c r="I64" i="6"/>
  <c r="J64" i="6"/>
  <c r="K64" i="6"/>
  <c r="I65" i="6"/>
  <c r="J65" i="6"/>
  <c r="K65" i="6"/>
  <c r="I66" i="6"/>
  <c r="J66" i="6"/>
  <c r="K66" i="6"/>
  <c r="I67" i="6"/>
  <c r="J67" i="6"/>
  <c r="K67" i="6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I74" i="6"/>
  <c r="J74" i="6"/>
  <c r="K74" i="6"/>
  <c r="I75" i="6"/>
  <c r="J75" i="6"/>
  <c r="K75" i="6"/>
  <c r="I76" i="6"/>
  <c r="J76" i="6"/>
  <c r="K76" i="6"/>
  <c r="I77" i="6"/>
  <c r="J77" i="6"/>
  <c r="K77" i="6"/>
  <c r="I78" i="6"/>
  <c r="J78" i="6"/>
  <c r="K78" i="6"/>
  <c r="I79" i="6"/>
  <c r="J79" i="6"/>
  <c r="K79" i="6"/>
  <c r="I80" i="6"/>
  <c r="J80" i="6"/>
  <c r="K80" i="6"/>
  <c r="I81" i="6"/>
  <c r="J81" i="6"/>
  <c r="K81" i="6"/>
  <c r="I82" i="6"/>
  <c r="J82" i="6"/>
  <c r="K82" i="6"/>
  <c r="I83" i="6"/>
  <c r="J83" i="6"/>
  <c r="K83" i="6"/>
  <c r="I84" i="6"/>
  <c r="J84" i="6"/>
  <c r="K84" i="6"/>
  <c r="I85" i="6"/>
  <c r="J85" i="6"/>
  <c r="K85" i="6"/>
  <c r="I86" i="6"/>
  <c r="J86" i="6"/>
  <c r="K86" i="6"/>
  <c r="I87" i="6"/>
  <c r="J87" i="6"/>
  <c r="K87" i="6"/>
  <c r="I88" i="6"/>
  <c r="J88" i="6"/>
  <c r="K88" i="6"/>
  <c r="I89" i="6"/>
  <c r="J89" i="6"/>
  <c r="K89" i="6"/>
  <c r="I90" i="6"/>
  <c r="J90" i="6"/>
  <c r="K90" i="6"/>
  <c r="I91" i="6"/>
  <c r="J91" i="6"/>
  <c r="K91" i="6"/>
  <c r="I92" i="6"/>
  <c r="J92" i="6"/>
  <c r="K92" i="6"/>
  <c r="I93" i="6"/>
  <c r="J93" i="6"/>
  <c r="K93" i="6"/>
  <c r="I94" i="6"/>
  <c r="J94" i="6"/>
  <c r="K94" i="6"/>
  <c r="I95" i="6"/>
  <c r="J95" i="6"/>
  <c r="K95" i="6"/>
  <c r="I96" i="6"/>
  <c r="J96" i="6"/>
  <c r="K96" i="6"/>
  <c r="I97" i="6"/>
  <c r="J97" i="6"/>
  <c r="K97" i="6"/>
  <c r="I98" i="6"/>
  <c r="J98" i="6"/>
  <c r="K98" i="6"/>
  <c r="I99" i="6"/>
  <c r="J99" i="6"/>
  <c r="K99" i="6"/>
  <c r="I100" i="6"/>
  <c r="J100" i="6"/>
  <c r="K100" i="6"/>
  <c r="I101" i="6"/>
  <c r="J101" i="6"/>
  <c r="K101" i="6"/>
  <c r="I102" i="6"/>
  <c r="J102" i="6"/>
  <c r="K102" i="6"/>
  <c r="I103" i="6"/>
  <c r="J103" i="6"/>
  <c r="K103" i="6"/>
  <c r="I104" i="6"/>
  <c r="J104" i="6"/>
  <c r="K104" i="6"/>
  <c r="I105" i="6"/>
  <c r="J105" i="6"/>
  <c r="K105" i="6"/>
  <c r="I106" i="6"/>
  <c r="J106" i="6"/>
  <c r="K106" i="6"/>
  <c r="I107" i="6"/>
  <c r="J107" i="6"/>
  <c r="K107" i="6"/>
  <c r="I108" i="6"/>
  <c r="J108" i="6"/>
  <c r="K108" i="6"/>
  <c r="I109" i="6"/>
  <c r="J109" i="6"/>
  <c r="K109" i="6"/>
  <c r="I110" i="6"/>
  <c r="J110" i="6"/>
  <c r="K110" i="6"/>
  <c r="I111" i="6"/>
  <c r="J111" i="6"/>
  <c r="K111" i="6"/>
  <c r="I112" i="6"/>
  <c r="J112" i="6"/>
  <c r="K112" i="6"/>
  <c r="I113" i="6"/>
  <c r="J113" i="6"/>
  <c r="K113" i="6"/>
  <c r="I114" i="6"/>
  <c r="J114" i="6"/>
  <c r="K114" i="6"/>
  <c r="I115" i="6"/>
  <c r="J115" i="6"/>
  <c r="K115" i="6"/>
  <c r="I116" i="6"/>
  <c r="J116" i="6"/>
  <c r="K116" i="6"/>
  <c r="I117" i="6"/>
  <c r="J117" i="6"/>
  <c r="K117" i="6"/>
  <c r="I118" i="6"/>
  <c r="J118" i="6"/>
  <c r="K118" i="6"/>
  <c r="I119" i="6"/>
  <c r="J119" i="6"/>
  <c r="K119" i="6"/>
  <c r="I120" i="6"/>
  <c r="J120" i="6"/>
  <c r="K120" i="6"/>
  <c r="I121" i="6"/>
  <c r="J121" i="6"/>
  <c r="K121" i="6"/>
  <c r="I122" i="6"/>
  <c r="J122" i="6"/>
  <c r="K122" i="6"/>
  <c r="I123" i="6"/>
  <c r="J123" i="6"/>
  <c r="K123" i="6"/>
  <c r="I124" i="6"/>
  <c r="J124" i="6"/>
  <c r="K124" i="6"/>
  <c r="I125" i="6"/>
  <c r="J125" i="6"/>
  <c r="K125" i="6"/>
  <c r="I126" i="6"/>
  <c r="J126" i="6"/>
  <c r="K126" i="6"/>
  <c r="I127" i="6"/>
  <c r="J127" i="6"/>
  <c r="K127" i="6"/>
  <c r="I128" i="6"/>
  <c r="J128" i="6"/>
  <c r="K128" i="6"/>
  <c r="I129" i="6"/>
  <c r="J129" i="6"/>
  <c r="K129" i="6"/>
  <c r="I130" i="6"/>
  <c r="J130" i="6"/>
  <c r="K130" i="6"/>
  <c r="I131" i="6"/>
  <c r="J131" i="6"/>
  <c r="K131" i="6"/>
  <c r="I132" i="6"/>
  <c r="J132" i="6"/>
  <c r="K132" i="6"/>
  <c r="I133" i="6"/>
  <c r="J133" i="6"/>
  <c r="K133" i="6"/>
  <c r="I134" i="6"/>
  <c r="J134" i="6"/>
  <c r="K134" i="6"/>
  <c r="I135" i="6"/>
  <c r="J135" i="6"/>
  <c r="K135" i="6"/>
  <c r="I136" i="6"/>
  <c r="J136" i="6"/>
  <c r="K136" i="6"/>
  <c r="K3" i="6"/>
  <c r="J3" i="6"/>
  <c r="I3" i="6"/>
  <c r="H3" i="6"/>
  <c r="G1" i="6"/>
  <c r="H1" i="6"/>
  <c r="F1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G3" i="6"/>
  <c r="E5" i="4"/>
  <c r="R134" i="2" l="1"/>
  <c r="S131" i="2"/>
  <c r="W131" i="2"/>
  <c r="N132" i="2"/>
  <c r="L132" i="2"/>
  <c r="M135" i="2"/>
  <c r="E135" i="2" s="1"/>
  <c r="M131" i="2"/>
  <c r="E131" i="2" s="1"/>
  <c r="M133" i="2"/>
  <c r="E133" i="2" s="1"/>
  <c r="V131" i="1"/>
  <c r="U131" i="1"/>
  <c r="N132" i="1"/>
  <c r="V130" i="1"/>
  <c r="X131" i="1"/>
  <c r="U130" i="1"/>
  <c r="R132" i="1"/>
  <c r="M134" i="1"/>
  <c r="E134" i="1" s="1"/>
  <c r="M133" i="1"/>
  <c r="E133" i="1" s="1"/>
  <c r="M130" i="1"/>
  <c r="E130" i="1" s="1"/>
  <c r="M131" i="1"/>
  <c r="E131" i="1" s="1"/>
  <c r="M132" i="1"/>
  <c r="E132" i="1" s="1"/>
  <c r="K1" i="6"/>
  <c r="N1" i="6" s="1"/>
  <c r="J1" i="6"/>
  <c r="M1" i="6" s="1"/>
  <c r="F125" i="1"/>
  <c r="H125" i="1"/>
  <c r="K125" i="1"/>
  <c r="M125" i="1" s="1"/>
  <c r="E125" i="1" s="1"/>
  <c r="L125" i="1"/>
  <c r="F126" i="1"/>
  <c r="H126" i="1"/>
  <c r="K126" i="1"/>
  <c r="L126" i="1" s="1"/>
  <c r="F127" i="1"/>
  <c r="H127" i="1"/>
  <c r="K127" i="1"/>
  <c r="L127" i="1" s="1"/>
  <c r="F128" i="1"/>
  <c r="H128" i="1"/>
  <c r="K128" i="1"/>
  <c r="M128" i="1" s="1"/>
  <c r="E128" i="1" s="1"/>
  <c r="F129" i="1"/>
  <c r="H129" i="1"/>
  <c r="K129" i="1"/>
  <c r="L129" i="1" s="1"/>
  <c r="F126" i="2"/>
  <c r="H126" i="2"/>
  <c r="K126" i="2"/>
  <c r="M126" i="2" s="1"/>
  <c r="E126" i="2" s="1"/>
  <c r="F127" i="2"/>
  <c r="H127" i="2"/>
  <c r="K127" i="2"/>
  <c r="M127" i="2" s="1"/>
  <c r="E127" i="2" s="1"/>
  <c r="F128" i="2"/>
  <c r="H128" i="2"/>
  <c r="K128" i="2"/>
  <c r="L128" i="2" s="1"/>
  <c r="F129" i="2"/>
  <c r="H129" i="2"/>
  <c r="K129" i="2"/>
  <c r="M129" i="2" s="1"/>
  <c r="E129" i="2" s="1"/>
  <c r="F130" i="2"/>
  <c r="H130" i="2"/>
  <c r="K130" i="2"/>
  <c r="L130" i="2" s="1"/>
  <c r="M130" i="2"/>
  <c r="E130" i="2" s="1"/>
  <c r="H3" i="4"/>
  <c r="V131" i="2" l="1"/>
  <c r="U131" i="2"/>
  <c r="N133" i="2"/>
  <c r="O132" i="2"/>
  <c r="X131" i="2"/>
  <c r="R135" i="2"/>
  <c r="L127" i="2"/>
  <c r="L126" i="2"/>
  <c r="R133" i="1"/>
  <c r="O132" i="1"/>
  <c r="W132" i="1" s="1"/>
  <c r="N133" i="1"/>
  <c r="L129" i="2"/>
  <c r="M129" i="1"/>
  <c r="E129" i="1" s="1"/>
  <c r="M126" i="1"/>
  <c r="E126" i="1" s="1"/>
  <c r="L128" i="1"/>
  <c r="M127" i="1"/>
  <c r="E127" i="1" s="1"/>
  <c r="M128" i="2"/>
  <c r="E128" i="2" s="1"/>
  <c r="E3" i="4"/>
  <c r="E2" i="4" s="1"/>
  <c r="K2" i="4"/>
  <c r="J2" i="4"/>
  <c r="I2" i="4"/>
  <c r="H2" i="4"/>
  <c r="G2" i="4"/>
  <c r="F2" i="4"/>
  <c r="S132" i="2" l="1"/>
  <c r="W132" i="2"/>
  <c r="O133" i="2"/>
  <c r="N134" i="2"/>
  <c r="R134" i="1"/>
  <c r="O133" i="1"/>
  <c r="W133" i="1" s="1"/>
  <c r="N134" i="1"/>
  <c r="O134" i="1" s="1"/>
  <c r="W134" i="1" s="1"/>
  <c r="S132" i="1"/>
  <c r="F122" i="2"/>
  <c r="H122" i="2"/>
  <c r="K122" i="2"/>
  <c r="L122" i="2" s="1"/>
  <c r="F123" i="2"/>
  <c r="H123" i="2"/>
  <c r="K123" i="2"/>
  <c r="M123" i="2" s="1"/>
  <c r="E123" i="2" s="1"/>
  <c r="F124" i="2"/>
  <c r="H124" i="2"/>
  <c r="K124" i="2"/>
  <c r="L124" i="2" s="1"/>
  <c r="F125" i="2"/>
  <c r="H125" i="2"/>
  <c r="K125" i="2"/>
  <c r="L125" i="2" s="1"/>
  <c r="M125" i="2"/>
  <c r="E125" i="2" s="1"/>
  <c r="O134" i="2" l="1"/>
  <c r="N135" i="2"/>
  <c r="O135" i="2" s="1"/>
  <c r="S133" i="2"/>
  <c r="W133" i="2"/>
  <c r="V132" i="2"/>
  <c r="U132" i="2"/>
  <c r="X132" i="2"/>
  <c r="S134" i="1"/>
  <c r="V132" i="1"/>
  <c r="U132" i="1"/>
  <c r="X132" i="1"/>
  <c r="S133" i="1"/>
  <c r="M124" i="2"/>
  <c r="E124" i="2" s="1"/>
  <c r="L123" i="2"/>
  <c r="M122" i="2"/>
  <c r="E122" i="2" s="1"/>
  <c r="F121" i="2"/>
  <c r="H121" i="2"/>
  <c r="K121" i="2"/>
  <c r="L121" i="2" s="1"/>
  <c r="F121" i="1"/>
  <c r="H121" i="1"/>
  <c r="K121" i="1"/>
  <c r="L121" i="1" s="1"/>
  <c r="F122" i="1"/>
  <c r="H122" i="1"/>
  <c r="K122" i="1"/>
  <c r="M122" i="1" s="1"/>
  <c r="E122" i="1" s="1"/>
  <c r="F123" i="1"/>
  <c r="H123" i="1"/>
  <c r="K123" i="1"/>
  <c r="L123" i="1" s="1"/>
  <c r="F124" i="1"/>
  <c r="H124" i="1"/>
  <c r="K124" i="1"/>
  <c r="L124" i="1" s="1"/>
  <c r="F120" i="1"/>
  <c r="H120" i="1"/>
  <c r="K120" i="1"/>
  <c r="L120" i="1" s="1"/>
  <c r="K4" i="4"/>
  <c r="H4" i="4"/>
  <c r="E4" i="4"/>
  <c r="V133" i="2" l="1"/>
  <c r="U133" i="2"/>
  <c r="X133" i="2"/>
  <c r="S135" i="2"/>
  <c r="W135" i="2"/>
  <c r="W134" i="2"/>
  <c r="S134" i="2"/>
  <c r="U133" i="1"/>
  <c r="V133" i="1"/>
  <c r="X133" i="1"/>
  <c r="U134" i="1"/>
  <c r="V134" i="1"/>
  <c r="X134" i="1"/>
  <c r="M121" i="2"/>
  <c r="E121" i="2" s="1"/>
  <c r="M124" i="1"/>
  <c r="E124" i="1" s="1"/>
  <c r="M123" i="1"/>
  <c r="E123" i="1" s="1"/>
  <c r="L122" i="1"/>
  <c r="M121" i="1"/>
  <c r="E121" i="1" s="1"/>
  <c r="M120" i="1"/>
  <c r="E120" i="1" s="1"/>
  <c r="F116" i="2"/>
  <c r="H116" i="2"/>
  <c r="K116" i="2"/>
  <c r="M116" i="2" s="1"/>
  <c r="E116" i="2" s="1"/>
  <c r="F117" i="2"/>
  <c r="H117" i="2"/>
  <c r="K117" i="2"/>
  <c r="L117" i="2" s="1"/>
  <c r="F118" i="2"/>
  <c r="H118" i="2"/>
  <c r="K118" i="2"/>
  <c r="L118" i="2" s="1"/>
  <c r="F119" i="2"/>
  <c r="H119" i="2"/>
  <c r="K119" i="2"/>
  <c r="M119" i="2" s="1"/>
  <c r="E119" i="2" s="1"/>
  <c r="F120" i="2"/>
  <c r="H120" i="2"/>
  <c r="K120" i="2"/>
  <c r="M120" i="2" s="1"/>
  <c r="E120" i="2" s="1"/>
  <c r="F115" i="1"/>
  <c r="H115" i="1"/>
  <c r="K115" i="1"/>
  <c r="L115" i="1" s="1"/>
  <c r="F116" i="1"/>
  <c r="H116" i="1"/>
  <c r="K116" i="1"/>
  <c r="L116" i="1" s="1"/>
  <c r="F117" i="1"/>
  <c r="H117" i="1"/>
  <c r="K117" i="1"/>
  <c r="L117" i="1" s="1"/>
  <c r="F118" i="1"/>
  <c r="H118" i="1"/>
  <c r="K118" i="1"/>
  <c r="M118" i="1" s="1"/>
  <c r="E118" i="1" s="1"/>
  <c r="F119" i="1"/>
  <c r="H119" i="1"/>
  <c r="K119" i="1"/>
  <c r="M119" i="1" s="1"/>
  <c r="E119" i="1" s="1"/>
  <c r="V135" i="2" l="1"/>
  <c r="U135" i="2"/>
  <c r="X135" i="2"/>
  <c r="U134" i="2"/>
  <c r="V134" i="2"/>
  <c r="X134" i="2"/>
  <c r="L116" i="2"/>
  <c r="L119" i="1"/>
  <c r="L120" i="2"/>
  <c r="L119" i="2"/>
  <c r="M117" i="2"/>
  <c r="E117" i="2" s="1"/>
  <c r="M118" i="2"/>
  <c r="E118" i="2" s="1"/>
  <c r="L118" i="1"/>
  <c r="M116" i="1"/>
  <c r="E116" i="1" s="1"/>
  <c r="M115" i="1"/>
  <c r="E115" i="1" s="1"/>
  <c r="M117" i="1"/>
  <c r="E117" i="1" s="1"/>
  <c r="F110" i="1"/>
  <c r="H110" i="1"/>
  <c r="K110" i="1"/>
  <c r="L110" i="1" s="1"/>
  <c r="F111" i="1"/>
  <c r="H111" i="1"/>
  <c r="K111" i="1"/>
  <c r="L111" i="1" s="1"/>
  <c r="F112" i="1"/>
  <c r="H112" i="1"/>
  <c r="K112" i="1"/>
  <c r="L112" i="1" s="1"/>
  <c r="F113" i="1"/>
  <c r="H113" i="1"/>
  <c r="K113" i="1"/>
  <c r="M113" i="1" s="1"/>
  <c r="E113" i="1" s="1"/>
  <c r="F114" i="1"/>
  <c r="H114" i="1"/>
  <c r="K114" i="1"/>
  <c r="L114" i="1" s="1"/>
  <c r="F111" i="2"/>
  <c r="H111" i="2"/>
  <c r="K111" i="2"/>
  <c r="L111" i="2" s="1"/>
  <c r="F112" i="2"/>
  <c r="H112" i="2"/>
  <c r="K112" i="2"/>
  <c r="M112" i="2" s="1"/>
  <c r="E112" i="2" s="1"/>
  <c r="F113" i="2"/>
  <c r="H113" i="2"/>
  <c r="K113" i="2"/>
  <c r="L113" i="2" s="1"/>
  <c r="F114" i="2"/>
  <c r="H114" i="2"/>
  <c r="K114" i="2"/>
  <c r="M114" i="2" s="1"/>
  <c r="E114" i="2" s="1"/>
  <c r="F115" i="2"/>
  <c r="H115" i="2"/>
  <c r="K115" i="2"/>
  <c r="M115" i="2" s="1"/>
  <c r="E115" i="2" s="1"/>
  <c r="L112" i="2" l="1"/>
  <c r="L115" i="2"/>
  <c r="L114" i="2"/>
  <c r="M114" i="1"/>
  <c r="E114" i="1" s="1"/>
  <c r="M111" i="1"/>
  <c r="E111" i="1" s="1"/>
  <c r="M110" i="1"/>
  <c r="E110" i="1" s="1"/>
  <c r="L113" i="1"/>
  <c r="M112" i="1"/>
  <c r="E112" i="1" s="1"/>
  <c r="M111" i="2"/>
  <c r="E111" i="2" s="1"/>
  <c r="M113" i="2"/>
  <c r="E113" i="2" s="1"/>
  <c r="F105" i="1"/>
  <c r="H105" i="1"/>
  <c r="K105" i="1"/>
  <c r="L105" i="1" s="1"/>
  <c r="F106" i="1"/>
  <c r="H106" i="1"/>
  <c r="K106" i="1"/>
  <c r="L106" i="1" s="1"/>
  <c r="F107" i="1"/>
  <c r="H107" i="1"/>
  <c r="K107" i="1"/>
  <c r="M107" i="1" s="1"/>
  <c r="E107" i="1" s="1"/>
  <c r="F108" i="1"/>
  <c r="H108" i="1"/>
  <c r="K108" i="1"/>
  <c r="L108" i="1" s="1"/>
  <c r="F109" i="1"/>
  <c r="H109" i="1"/>
  <c r="K109" i="1"/>
  <c r="L109" i="1" s="1"/>
  <c r="F106" i="2"/>
  <c r="H106" i="2"/>
  <c r="K106" i="2"/>
  <c r="M106" i="2" s="1"/>
  <c r="E106" i="2" s="1"/>
  <c r="F107" i="2"/>
  <c r="H107" i="2"/>
  <c r="K107" i="2"/>
  <c r="L107" i="2" s="1"/>
  <c r="F108" i="2"/>
  <c r="H108" i="2"/>
  <c r="K108" i="2"/>
  <c r="M108" i="2" s="1"/>
  <c r="E108" i="2" s="1"/>
  <c r="F109" i="2"/>
  <c r="H109" i="2"/>
  <c r="K109" i="2"/>
  <c r="M109" i="2" s="1"/>
  <c r="E109" i="2" s="1"/>
  <c r="F110" i="2"/>
  <c r="H110" i="2"/>
  <c r="K110" i="2"/>
  <c r="M110" i="2" s="1"/>
  <c r="E110" i="2" s="1"/>
  <c r="M109" i="1" l="1"/>
  <c r="E109" i="1" s="1"/>
  <c r="L110" i="2"/>
  <c r="L106" i="2"/>
  <c r="M107" i="2"/>
  <c r="E107" i="2" s="1"/>
  <c r="L109" i="2"/>
  <c r="M108" i="1"/>
  <c r="E108" i="1" s="1"/>
  <c r="M105" i="1"/>
  <c r="E105" i="1" s="1"/>
  <c r="L107" i="1"/>
  <c r="M106" i="1"/>
  <c r="E106" i="1" s="1"/>
  <c r="L108" i="2"/>
  <c r="F102" i="1"/>
  <c r="H102" i="1"/>
  <c r="K102" i="1"/>
  <c r="L102" i="1" s="1"/>
  <c r="F103" i="1"/>
  <c r="H103" i="1"/>
  <c r="K103" i="1"/>
  <c r="M103" i="1" s="1"/>
  <c r="E103" i="1" s="1"/>
  <c r="F104" i="1"/>
  <c r="H104" i="1"/>
  <c r="K104" i="1"/>
  <c r="L104" i="1" s="1"/>
  <c r="F103" i="2"/>
  <c r="H103" i="2"/>
  <c r="K103" i="2"/>
  <c r="M103" i="2" s="1"/>
  <c r="E103" i="2" s="1"/>
  <c r="F104" i="2"/>
  <c r="H104" i="2"/>
  <c r="K104" i="2"/>
  <c r="L104" i="2" s="1"/>
  <c r="F105" i="2"/>
  <c r="H105" i="2"/>
  <c r="K105" i="2"/>
  <c r="L105" i="2" s="1"/>
  <c r="M105" i="2" l="1"/>
  <c r="E105" i="2" s="1"/>
  <c r="M104" i="2"/>
  <c r="E104" i="2" s="1"/>
  <c r="M104" i="1"/>
  <c r="E104" i="1" s="1"/>
  <c r="L103" i="1"/>
  <c r="M102" i="1"/>
  <c r="E102" i="1" s="1"/>
  <c r="L103" i="2"/>
  <c r="F101" i="1"/>
  <c r="H101" i="1"/>
  <c r="K101" i="1"/>
  <c r="L101" i="1" s="1"/>
  <c r="F97" i="1"/>
  <c r="H97" i="1"/>
  <c r="K97" i="1"/>
  <c r="L97" i="1" s="1"/>
  <c r="F98" i="1"/>
  <c r="H98" i="1"/>
  <c r="K98" i="1"/>
  <c r="M98" i="1" s="1"/>
  <c r="E98" i="1" s="1"/>
  <c r="F99" i="1"/>
  <c r="H99" i="1"/>
  <c r="K99" i="1"/>
  <c r="L99" i="1" s="1"/>
  <c r="F100" i="1"/>
  <c r="H100" i="1"/>
  <c r="K100" i="1"/>
  <c r="L100" i="1" s="1"/>
  <c r="F102" i="2"/>
  <c r="H102" i="2"/>
  <c r="K102" i="2"/>
  <c r="L102" i="2" s="1"/>
  <c r="F98" i="2"/>
  <c r="H98" i="2"/>
  <c r="K98" i="2"/>
  <c r="M98" i="2" s="1"/>
  <c r="E98" i="2" s="1"/>
  <c r="F99" i="2"/>
  <c r="H99" i="2"/>
  <c r="K99" i="2"/>
  <c r="L99" i="2" s="1"/>
  <c r="F100" i="2"/>
  <c r="H100" i="2"/>
  <c r="K100" i="2"/>
  <c r="L100" i="2" s="1"/>
  <c r="F101" i="2"/>
  <c r="H101" i="2"/>
  <c r="K101" i="2"/>
  <c r="L101" i="2" s="1"/>
  <c r="M100" i="1" l="1"/>
  <c r="E100" i="1" s="1"/>
  <c r="M99" i="2"/>
  <c r="E99" i="2" s="1"/>
  <c r="L98" i="2"/>
  <c r="M101" i="2"/>
  <c r="E101" i="2" s="1"/>
  <c r="L98" i="1"/>
  <c r="M101" i="1"/>
  <c r="E101" i="1" s="1"/>
  <c r="M99" i="1"/>
  <c r="E99" i="1" s="1"/>
  <c r="M97" i="1"/>
  <c r="E97" i="1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F91" i="1"/>
  <c r="H91" i="1"/>
  <c r="K91" i="1"/>
  <c r="M91" i="1" s="1"/>
  <c r="E91" i="1" s="1"/>
  <c r="F92" i="1"/>
  <c r="H92" i="1"/>
  <c r="K92" i="1"/>
  <c r="M92" i="1" s="1"/>
  <c r="E92" i="1" s="1"/>
  <c r="F93" i="1"/>
  <c r="H93" i="1"/>
  <c r="K93" i="1"/>
  <c r="M93" i="1" s="1"/>
  <c r="E93" i="1" s="1"/>
  <c r="F94" i="1"/>
  <c r="H94" i="1"/>
  <c r="K94" i="1"/>
  <c r="M94" i="1" s="1"/>
  <c r="E94" i="1" s="1"/>
  <c r="F95" i="1"/>
  <c r="H95" i="1"/>
  <c r="K95" i="1"/>
  <c r="M95" i="1" s="1"/>
  <c r="E95" i="1" s="1"/>
  <c r="F96" i="1"/>
  <c r="H96" i="1"/>
  <c r="K96" i="1"/>
  <c r="L96" i="1" s="1"/>
  <c r="M96" i="1" l="1"/>
  <c r="E96" i="1" s="1"/>
  <c r="L91" i="1"/>
  <c r="L94" i="1"/>
  <c r="L93" i="1"/>
  <c r="L92" i="1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L95" i="1"/>
  <c r="F86" i="1"/>
  <c r="H86" i="1"/>
  <c r="K86" i="1"/>
  <c r="L86" i="1" s="1"/>
  <c r="F87" i="1"/>
  <c r="H87" i="1"/>
  <c r="K87" i="1"/>
  <c r="L87" i="1" s="1"/>
  <c r="F88" i="1"/>
  <c r="H88" i="1"/>
  <c r="K88" i="1"/>
  <c r="L88" i="1" s="1"/>
  <c r="F89" i="1"/>
  <c r="H89" i="1"/>
  <c r="K89" i="1"/>
  <c r="L89" i="1" s="1"/>
  <c r="F90" i="1"/>
  <c r="H90" i="1"/>
  <c r="K90" i="1"/>
  <c r="L90" i="1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F90" i="2"/>
  <c r="H90" i="2"/>
  <c r="K90" i="2"/>
  <c r="L90" i="2" s="1"/>
  <c r="F91" i="2"/>
  <c r="H91" i="2"/>
  <c r="K91" i="2"/>
  <c r="L91" i="2" s="1"/>
  <c r="M89" i="2" l="1"/>
  <c r="E89" i="2" s="1"/>
  <c r="M91" i="2"/>
  <c r="E91" i="2" s="1"/>
  <c r="M87" i="1"/>
  <c r="E87" i="1" s="1"/>
  <c r="M89" i="1"/>
  <c r="E89" i="1" s="1"/>
  <c r="M90" i="1"/>
  <c r="E90" i="1" s="1"/>
  <c r="M88" i="1"/>
  <c r="E88" i="1" s="1"/>
  <c r="M86" i="1"/>
  <c r="E86" i="1" s="1"/>
  <c r="L87" i="2"/>
  <c r="M90" i="2"/>
  <c r="E90" i="2" s="1"/>
  <c r="M88" i="2"/>
  <c r="E88" i="2" s="1"/>
  <c r="H85" i="2"/>
  <c r="F85" i="2" s="1"/>
  <c r="K85" i="2"/>
  <c r="L85" i="2" s="1"/>
  <c r="F86" i="2"/>
  <c r="H86" i="2"/>
  <c r="K86" i="2"/>
  <c r="L86" i="2" s="1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M86" i="2" l="1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F79" i="1" l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F80" i="2"/>
  <c r="H80" i="2"/>
  <c r="K80" i="2"/>
  <c r="M80" i="2" s="1"/>
  <c r="E80" i="2" s="1"/>
  <c r="L79" i="2" l="1"/>
  <c r="M80" i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M77" i="1" l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1" i="2" l="1"/>
  <c r="L63" i="2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E57" i="2" s="1"/>
  <c r="M56" i="2"/>
  <c r="E56" i="2" s="1"/>
  <c r="M55" i="2"/>
  <c r="E55" i="2" s="1"/>
  <c r="M58" i="2"/>
  <c r="E58" i="2" s="1"/>
  <c r="M59" i="2"/>
  <c r="E59" i="2" s="1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M18" i="1" s="1"/>
  <c r="K19" i="1"/>
  <c r="L19" i="1" s="1"/>
  <c r="L22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L21" i="1" l="1"/>
  <c r="L23" i="1"/>
  <c r="L18" i="1"/>
  <c r="U3" i="2"/>
  <c r="L23" i="2"/>
  <c r="M2" i="1"/>
  <c r="M9" i="1"/>
  <c r="M19" i="1"/>
  <c r="M4" i="2"/>
  <c r="O3" i="1"/>
  <c r="W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W2" i="1"/>
  <c r="L27" i="1"/>
  <c r="L34" i="1"/>
  <c r="L22" i="2"/>
  <c r="W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N5" i="1"/>
  <c r="S2" i="1"/>
  <c r="U2" i="1" s="1"/>
  <c r="R5" i="1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R35" i="2"/>
  <c r="L36" i="2"/>
  <c r="L35" i="2"/>
  <c r="M19" i="2"/>
  <c r="M15" i="2"/>
  <c r="M17" i="2"/>
  <c r="M13" i="2"/>
  <c r="S2" i="2"/>
  <c r="U2" i="2" s="1"/>
  <c r="W3" i="2"/>
  <c r="H1" i="2"/>
  <c r="H1" i="1"/>
  <c r="F2" i="1"/>
  <c r="V4" i="1" l="1"/>
  <c r="U4" i="1"/>
  <c r="S3" i="1"/>
  <c r="X4" i="1"/>
  <c r="N5" i="2"/>
  <c r="O4" i="2"/>
  <c r="V2" i="1"/>
  <c r="X2" i="1"/>
  <c r="N6" i="1"/>
  <c r="O5" i="1"/>
  <c r="W5" i="1" s="1"/>
  <c r="R6" i="1"/>
  <c r="R36" i="2"/>
  <c r="X2" i="2"/>
  <c r="V2" i="2"/>
  <c r="V3" i="1" l="1"/>
  <c r="U3" i="1"/>
  <c r="X3" i="1"/>
  <c r="W4" i="2"/>
  <c r="S4" i="2"/>
  <c r="U4" i="2" s="1"/>
  <c r="O5" i="2"/>
  <c r="N6" i="2"/>
  <c r="R7" i="1"/>
  <c r="S5" i="1"/>
  <c r="U5" i="1" s="1"/>
  <c r="N7" i="1"/>
  <c r="O6" i="1"/>
  <c r="W6" i="1" s="1"/>
  <c r="R37" i="2"/>
  <c r="S6" i="1" l="1"/>
  <c r="N7" i="2"/>
  <c r="O6" i="2"/>
  <c r="W5" i="2"/>
  <c r="S5" i="2"/>
  <c r="U5" i="2" s="1"/>
  <c r="V4" i="2"/>
  <c r="X4" i="2"/>
  <c r="V5" i="1"/>
  <c r="X5" i="1"/>
  <c r="N8" i="1"/>
  <c r="O7" i="1"/>
  <c r="W7" i="1" s="1"/>
  <c r="R8" i="1"/>
  <c r="R38" i="2"/>
  <c r="V6" i="1" l="1"/>
  <c r="U6" i="1"/>
  <c r="X6" i="1"/>
  <c r="X5" i="2"/>
  <c r="V5" i="2"/>
  <c r="W6" i="2"/>
  <c r="S6" i="2"/>
  <c r="U6" i="2" s="1"/>
  <c r="O7" i="2"/>
  <c r="N8" i="2"/>
  <c r="S7" i="1"/>
  <c r="U7" i="1" s="1"/>
  <c r="O8" i="1"/>
  <c r="W8" i="1" s="1"/>
  <c r="N9" i="1"/>
  <c r="R9" i="1"/>
  <c r="R39" i="2"/>
  <c r="W7" i="2" l="1"/>
  <c r="S7" i="2"/>
  <c r="U7" i="2" s="1"/>
  <c r="X6" i="2"/>
  <c r="V6" i="2"/>
  <c r="O8" i="2"/>
  <c r="N9" i="2"/>
  <c r="R10" i="1"/>
  <c r="N10" i="1"/>
  <c r="O9" i="1"/>
  <c r="W9" i="1" s="1"/>
  <c r="S8" i="1"/>
  <c r="U8" i="1" s="1"/>
  <c r="V7" i="1"/>
  <c r="X7" i="1"/>
  <c r="R40" i="2"/>
  <c r="X7" i="2" l="1"/>
  <c r="V7" i="2"/>
  <c r="N10" i="2"/>
  <c r="O9" i="2"/>
  <c r="W8" i="2"/>
  <c r="S8" i="2"/>
  <c r="U8" i="2" s="1"/>
  <c r="N11" i="1"/>
  <c r="O10" i="1"/>
  <c r="W10" i="1" s="1"/>
  <c r="S9" i="1"/>
  <c r="U9" i="1" s="1"/>
  <c r="V8" i="1"/>
  <c r="X8" i="1"/>
  <c r="R11" i="1"/>
  <c r="R41" i="2"/>
  <c r="W9" i="2" l="1"/>
  <c r="S9" i="2"/>
  <c r="U9" i="2" s="1"/>
  <c r="O10" i="2"/>
  <c r="N11" i="2"/>
  <c r="X8" i="2"/>
  <c r="V8" i="2"/>
  <c r="V9" i="1"/>
  <c r="X9" i="1"/>
  <c r="S10" i="1"/>
  <c r="U10" i="1" s="1"/>
  <c r="R12" i="1"/>
  <c r="N12" i="1"/>
  <c r="O11" i="1"/>
  <c r="W11" i="1" s="1"/>
  <c r="R42" i="2"/>
  <c r="W10" i="2" l="1"/>
  <c r="S10" i="2"/>
  <c r="U10" i="2" s="1"/>
  <c r="O11" i="2"/>
  <c r="N12" i="2"/>
  <c r="X9" i="2"/>
  <c r="V9" i="2"/>
  <c r="O12" i="1"/>
  <c r="W12" i="1" s="1"/>
  <c r="N13" i="1"/>
  <c r="R13" i="1"/>
  <c r="V10" i="1"/>
  <c r="X10" i="1"/>
  <c r="S11" i="1"/>
  <c r="U11" i="1" s="1"/>
  <c r="R43" i="2"/>
  <c r="R44" i="2" s="1"/>
  <c r="R45" i="2" s="1"/>
  <c r="R46" i="2" l="1"/>
  <c r="N13" i="2"/>
  <c r="O12" i="2"/>
  <c r="W11" i="2"/>
  <c r="S11" i="2"/>
  <c r="U11" i="2" s="1"/>
  <c r="X10" i="2"/>
  <c r="V10" i="2"/>
  <c r="S12" i="1"/>
  <c r="U12" i="1" s="1"/>
  <c r="V11" i="1"/>
  <c r="X11" i="1"/>
  <c r="R14" i="1"/>
  <c r="N14" i="1"/>
  <c r="O13" i="1"/>
  <c r="W13" i="1" s="1"/>
  <c r="R47" i="2" l="1"/>
  <c r="W12" i="2"/>
  <c r="S12" i="2"/>
  <c r="U12" i="2" s="1"/>
  <c r="V11" i="2"/>
  <c r="X11" i="2"/>
  <c r="O13" i="2"/>
  <c r="N14" i="2"/>
  <c r="N15" i="1"/>
  <c r="O14" i="1"/>
  <c r="W14" i="1" s="1"/>
  <c r="R15" i="1"/>
  <c r="S13" i="1"/>
  <c r="U13" i="1" s="1"/>
  <c r="V12" i="1"/>
  <c r="X12" i="1"/>
  <c r="R48" i="2" l="1"/>
  <c r="R49" i="2" s="1"/>
  <c r="R50" i="2" s="1"/>
  <c r="R51" i="2" s="1"/>
  <c r="O14" i="2"/>
  <c r="N15" i="2"/>
  <c r="W13" i="2"/>
  <c r="S13" i="2"/>
  <c r="U13" i="2" s="1"/>
  <c r="X12" i="2"/>
  <c r="V12" i="2"/>
  <c r="R16" i="1"/>
  <c r="V13" i="1"/>
  <c r="X13" i="1"/>
  <c r="S14" i="1"/>
  <c r="U14" i="1" s="1"/>
  <c r="N16" i="1"/>
  <c r="O15" i="1"/>
  <c r="W15" i="1" s="1"/>
  <c r="R52" i="2" l="1"/>
  <c r="V13" i="2"/>
  <c r="X13" i="2"/>
  <c r="N16" i="2"/>
  <c r="O15" i="2"/>
  <c r="S14" i="2"/>
  <c r="U14" i="2" s="1"/>
  <c r="W14" i="2"/>
  <c r="V14" i="1"/>
  <c r="X14" i="1"/>
  <c r="O16" i="1"/>
  <c r="W16" i="1" s="1"/>
  <c r="N17" i="1"/>
  <c r="S15" i="1"/>
  <c r="U15" i="1" s="1"/>
  <c r="R17" i="1"/>
  <c r="S16" i="1" l="1"/>
  <c r="R53" i="2"/>
  <c r="X14" i="2"/>
  <c r="V14" i="2"/>
  <c r="W15" i="2"/>
  <c r="S15" i="2"/>
  <c r="U15" i="2" s="1"/>
  <c r="O16" i="2"/>
  <c r="N17" i="2"/>
  <c r="N18" i="1"/>
  <c r="O17" i="1"/>
  <c r="W17" i="1" s="1"/>
  <c r="R18" i="1"/>
  <c r="V15" i="1"/>
  <c r="X15" i="1"/>
  <c r="V16" i="1" l="1"/>
  <c r="U16" i="1"/>
  <c r="X16" i="1"/>
  <c r="R54" i="2"/>
  <c r="R55" i="2" s="1"/>
  <c r="X15" i="2"/>
  <c r="V15" i="2"/>
  <c r="O17" i="2"/>
  <c r="N18" i="2"/>
  <c r="W16" i="2"/>
  <c r="S16" i="2"/>
  <c r="U16" i="2" s="1"/>
  <c r="R19" i="1"/>
  <c r="S17" i="1"/>
  <c r="U17" i="1" s="1"/>
  <c r="O18" i="1"/>
  <c r="W18" i="1" s="1"/>
  <c r="N19" i="1"/>
  <c r="R56" i="2" l="1"/>
  <c r="N19" i="2"/>
  <c r="O18" i="2"/>
  <c r="W17" i="2"/>
  <c r="S17" i="2"/>
  <c r="U17" i="2" s="1"/>
  <c r="V16" i="2"/>
  <c r="X16" i="2"/>
  <c r="S18" i="1"/>
  <c r="V17" i="1"/>
  <c r="X17" i="1"/>
  <c r="N20" i="1"/>
  <c r="O19" i="1"/>
  <c r="W19" i="1" s="1"/>
  <c r="R20" i="1"/>
  <c r="V18" i="1" l="1"/>
  <c r="U18" i="1"/>
  <c r="R57" i="2"/>
  <c r="S19" i="1"/>
  <c r="X18" i="1"/>
  <c r="X17" i="2"/>
  <c r="V17" i="2"/>
  <c r="S18" i="2"/>
  <c r="U18" i="2" s="1"/>
  <c r="W18" i="2"/>
  <c r="N20" i="2"/>
  <c r="O19" i="2"/>
  <c r="O20" i="1"/>
  <c r="W20" i="1" s="1"/>
  <c r="N21" i="1"/>
  <c r="R21" i="1"/>
  <c r="V19" i="1" l="1"/>
  <c r="U19" i="1"/>
  <c r="R58" i="2"/>
  <c r="X19" i="1"/>
  <c r="O20" i="2"/>
  <c r="N21" i="2"/>
  <c r="X18" i="2"/>
  <c r="V18" i="2"/>
  <c r="W19" i="2"/>
  <c r="S19" i="2"/>
  <c r="U19" i="2" s="1"/>
  <c r="S20" i="1"/>
  <c r="N22" i="1"/>
  <c r="O21" i="1"/>
  <c r="W21" i="1" s="1"/>
  <c r="R22" i="1"/>
  <c r="X20" i="1"/>
  <c r="V20" i="1" l="1"/>
  <c r="U20" i="1"/>
  <c r="R59" i="2"/>
  <c r="X19" i="2"/>
  <c r="V19" i="2"/>
  <c r="O21" i="2"/>
  <c r="N22" i="2"/>
  <c r="W20" i="2"/>
  <c r="S20" i="2"/>
  <c r="U20" i="2" s="1"/>
  <c r="R23" i="1"/>
  <c r="S21" i="1"/>
  <c r="U21" i="1" s="1"/>
  <c r="N23" i="1"/>
  <c r="O22" i="1"/>
  <c r="W22" i="1" s="1"/>
  <c r="S22" i="1" l="1"/>
  <c r="R60" i="2"/>
  <c r="V20" i="2"/>
  <c r="X20" i="2"/>
  <c r="N23" i="2"/>
  <c r="O22" i="2"/>
  <c r="W21" i="2"/>
  <c r="S21" i="2"/>
  <c r="U21" i="2" s="1"/>
  <c r="V21" i="1"/>
  <c r="X21" i="1"/>
  <c r="N24" i="1"/>
  <c r="O23" i="1"/>
  <c r="W23" i="1" s="1"/>
  <c r="R24" i="1"/>
  <c r="V22" i="1" l="1"/>
  <c r="U22" i="1"/>
  <c r="X22" i="1"/>
  <c r="S23" i="1"/>
  <c r="R61" i="2"/>
  <c r="W22" i="2"/>
  <c r="S22" i="2"/>
  <c r="U22" i="2" s="1"/>
  <c r="O23" i="2"/>
  <c r="N24" i="2"/>
  <c r="X21" i="2"/>
  <c r="V21" i="2"/>
  <c r="N25" i="1"/>
  <c r="O24" i="1"/>
  <c r="W24" i="1" s="1"/>
  <c r="R25" i="1"/>
  <c r="V23" i="1" l="1"/>
  <c r="U23" i="1"/>
  <c r="X23" i="1"/>
  <c r="R62" i="2"/>
  <c r="N25" i="2"/>
  <c r="O24" i="2"/>
  <c r="W23" i="2"/>
  <c r="S23" i="2"/>
  <c r="U23" i="2" s="1"/>
  <c r="X22" i="2"/>
  <c r="V22" i="2"/>
  <c r="R26" i="1"/>
  <c r="S24" i="1"/>
  <c r="U24" i="1" s="1"/>
  <c r="N26" i="1"/>
  <c r="O25" i="1"/>
  <c r="W25" i="1" s="1"/>
  <c r="S25" i="1" l="1"/>
  <c r="R63" i="2"/>
  <c r="R64" i="2" s="1"/>
  <c r="X23" i="2"/>
  <c r="V23" i="2"/>
  <c r="W24" i="2"/>
  <c r="S24" i="2"/>
  <c r="U24" i="2" s="1"/>
  <c r="O25" i="2"/>
  <c r="N26" i="2"/>
  <c r="N27" i="1"/>
  <c r="O26" i="1"/>
  <c r="W26" i="1" s="1"/>
  <c r="V24" i="1"/>
  <c r="X24" i="1"/>
  <c r="R27" i="1"/>
  <c r="V25" i="1" l="1"/>
  <c r="U25" i="1"/>
  <c r="X25" i="1"/>
  <c r="R65" i="2"/>
  <c r="W25" i="2"/>
  <c r="S25" i="2"/>
  <c r="U25" i="2" s="1"/>
  <c r="V24" i="2"/>
  <c r="X24" i="2"/>
  <c r="N27" i="2"/>
  <c r="O26" i="2"/>
  <c r="S26" i="1"/>
  <c r="U26" i="1" s="1"/>
  <c r="R28" i="1"/>
  <c r="N28" i="1"/>
  <c r="O27" i="1"/>
  <c r="W27" i="1" s="1"/>
  <c r="R66" i="2" l="1"/>
  <c r="S27" i="1"/>
  <c r="W26" i="2"/>
  <c r="S26" i="2"/>
  <c r="U26" i="2" s="1"/>
  <c r="X25" i="2"/>
  <c r="V25" i="2"/>
  <c r="N28" i="2"/>
  <c r="O27" i="2"/>
  <c r="R29" i="1"/>
  <c r="N29" i="1"/>
  <c r="O28" i="1"/>
  <c r="W28" i="1" s="1"/>
  <c r="V26" i="1"/>
  <c r="X26" i="1"/>
  <c r="V27" i="1" l="1"/>
  <c r="U27" i="1"/>
  <c r="R67" i="2"/>
  <c r="S28" i="1"/>
  <c r="X27" i="1"/>
  <c r="W27" i="2"/>
  <c r="S27" i="2"/>
  <c r="U27" i="2" s="1"/>
  <c r="O28" i="2"/>
  <c r="N29" i="2"/>
  <c r="X26" i="2"/>
  <c r="V26" i="2"/>
  <c r="N30" i="1"/>
  <c r="O29" i="1"/>
  <c r="W29" i="1" s="1"/>
  <c r="R30" i="1"/>
  <c r="V28" i="1" l="1"/>
  <c r="U28" i="1"/>
  <c r="X28" i="1"/>
  <c r="R68" i="2"/>
  <c r="R69" i="2" s="1"/>
  <c r="O29" i="2"/>
  <c r="N30" i="2"/>
  <c r="W28" i="2"/>
  <c r="S28" i="2"/>
  <c r="U28" i="2" s="1"/>
  <c r="V27" i="2"/>
  <c r="X27" i="2"/>
  <c r="R31" i="1"/>
  <c r="S29" i="1"/>
  <c r="U29" i="1" s="1"/>
  <c r="O30" i="1"/>
  <c r="W30" i="1" s="1"/>
  <c r="N31" i="1"/>
  <c r="R70" i="2" l="1"/>
  <c r="X28" i="2"/>
  <c r="V28" i="2"/>
  <c r="N31" i="2"/>
  <c r="O30" i="2"/>
  <c r="W29" i="2"/>
  <c r="S29" i="2"/>
  <c r="U29" i="2" s="1"/>
  <c r="S30" i="1"/>
  <c r="V29" i="1"/>
  <c r="X29" i="1"/>
  <c r="N32" i="1"/>
  <c r="O31" i="1"/>
  <c r="W31" i="1" s="1"/>
  <c r="R32" i="1"/>
  <c r="V30" i="1" l="1"/>
  <c r="U30" i="1"/>
  <c r="R71" i="2"/>
  <c r="X30" i="1"/>
  <c r="S31" i="1"/>
  <c r="N32" i="2"/>
  <c r="O31" i="2"/>
  <c r="X29" i="2"/>
  <c r="V29" i="2"/>
  <c r="W30" i="2"/>
  <c r="S30" i="2"/>
  <c r="U30" i="2" s="1"/>
  <c r="N33" i="1"/>
  <c r="O32" i="1"/>
  <c r="W32" i="1" s="1"/>
  <c r="R33" i="1"/>
  <c r="V31" i="1" l="1"/>
  <c r="U31" i="1"/>
  <c r="R72" i="2"/>
  <c r="X31" i="1"/>
  <c r="W31" i="2"/>
  <c r="S31" i="2"/>
  <c r="U31" i="2" s="1"/>
  <c r="X30" i="2"/>
  <c r="V30" i="2"/>
  <c r="O32" i="2"/>
  <c r="N33" i="2"/>
  <c r="S32" i="1"/>
  <c r="U32" i="1" s="1"/>
  <c r="R34" i="1"/>
  <c r="N34" i="1"/>
  <c r="O33" i="1"/>
  <c r="W33" i="1" s="1"/>
  <c r="R73" i="2" l="1"/>
  <c r="R74" i="2" s="1"/>
  <c r="O33" i="2"/>
  <c r="N34" i="2"/>
  <c r="X31" i="2"/>
  <c r="V31" i="2"/>
  <c r="W32" i="2"/>
  <c r="S32" i="2"/>
  <c r="U32" i="2" s="1"/>
  <c r="V32" i="1"/>
  <c r="X32" i="1"/>
  <c r="O34" i="1"/>
  <c r="W34" i="1" s="1"/>
  <c r="N35" i="1"/>
  <c r="S33" i="1"/>
  <c r="U33" i="1" s="1"/>
  <c r="R35" i="1"/>
  <c r="R75" i="2" l="1"/>
  <c r="S34" i="1"/>
  <c r="X32" i="2"/>
  <c r="V32" i="2"/>
  <c r="N35" i="2"/>
  <c r="O34" i="2"/>
  <c r="W33" i="2"/>
  <c r="S33" i="2"/>
  <c r="U33" i="2" s="1"/>
  <c r="R36" i="1"/>
  <c r="V33" i="1"/>
  <c r="X33" i="1"/>
  <c r="N36" i="1"/>
  <c r="O35" i="1"/>
  <c r="W35" i="1" s="1"/>
  <c r="V34" i="1" l="1"/>
  <c r="U34" i="1"/>
  <c r="X34" i="1"/>
  <c r="R76" i="2"/>
  <c r="S34" i="2"/>
  <c r="U34" i="2" s="1"/>
  <c r="W34" i="2"/>
  <c r="N36" i="2"/>
  <c r="O35" i="2"/>
  <c r="X33" i="2"/>
  <c r="V33" i="2"/>
  <c r="O36" i="1"/>
  <c r="W36" i="1" s="1"/>
  <c r="N37" i="1"/>
  <c r="R37" i="1"/>
  <c r="S35" i="1"/>
  <c r="U35" i="1" s="1"/>
  <c r="R77" i="2" l="1"/>
  <c r="S36" i="1"/>
  <c r="U36" i="1" s="1"/>
  <c r="N37" i="2"/>
  <c r="O36" i="2"/>
  <c r="W35" i="2"/>
  <c r="S35" i="2"/>
  <c r="U35" i="2" s="1"/>
  <c r="X34" i="2"/>
  <c r="V34" i="2"/>
  <c r="R38" i="1"/>
  <c r="V35" i="1"/>
  <c r="X35" i="1"/>
  <c r="N38" i="1"/>
  <c r="O37" i="1"/>
  <c r="R78" i="2" l="1"/>
  <c r="R79" i="2" s="1"/>
  <c r="V36" i="1"/>
  <c r="X36" i="1"/>
  <c r="V35" i="2"/>
  <c r="X35" i="2"/>
  <c r="W36" i="2"/>
  <c r="S36" i="2"/>
  <c r="U36" i="2" s="1"/>
  <c r="O37" i="2"/>
  <c r="N38" i="2"/>
  <c r="O38" i="1"/>
  <c r="N39" i="1"/>
  <c r="S37" i="1"/>
  <c r="U37" i="1" s="1"/>
  <c r="W37" i="1"/>
  <c r="R39" i="1"/>
  <c r="R80" i="2" l="1"/>
  <c r="X36" i="2"/>
  <c r="V36" i="2"/>
  <c r="O38" i="2"/>
  <c r="N39" i="2"/>
  <c r="W37" i="2"/>
  <c r="S37" i="2"/>
  <c r="U37" i="2" s="1"/>
  <c r="V37" i="1"/>
  <c r="X37" i="1"/>
  <c r="O39" i="1"/>
  <c r="N40" i="1"/>
  <c r="R40" i="1"/>
  <c r="S38" i="1"/>
  <c r="U38" i="1" s="1"/>
  <c r="W38" i="1"/>
  <c r="R81" i="2" l="1"/>
  <c r="O39" i="2"/>
  <c r="N40" i="2"/>
  <c r="S38" i="2"/>
  <c r="U38" i="2" s="1"/>
  <c r="W38" i="2"/>
  <c r="X37" i="2"/>
  <c r="V37" i="2"/>
  <c r="O40" i="1"/>
  <c r="W40" i="1" s="1"/>
  <c r="N41" i="1"/>
  <c r="V38" i="1"/>
  <c r="X38" i="1"/>
  <c r="S39" i="1"/>
  <c r="U39" i="1" s="1"/>
  <c r="W39" i="1"/>
  <c r="R41" i="1"/>
  <c r="R82" i="2" l="1"/>
  <c r="S40" i="1"/>
  <c r="V38" i="2"/>
  <c r="X38" i="2"/>
  <c r="O40" i="2"/>
  <c r="N41" i="2"/>
  <c r="W39" i="2"/>
  <c r="S39" i="2"/>
  <c r="U39" i="2" s="1"/>
  <c r="R42" i="1"/>
  <c r="O41" i="1"/>
  <c r="W41" i="1" s="1"/>
  <c r="N42" i="1"/>
  <c r="V39" i="1"/>
  <c r="X39" i="1"/>
  <c r="V40" i="1" l="1"/>
  <c r="U40" i="1"/>
  <c r="R83" i="2"/>
  <c r="X40" i="1"/>
  <c r="N42" i="2"/>
  <c r="O41" i="2"/>
  <c r="W40" i="2"/>
  <c r="S40" i="2"/>
  <c r="U40" i="2" s="1"/>
  <c r="X39" i="2"/>
  <c r="V39" i="2"/>
  <c r="S41" i="1"/>
  <c r="U41" i="1" s="1"/>
  <c r="R43" i="1"/>
  <c r="O42" i="1"/>
  <c r="W42" i="1" s="1"/>
  <c r="N43" i="1"/>
  <c r="R84" i="2" l="1"/>
  <c r="R85" i="2" s="1"/>
  <c r="V40" i="2"/>
  <c r="X40" i="2"/>
  <c r="S41" i="2"/>
  <c r="U41" i="2" s="1"/>
  <c r="W41" i="2"/>
  <c r="O42" i="2"/>
  <c r="N43" i="2"/>
  <c r="X41" i="1"/>
  <c r="V41" i="1"/>
  <c r="S42" i="1"/>
  <c r="U42" i="1" s="1"/>
  <c r="O43" i="1"/>
  <c r="W43" i="1" s="1"/>
  <c r="N44" i="1"/>
  <c r="R44" i="1"/>
  <c r="R45" i="1" s="1"/>
  <c r="R86" i="2" l="1"/>
  <c r="R87" i="2" s="1"/>
  <c r="R46" i="1"/>
  <c r="O44" i="1"/>
  <c r="W44" i="1" s="1"/>
  <c r="N45" i="1"/>
  <c r="O43" i="2"/>
  <c r="W43" i="2" s="1"/>
  <c r="N44" i="2"/>
  <c r="N45" i="2" s="1"/>
  <c r="V41" i="2"/>
  <c r="X41" i="2"/>
  <c r="W42" i="2"/>
  <c r="S42" i="2"/>
  <c r="U42" i="2" s="1"/>
  <c r="V42" i="1"/>
  <c r="X42" i="1"/>
  <c r="S43" i="1"/>
  <c r="U43" i="1" s="1"/>
  <c r="R88" i="2" l="1"/>
  <c r="O45" i="2"/>
  <c r="N46" i="2"/>
  <c r="S44" i="1"/>
  <c r="O45" i="1"/>
  <c r="N46" i="1"/>
  <c r="R47" i="1"/>
  <c r="S43" i="2"/>
  <c r="O44" i="2"/>
  <c r="V42" i="2"/>
  <c r="X42" i="2"/>
  <c r="X43" i="1"/>
  <c r="V43" i="1"/>
  <c r="V44" i="1" l="1"/>
  <c r="U44" i="1"/>
  <c r="X43" i="2"/>
  <c r="U43" i="2"/>
  <c r="R89" i="2"/>
  <c r="X44" i="1"/>
  <c r="V43" i="2"/>
  <c r="O46" i="2"/>
  <c r="N47" i="2"/>
  <c r="S45" i="2"/>
  <c r="U45" i="2" s="1"/>
  <c r="W45" i="2"/>
  <c r="R48" i="1"/>
  <c r="N47" i="1"/>
  <c r="O46" i="1"/>
  <c r="W45" i="1"/>
  <c r="S45" i="1"/>
  <c r="U45" i="1" s="1"/>
  <c r="W44" i="2"/>
  <c r="S44" i="2"/>
  <c r="U44" i="2" s="1"/>
  <c r="R90" i="2" l="1"/>
  <c r="V45" i="2"/>
  <c r="X45" i="2"/>
  <c r="N48" i="2"/>
  <c r="O47" i="2"/>
  <c r="W46" i="2"/>
  <c r="S46" i="2"/>
  <c r="U46" i="2" s="1"/>
  <c r="O47" i="1"/>
  <c r="N48" i="1"/>
  <c r="V45" i="1"/>
  <c r="X45" i="1"/>
  <c r="W46" i="1"/>
  <c r="S46" i="1"/>
  <c r="U46" i="1" s="1"/>
  <c r="R49" i="1"/>
  <c r="R50" i="1" s="1"/>
  <c r="V44" i="2"/>
  <c r="X44" i="2"/>
  <c r="R91" i="2" l="1"/>
  <c r="R92" i="2" s="1"/>
  <c r="R51" i="1"/>
  <c r="O48" i="2"/>
  <c r="S48" i="2" s="1"/>
  <c r="U48" i="2" s="1"/>
  <c r="N49" i="2"/>
  <c r="N50" i="2" s="1"/>
  <c r="S47" i="2"/>
  <c r="U47" i="2" s="1"/>
  <c r="W47" i="2"/>
  <c r="V46" i="2"/>
  <c r="X46" i="2"/>
  <c r="O48" i="1"/>
  <c r="N49" i="1"/>
  <c r="V46" i="1"/>
  <c r="X46" i="1"/>
  <c r="W47" i="1"/>
  <c r="S47" i="1"/>
  <c r="U47" i="1" s="1"/>
  <c r="R93" i="2" l="1"/>
  <c r="W48" i="2"/>
  <c r="O50" i="2"/>
  <c r="N51" i="2"/>
  <c r="O49" i="1"/>
  <c r="W49" i="1" s="1"/>
  <c r="N50" i="1"/>
  <c r="R52" i="1"/>
  <c r="O49" i="2"/>
  <c r="V47" i="2"/>
  <c r="X47" i="2"/>
  <c r="V48" i="2"/>
  <c r="X48" i="2"/>
  <c r="W48" i="1"/>
  <c r="S48" i="1"/>
  <c r="U48" i="1" s="1"/>
  <c r="V47" i="1"/>
  <c r="X47" i="1"/>
  <c r="R94" i="2" l="1"/>
  <c r="S49" i="1"/>
  <c r="V49" i="1" s="1"/>
  <c r="W50" i="2"/>
  <c r="S50" i="2"/>
  <c r="U50" i="2" s="1"/>
  <c r="O51" i="2"/>
  <c r="N52" i="2"/>
  <c r="N51" i="1"/>
  <c r="O50" i="1"/>
  <c r="R53" i="1"/>
  <c r="W49" i="2"/>
  <c r="S49" i="2"/>
  <c r="U49" i="2" s="1"/>
  <c r="V48" i="1"/>
  <c r="X48" i="1"/>
  <c r="X49" i="1" l="1"/>
  <c r="U49" i="1"/>
  <c r="R95" i="2"/>
  <c r="N53" i="2"/>
  <c r="O52" i="2"/>
  <c r="W51" i="2"/>
  <c r="S51" i="2"/>
  <c r="U51" i="2" s="1"/>
  <c r="X50" i="2"/>
  <c r="V50" i="2"/>
  <c r="R54" i="1"/>
  <c r="R55" i="1" s="1"/>
  <c r="W50" i="1"/>
  <c r="S50" i="1"/>
  <c r="U50" i="1" s="1"/>
  <c r="N52" i="1"/>
  <c r="O51" i="1"/>
  <c r="V49" i="2"/>
  <c r="X49" i="2"/>
  <c r="R96" i="2" l="1"/>
  <c r="R56" i="1"/>
  <c r="V51" i="2"/>
  <c r="X51" i="2"/>
  <c r="W52" i="2"/>
  <c r="S52" i="2"/>
  <c r="U52" i="2" s="1"/>
  <c r="O53" i="2"/>
  <c r="N54" i="2"/>
  <c r="V50" i="1"/>
  <c r="X50" i="1"/>
  <c r="W51" i="1"/>
  <c r="S51" i="1"/>
  <c r="U51" i="1" s="1"/>
  <c r="O52" i="1"/>
  <c r="N53" i="1"/>
  <c r="R97" i="2" l="1"/>
  <c r="O54" i="2"/>
  <c r="S54" i="2" s="1"/>
  <c r="U54" i="2" s="1"/>
  <c r="N55" i="2"/>
  <c r="R57" i="1"/>
  <c r="V52" i="2"/>
  <c r="X52" i="2"/>
  <c r="W53" i="2"/>
  <c r="S53" i="2"/>
  <c r="U53" i="2" s="1"/>
  <c r="N54" i="1"/>
  <c r="O53" i="1"/>
  <c r="W52" i="1"/>
  <c r="S52" i="1"/>
  <c r="U52" i="1" s="1"/>
  <c r="V51" i="1"/>
  <c r="X51" i="1"/>
  <c r="R98" i="2" l="1"/>
  <c r="W54" i="2"/>
  <c r="N56" i="2"/>
  <c r="O55" i="2"/>
  <c r="O54" i="1"/>
  <c r="W54" i="1" s="1"/>
  <c r="N55" i="1"/>
  <c r="R58" i="1"/>
  <c r="V54" i="2"/>
  <c r="X54" i="2"/>
  <c r="V53" i="2"/>
  <c r="X53" i="2"/>
  <c r="W53" i="1"/>
  <c r="S53" i="1"/>
  <c r="U53" i="1" s="1"/>
  <c r="V52" i="1"/>
  <c r="X52" i="1"/>
  <c r="R99" i="2" l="1"/>
  <c r="S54" i="1"/>
  <c r="S55" i="2"/>
  <c r="U55" i="2" s="1"/>
  <c r="W55" i="2"/>
  <c r="N57" i="2"/>
  <c r="O56" i="2"/>
  <c r="R59" i="1"/>
  <c r="O55" i="1"/>
  <c r="N56" i="1"/>
  <c r="V53" i="1"/>
  <c r="X53" i="1"/>
  <c r="X54" i="1" l="1"/>
  <c r="U54" i="1"/>
  <c r="V54" i="1"/>
  <c r="R100" i="2"/>
  <c r="O57" i="2"/>
  <c r="N58" i="2"/>
  <c r="W56" i="2"/>
  <c r="S56" i="2"/>
  <c r="U56" i="2" s="1"/>
  <c r="V55" i="2"/>
  <c r="X55" i="2"/>
  <c r="W55" i="1"/>
  <c r="S55" i="1"/>
  <c r="U55" i="1" s="1"/>
  <c r="O56" i="1"/>
  <c r="N57" i="1"/>
  <c r="R60" i="1"/>
  <c r="R101" i="2" l="1"/>
  <c r="V56" i="2"/>
  <c r="X56" i="2"/>
  <c r="N59" i="2"/>
  <c r="O58" i="2"/>
  <c r="S57" i="2"/>
  <c r="U57" i="2" s="1"/>
  <c r="W57" i="2"/>
  <c r="R61" i="1"/>
  <c r="O57" i="1"/>
  <c r="N58" i="1"/>
  <c r="W56" i="1"/>
  <c r="S56" i="1"/>
  <c r="U56" i="1" s="1"/>
  <c r="V55" i="1"/>
  <c r="X55" i="1"/>
  <c r="R102" i="2" l="1"/>
  <c r="R103" i="2" s="1"/>
  <c r="S58" i="2"/>
  <c r="U58" i="2" s="1"/>
  <c r="W58" i="2"/>
  <c r="O59" i="2"/>
  <c r="N60" i="2"/>
  <c r="V57" i="2"/>
  <c r="X57" i="2"/>
  <c r="W57" i="1"/>
  <c r="S57" i="1"/>
  <c r="U57" i="1" s="1"/>
  <c r="V56" i="1"/>
  <c r="X56" i="1"/>
  <c r="O58" i="1"/>
  <c r="N59" i="1"/>
  <c r="R62" i="1"/>
  <c r="R104" i="2" l="1"/>
  <c r="O60" i="2"/>
  <c r="N61" i="2"/>
  <c r="S59" i="2"/>
  <c r="U59" i="2" s="1"/>
  <c r="W59" i="2"/>
  <c r="V58" i="2"/>
  <c r="X58" i="2"/>
  <c r="O59" i="1"/>
  <c r="N60" i="1"/>
  <c r="V57" i="1"/>
  <c r="X57" i="1"/>
  <c r="R63" i="1"/>
  <c r="R64" i="1" s="1"/>
  <c r="W58" i="1"/>
  <c r="S58" i="1"/>
  <c r="U58" i="1" s="1"/>
  <c r="R105" i="2" l="1"/>
  <c r="R106" i="2" s="1"/>
  <c r="R107" i="2" s="1"/>
  <c r="R65" i="1"/>
  <c r="V59" i="2"/>
  <c r="X59" i="2"/>
  <c r="O61" i="2"/>
  <c r="N62" i="2"/>
  <c r="S60" i="2"/>
  <c r="U60" i="2" s="1"/>
  <c r="W60" i="2"/>
  <c r="V58" i="1"/>
  <c r="X58" i="1"/>
  <c r="O60" i="1"/>
  <c r="N61" i="1"/>
  <c r="W59" i="1"/>
  <c r="S59" i="1"/>
  <c r="U59" i="1" s="1"/>
  <c r="R108" i="2" l="1"/>
  <c r="R66" i="1"/>
  <c r="S61" i="2"/>
  <c r="U61" i="2" s="1"/>
  <c r="W61" i="2"/>
  <c r="O62" i="2"/>
  <c r="N63" i="2"/>
  <c r="V60" i="2"/>
  <c r="X60" i="2"/>
  <c r="V59" i="1"/>
  <c r="X59" i="1"/>
  <c r="O61" i="1"/>
  <c r="N62" i="1"/>
  <c r="W60" i="1"/>
  <c r="S60" i="1"/>
  <c r="U60" i="1" s="1"/>
  <c r="R109" i="2" l="1"/>
  <c r="R67" i="1"/>
  <c r="O63" i="2"/>
  <c r="S63" i="2" s="1"/>
  <c r="U63" i="2" s="1"/>
  <c r="N64" i="2"/>
  <c r="S62" i="2"/>
  <c r="U62" i="2" s="1"/>
  <c r="W62" i="2"/>
  <c r="V61" i="2"/>
  <c r="X61" i="2"/>
  <c r="O62" i="1"/>
  <c r="N63" i="1"/>
  <c r="W61" i="1"/>
  <c r="S61" i="1"/>
  <c r="U61" i="1" s="1"/>
  <c r="V60" i="1"/>
  <c r="X60" i="1"/>
  <c r="R110" i="2" l="1"/>
  <c r="R111" i="2" s="1"/>
  <c r="R112" i="2" s="1"/>
  <c r="R113" i="2" s="1"/>
  <c r="W63" i="2"/>
  <c r="R68" i="1"/>
  <c r="R69" i="1" s="1"/>
  <c r="O63" i="1"/>
  <c r="W63" i="1" s="1"/>
  <c r="N64" i="1"/>
  <c r="O64" i="2"/>
  <c r="N65" i="2"/>
  <c r="V62" i="2"/>
  <c r="X62" i="2"/>
  <c r="V63" i="2"/>
  <c r="X63" i="2"/>
  <c r="V61" i="1"/>
  <c r="X61" i="1"/>
  <c r="W62" i="1"/>
  <c r="S62" i="1"/>
  <c r="U62" i="1" s="1"/>
  <c r="R114" i="2" l="1"/>
  <c r="R70" i="1"/>
  <c r="R71" i="1" s="1"/>
  <c r="S63" i="1"/>
  <c r="N65" i="1"/>
  <c r="O64" i="1"/>
  <c r="O65" i="2"/>
  <c r="N66" i="2"/>
  <c r="S64" i="2"/>
  <c r="U64" i="2" s="1"/>
  <c r="W64" i="2"/>
  <c r="V62" i="1"/>
  <c r="X62" i="1"/>
  <c r="R115" i="2" l="1"/>
  <c r="R116" i="2" s="1"/>
  <c r="V63" i="1"/>
  <c r="U63" i="1"/>
  <c r="X63" i="1"/>
  <c r="R72" i="1"/>
  <c r="R73" i="1" s="1"/>
  <c r="R74" i="1" s="1"/>
  <c r="W64" i="1"/>
  <c r="S64" i="1"/>
  <c r="U64" i="1" s="1"/>
  <c r="O65" i="1"/>
  <c r="N66" i="1"/>
  <c r="V64" i="2"/>
  <c r="X64" i="2"/>
  <c r="O66" i="2"/>
  <c r="N67" i="2"/>
  <c r="S65" i="2"/>
  <c r="U65" i="2" s="1"/>
  <c r="W65" i="2"/>
  <c r="R117" i="2" l="1"/>
  <c r="R75" i="1"/>
  <c r="V64" i="1"/>
  <c r="X64" i="1"/>
  <c r="N67" i="1"/>
  <c r="O66" i="1"/>
  <c r="W65" i="1"/>
  <c r="S65" i="1"/>
  <c r="U65" i="1" s="1"/>
  <c r="V65" i="2"/>
  <c r="X65" i="2"/>
  <c r="O67" i="2"/>
  <c r="N68" i="2"/>
  <c r="W66" i="2"/>
  <c r="S66" i="2"/>
  <c r="U66" i="2" s="1"/>
  <c r="R118" i="2" l="1"/>
  <c r="R76" i="1"/>
  <c r="O68" i="2"/>
  <c r="S68" i="2" s="1"/>
  <c r="U68" i="2" s="1"/>
  <c r="N69" i="2"/>
  <c r="W66" i="1"/>
  <c r="S66" i="1"/>
  <c r="U66" i="1" s="1"/>
  <c r="O67" i="1"/>
  <c r="N68" i="1"/>
  <c r="V65" i="1"/>
  <c r="X65" i="1"/>
  <c r="S67" i="2"/>
  <c r="U67" i="2" s="1"/>
  <c r="W67" i="2"/>
  <c r="V66" i="2"/>
  <c r="X66" i="2"/>
  <c r="R119" i="2" l="1"/>
  <c r="W68" i="2"/>
  <c r="R77" i="1"/>
  <c r="O69" i="2"/>
  <c r="N70" i="2"/>
  <c r="O68" i="1"/>
  <c r="W68" i="1" s="1"/>
  <c r="N69" i="1"/>
  <c r="W67" i="1"/>
  <c r="S67" i="1"/>
  <c r="U67" i="1" s="1"/>
  <c r="V66" i="1"/>
  <c r="X66" i="1"/>
  <c r="V67" i="2"/>
  <c r="X67" i="2"/>
  <c r="V68" i="2"/>
  <c r="X68" i="2"/>
  <c r="R120" i="2" l="1"/>
  <c r="R121" i="2" s="1"/>
  <c r="R122" i="2" s="1"/>
  <c r="R123" i="2" s="1"/>
  <c r="R124" i="2" s="1"/>
  <c r="R125" i="2" s="1"/>
  <c r="R126" i="2" s="1"/>
  <c r="R127" i="2" s="1"/>
  <c r="S68" i="1"/>
  <c r="U68" i="1" s="1"/>
  <c r="R78" i="1"/>
  <c r="R79" i="1" s="1"/>
  <c r="N71" i="2"/>
  <c r="O70" i="2"/>
  <c r="W69" i="2"/>
  <c r="S69" i="2"/>
  <c r="U69" i="2" s="1"/>
  <c r="O69" i="1"/>
  <c r="N70" i="1"/>
  <c r="V67" i="1"/>
  <c r="X67" i="1"/>
  <c r="R128" i="2" l="1"/>
  <c r="X68" i="1"/>
  <c r="V68" i="1"/>
  <c r="R80" i="1"/>
  <c r="V69" i="2"/>
  <c r="X69" i="2"/>
  <c r="S70" i="2"/>
  <c r="U70" i="2" s="1"/>
  <c r="W70" i="2"/>
  <c r="O71" i="2"/>
  <c r="N72" i="2"/>
  <c r="O70" i="1"/>
  <c r="N71" i="1"/>
  <c r="W69" i="1"/>
  <c r="S69" i="1"/>
  <c r="U69" i="1" s="1"/>
  <c r="R129" i="2" l="1"/>
  <c r="R81" i="1"/>
  <c r="V70" i="2"/>
  <c r="X70" i="2"/>
  <c r="O72" i="2"/>
  <c r="N73" i="2"/>
  <c r="W71" i="2"/>
  <c r="S71" i="2"/>
  <c r="U71" i="2" s="1"/>
  <c r="O71" i="1"/>
  <c r="N72" i="1"/>
  <c r="V69" i="1"/>
  <c r="X69" i="1"/>
  <c r="S70" i="1"/>
  <c r="U70" i="1" s="1"/>
  <c r="W70" i="1"/>
  <c r="R130" i="2" l="1"/>
  <c r="R82" i="1"/>
  <c r="O73" i="2"/>
  <c r="S73" i="2" s="1"/>
  <c r="U73" i="2" s="1"/>
  <c r="N74" i="2"/>
  <c r="W72" i="2"/>
  <c r="S72" i="2"/>
  <c r="U72" i="2" s="1"/>
  <c r="V71" i="2"/>
  <c r="X71" i="2"/>
  <c r="O72" i="1"/>
  <c r="N73" i="1"/>
  <c r="X70" i="1"/>
  <c r="V70" i="1"/>
  <c r="S71" i="1"/>
  <c r="U71" i="1" s="1"/>
  <c r="W71" i="1"/>
  <c r="W73" i="2" l="1"/>
  <c r="R83" i="1"/>
  <c r="O73" i="1"/>
  <c r="W73" i="1" s="1"/>
  <c r="N74" i="1"/>
  <c r="N75" i="2"/>
  <c r="O74" i="2"/>
  <c r="V72" i="2"/>
  <c r="X72" i="2"/>
  <c r="V73" i="2"/>
  <c r="X73" i="2"/>
  <c r="V71" i="1"/>
  <c r="X71" i="1"/>
  <c r="S72" i="1"/>
  <c r="U72" i="1" s="1"/>
  <c r="W72" i="1"/>
  <c r="S73" i="1" l="1"/>
  <c r="R84" i="1"/>
  <c r="O74" i="1"/>
  <c r="N75" i="1"/>
  <c r="W74" i="2"/>
  <c r="S74" i="2"/>
  <c r="U74" i="2" s="1"/>
  <c r="O75" i="2"/>
  <c r="N76" i="2"/>
  <c r="X72" i="1"/>
  <c r="V72" i="1"/>
  <c r="X73" i="1" l="1"/>
  <c r="U73" i="1"/>
  <c r="V73" i="1"/>
  <c r="R85" i="1"/>
  <c r="R86" i="1" s="1"/>
  <c r="N76" i="1"/>
  <c r="O75" i="1"/>
  <c r="W74" i="1"/>
  <c r="S74" i="1"/>
  <c r="U74" i="1" s="1"/>
  <c r="N77" i="2"/>
  <c r="O76" i="2"/>
  <c r="W75" i="2"/>
  <c r="S75" i="2"/>
  <c r="U75" i="2" s="1"/>
  <c r="V74" i="2"/>
  <c r="X74" i="2"/>
  <c r="R87" i="1" l="1"/>
  <c r="V74" i="1"/>
  <c r="X74" i="1"/>
  <c r="W75" i="1"/>
  <c r="S75" i="1"/>
  <c r="U75" i="1" s="1"/>
  <c r="N77" i="1"/>
  <c r="O76" i="1"/>
  <c r="V75" i="2"/>
  <c r="X75" i="2"/>
  <c r="S76" i="2"/>
  <c r="U76" i="2" s="1"/>
  <c r="W76" i="2"/>
  <c r="N78" i="2"/>
  <c r="O77" i="2"/>
  <c r="R88" i="1" l="1"/>
  <c r="O78" i="2"/>
  <c r="W78" i="2" s="1"/>
  <c r="N79" i="2"/>
  <c r="W76" i="1"/>
  <c r="S76" i="1"/>
  <c r="U76" i="1" s="1"/>
  <c r="O77" i="1"/>
  <c r="N78" i="1"/>
  <c r="V75" i="1"/>
  <c r="X75" i="1"/>
  <c r="V76" i="2"/>
  <c r="X76" i="2"/>
  <c r="W77" i="2"/>
  <c r="S77" i="2"/>
  <c r="U77" i="2" s="1"/>
  <c r="S78" i="2" l="1"/>
  <c r="U78" i="2" s="1"/>
  <c r="R89" i="1"/>
  <c r="N80" i="2"/>
  <c r="O79" i="2"/>
  <c r="O78" i="1"/>
  <c r="W78" i="1" s="1"/>
  <c r="N79" i="1"/>
  <c r="W77" i="1"/>
  <c r="S77" i="1"/>
  <c r="U77" i="1" s="1"/>
  <c r="V76" i="1"/>
  <c r="X76" i="1"/>
  <c r="V77" i="2"/>
  <c r="X77" i="2"/>
  <c r="V78" i="2" l="1"/>
  <c r="X78" i="2"/>
  <c r="R90" i="1"/>
  <c r="R91" i="1" s="1"/>
  <c r="S78" i="1"/>
  <c r="W79" i="2"/>
  <c r="S79" i="2"/>
  <c r="U79" i="2" s="1"/>
  <c r="N81" i="2"/>
  <c r="O80" i="2"/>
  <c r="O79" i="1"/>
  <c r="N80" i="1"/>
  <c r="V77" i="1"/>
  <c r="X77" i="1"/>
  <c r="V78" i="1" l="1"/>
  <c r="U78" i="1"/>
  <c r="R92" i="1"/>
  <c r="X78" i="1"/>
  <c r="O81" i="2"/>
  <c r="N82" i="2"/>
  <c r="W80" i="2"/>
  <c r="S80" i="2"/>
  <c r="U80" i="2" s="1"/>
  <c r="V79" i="2"/>
  <c r="X79" i="2"/>
  <c r="O80" i="1"/>
  <c r="N81" i="1"/>
  <c r="W79" i="1"/>
  <c r="S79" i="1"/>
  <c r="U79" i="1" s="1"/>
  <c r="R93" i="1" l="1"/>
  <c r="V80" i="2"/>
  <c r="X80" i="2"/>
  <c r="W81" i="2"/>
  <c r="S81" i="2"/>
  <c r="U81" i="2" s="1"/>
  <c r="N83" i="2"/>
  <c r="O82" i="2"/>
  <c r="V79" i="1"/>
  <c r="X79" i="1"/>
  <c r="O81" i="1"/>
  <c r="N82" i="1"/>
  <c r="W80" i="1"/>
  <c r="S80" i="1"/>
  <c r="U80" i="1" s="1"/>
  <c r="R94" i="1" l="1"/>
  <c r="V81" i="2"/>
  <c r="X81" i="2"/>
  <c r="W82" i="2"/>
  <c r="S82" i="2"/>
  <c r="U82" i="2" s="1"/>
  <c r="O83" i="2"/>
  <c r="N84" i="2"/>
  <c r="N85" i="2" s="1"/>
  <c r="V80" i="1"/>
  <c r="X80" i="1"/>
  <c r="N83" i="1"/>
  <c r="O82" i="1"/>
  <c r="W81" i="1"/>
  <c r="S81" i="1"/>
  <c r="U81" i="1" s="1"/>
  <c r="R95" i="1" l="1"/>
  <c r="O85" i="2"/>
  <c r="N86" i="2"/>
  <c r="V82" i="2"/>
  <c r="X82" i="2"/>
  <c r="O84" i="2"/>
  <c r="W83" i="2"/>
  <c r="S83" i="2"/>
  <c r="U83" i="2" s="1"/>
  <c r="V81" i="1"/>
  <c r="X81" i="1"/>
  <c r="W82" i="1"/>
  <c r="S82" i="1"/>
  <c r="U82" i="1" s="1"/>
  <c r="O83" i="1"/>
  <c r="N84" i="1"/>
  <c r="R96" i="1" l="1"/>
  <c r="O86" i="2"/>
  <c r="W86" i="2" s="1"/>
  <c r="N87" i="2"/>
  <c r="W85" i="2"/>
  <c r="S85" i="2"/>
  <c r="U85" i="2" s="1"/>
  <c r="W84" i="2"/>
  <c r="S84" i="2"/>
  <c r="U84" i="2" s="1"/>
  <c r="V83" i="2"/>
  <c r="X83" i="2"/>
  <c r="O84" i="1"/>
  <c r="N85" i="1"/>
  <c r="W83" i="1"/>
  <c r="S83" i="1"/>
  <c r="U83" i="1" s="1"/>
  <c r="V82" i="1"/>
  <c r="X82" i="1"/>
  <c r="S86" i="2" l="1"/>
  <c r="U86" i="2" s="1"/>
  <c r="R97" i="1"/>
  <c r="O87" i="2"/>
  <c r="N88" i="2"/>
  <c r="O85" i="1"/>
  <c r="W85" i="1" s="1"/>
  <c r="N86" i="1"/>
  <c r="V85" i="2"/>
  <c r="X85" i="2"/>
  <c r="V84" i="2"/>
  <c r="X84" i="2"/>
  <c r="V83" i="1"/>
  <c r="X83" i="1"/>
  <c r="W84" i="1"/>
  <c r="S84" i="1"/>
  <c r="U84" i="1" s="1"/>
  <c r="V86" i="2" l="1"/>
  <c r="X86" i="2"/>
  <c r="R98" i="1"/>
  <c r="O88" i="2"/>
  <c r="N89" i="2"/>
  <c r="S87" i="2"/>
  <c r="U87" i="2" s="1"/>
  <c r="W87" i="2"/>
  <c r="S85" i="1"/>
  <c r="N87" i="1"/>
  <c r="O86" i="1"/>
  <c r="V84" i="1"/>
  <c r="X84" i="1"/>
  <c r="X85" i="1" l="1"/>
  <c r="U85" i="1"/>
  <c r="R99" i="1"/>
  <c r="N90" i="2"/>
  <c r="O89" i="2"/>
  <c r="V87" i="2"/>
  <c r="X87" i="2"/>
  <c r="S88" i="2"/>
  <c r="U88" i="2" s="1"/>
  <c r="W88" i="2"/>
  <c r="V85" i="1"/>
  <c r="W86" i="1"/>
  <c r="S86" i="1"/>
  <c r="U86" i="1" s="1"/>
  <c r="O87" i="1"/>
  <c r="N88" i="1"/>
  <c r="R100" i="1" l="1"/>
  <c r="S89" i="2"/>
  <c r="U89" i="2" s="1"/>
  <c r="W89" i="2"/>
  <c r="V88" i="2"/>
  <c r="X88" i="2"/>
  <c r="O90" i="2"/>
  <c r="N91" i="2"/>
  <c r="O88" i="1"/>
  <c r="N89" i="1"/>
  <c r="W87" i="1"/>
  <c r="S87" i="1"/>
  <c r="U87" i="1" s="1"/>
  <c r="V86" i="1"/>
  <c r="X86" i="1"/>
  <c r="R101" i="1" l="1"/>
  <c r="R102" i="1" s="1"/>
  <c r="O91" i="2"/>
  <c r="W91" i="2" s="1"/>
  <c r="N92" i="2"/>
  <c r="S90" i="2"/>
  <c r="U90" i="2" s="1"/>
  <c r="W90" i="2"/>
  <c r="V89" i="2"/>
  <c r="X89" i="2"/>
  <c r="V87" i="1"/>
  <c r="X87" i="1"/>
  <c r="N90" i="1"/>
  <c r="O89" i="1"/>
  <c r="W88" i="1"/>
  <c r="S88" i="1"/>
  <c r="U88" i="1" s="1"/>
  <c r="R103" i="1" l="1"/>
  <c r="O90" i="1"/>
  <c r="W90" i="1" s="1"/>
  <c r="N91" i="1"/>
  <c r="S91" i="2"/>
  <c r="O92" i="2"/>
  <c r="N93" i="2"/>
  <c r="V90" i="2"/>
  <c r="X90" i="2"/>
  <c r="V88" i="1"/>
  <c r="X88" i="1"/>
  <c r="W89" i="1"/>
  <c r="S89" i="1"/>
  <c r="U89" i="1" s="1"/>
  <c r="S90" i="1" l="1"/>
  <c r="U90" i="1" s="1"/>
  <c r="R104" i="1"/>
  <c r="R105" i="1" s="1"/>
  <c r="O91" i="1"/>
  <c r="N92" i="1"/>
  <c r="V91" i="2"/>
  <c r="U91" i="2"/>
  <c r="X91" i="2"/>
  <c r="N94" i="2"/>
  <c r="O93" i="2"/>
  <c r="W92" i="2"/>
  <c r="S92" i="2"/>
  <c r="U92" i="2" s="1"/>
  <c r="V89" i="1"/>
  <c r="X89" i="1"/>
  <c r="X90" i="1" l="1"/>
  <c r="V90" i="1"/>
  <c r="R106" i="1"/>
  <c r="O92" i="1"/>
  <c r="N93" i="1"/>
  <c r="W91" i="1"/>
  <c r="S91" i="1"/>
  <c r="U91" i="1" s="1"/>
  <c r="W93" i="2"/>
  <c r="S93" i="2"/>
  <c r="U93" i="2" s="1"/>
  <c r="V92" i="2"/>
  <c r="X92" i="2"/>
  <c r="O94" i="2"/>
  <c r="N95" i="2"/>
  <c r="R107" i="1" l="1"/>
  <c r="V91" i="1"/>
  <c r="X91" i="1"/>
  <c r="O93" i="1"/>
  <c r="N94" i="1"/>
  <c r="W92" i="1"/>
  <c r="S92" i="1"/>
  <c r="U92" i="1" s="1"/>
  <c r="N96" i="2"/>
  <c r="O95" i="2"/>
  <c r="V93" i="2"/>
  <c r="X93" i="2"/>
  <c r="S94" i="2"/>
  <c r="U94" i="2" s="1"/>
  <c r="W94" i="2"/>
  <c r="R108" i="1" l="1"/>
  <c r="O94" i="1"/>
  <c r="N95" i="1"/>
  <c r="W93" i="1"/>
  <c r="S93" i="1"/>
  <c r="U93" i="1" s="1"/>
  <c r="V92" i="1"/>
  <c r="X92" i="1"/>
  <c r="W95" i="2"/>
  <c r="S95" i="2"/>
  <c r="U95" i="2" s="1"/>
  <c r="V94" i="2"/>
  <c r="X94" i="2"/>
  <c r="O96" i="2"/>
  <c r="N97" i="2"/>
  <c r="R109" i="1" l="1"/>
  <c r="R110" i="1" s="1"/>
  <c r="V93" i="1"/>
  <c r="X93" i="1"/>
  <c r="O95" i="1"/>
  <c r="N96" i="1"/>
  <c r="W94" i="1"/>
  <c r="S94" i="1"/>
  <c r="U94" i="1" s="1"/>
  <c r="S96" i="2"/>
  <c r="U96" i="2" s="1"/>
  <c r="W96" i="2"/>
  <c r="V95" i="2"/>
  <c r="X95" i="2"/>
  <c r="O97" i="2"/>
  <c r="N98" i="2"/>
  <c r="R111" i="1" l="1"/>
  <c r="V94" i="1"/>
  <c r="X94" i="1"/>
  <c r="O96" i="1"/>
  <c r="N97" i="1"/>
  <c r="W95" i="1"/>
  <c r="S95" i="1"/>
  <c r="U95" i="1" s="1"/>
  <c r="S97" i="2"/>
  <c r="U97" i="2" s="1"/>
  <c r="W97" i="2"/>
  <c r="N99" i="2"/>
  <c r="O98" i="2"/>
  <c r="V96" i="2"/>
  <c r="X96" i="2"/>
  <c r="R112" i="1" l="1"/>
  <c r="V95" i="1"/>
  <c r="X95" i="1"/>
  <c r="N98" i="1"/>
  <c r="O97" i="1"/>
  <c r="W96" i="1"/>
  <c r="S96" i="1"/>
  <c r="U96" i="1" s="1"/>
  <c r="W98" i="2"/>
  <c r="S98" i="2"/>
  <c r="U98" i="2" s="1"/>
  <c r="O99" i="2"/>
  <c r="N100" i="2"/>
  <c r="V97" i="2"/>
  <c r="X97" i="2"/>
  <c r="R113" i="1" l="1"/>
  <c r="V96" i="1"/>
  <c r="X96" i="1"/>
  <c r="W97" i="1"/>
  <c r="S97" i="1"/>
  <c r="U97" i="1" s="1"/>
  <c r="O98" i="1"/>
  <c r="N99" i="1"/>
  <c r="N101" i="2"/>
  <c r="O100" i="2"/>
  <c r="W99" i="2"/>
  <c r="S99" i="2"/>
  <c r="U99" i="2" s="1"/>
  <c r="V98" i="2"/>
  <c r="X98" i="2"/>
  <c r="R114" i="1" l="1"/>
  <c r="R115" i="1" s="1"/>
  <c r="N100" i="1"/>
  <c r="O99" i="1"/>
  <c r="W98" i="1"/>
  <c r="S98" i="1"/>
  <c r="U98" i="1" s="1"/>
  <c r="V97" i="1"/>
  <c r="X97" i="1"/>
  <c r="V99" i="2"/>
  <c r="X99" i="2"/>
  <c r="S100" i="2"/>
  <c r="U100" i="2" s="1"/>
  <c r="W100" i="2"/>
  <c r="O101" i="2"/>
  <c r="N102" i="2"/>
  <c r="R116" i="1" l="1"/>
  <c r="O102" i="2"/>
  <c r="W102" i="2" s="1"/>
  <c r="N103" i="2"/>
  <c r="W99" i="1"/>
  <c r="S99" i="1"/>
  <c r="U99" i="1" s="1"/>
  <c r="V98" i="1"/>
  <c r="X98" i="1"/>
  <c r="O100" i="1"/>
  <c r="N101" i="1"/>
  <c r="V100" i="2"/>
  <c r="X100" i="2"/>
  <c r="S101" i="2"/>
  <c r="U101" i="2" s="1"/>
  <c r="W101" i="2"/>
  <c r="R117" i="1" l="1"/>
  <c r="S102" i="2"/>
  <c r="U102" i="2" s="1"/>
  <c r="O101" i="1"/>
  <c r="S101" i="1" s="1"/>
  <c r="U101" i="1" s="1"/>
  <c r="N102" i="1"/>
  <c r="N104" i="2"/>
  <c r="O103" i="2"/>
  <c r="W101" i="1"/>
  <c r="V99" i="1"/>
  <c r="X99" i="1"/>
  <c r="W100" i="1"/>
  <c r="S100" i="1"/>
  <c r="U100" i="1" s="1"/>
  <c r="X102" i="2"/>
  <c r="V101" i="2"/>
  <c r="X101" i="2"/>
  <c r="R118" i="1" l="1"/>
  <c r="V102" i="2"/>
  <c r="N103" i="1"/>
  <c r="O102" i="1"/>
  <c r="S103" i="2"/>
  <c r="W103" i="2"/>
  <c r="O104" i="2"/>
  <c r="N105" i="2"/>
  <c r="V100" i="1"/>
  <c r="X100" i="1"/>
  <c r="V101" i="1"/>
  <c r="X101" i="1"/>
  <c r="R119" i="1" l="1"/>
  <c r="O105" i="2"/>
  <c r="W105" i="2" s="1"/>
  <c r="N106" i="2"/>
  <c r="S102" i="1"/>
  <c r="W102" i="1"/>
  <c r="N104" i="1"/>
  <c r="O103" i="1"/>
  <c r="W104" i="2"/>
  <c r="S104" i="2"/>
  <c r="U103" i="2"/>
  <c r="V103" i="2"/>
  <c r="X103" i="2"/>
  <c r="R120" i="1" l="1"/>
  <c r="S105" i="2"/>
  <c r="U105" i="2" s="1"/>
  <c r="O104" i="1"/>
  <c r="W104" i="1" s="1"/>
  <c r="N105" i="1"/>
  <c r="O106" i="2"/>
  <c r="N107" i="2"/>
  <c r="W103" i="1"/>
  <c r="S103" i="1"/>
  <c r="U102" i="1"/>
  <c r="V102" i="1"/>
  <c r="X102" i="1"/>
  <c r="U104" i="2"/>
  <c r="V104" i="2"/>
  <c r="X104" i="2"/>
  <c r="V105" i="2"/>
  <c r="X105" i="2"/>
  <c r="R121" i="1" l="1"/>
  <c r="S104" i="1"/>
  <c r="V104" i="1" s="1"/>
  <c r="N106" i="1"/>
  <c r="O105" i="1"/>
  <c r="O107" i="2"/>
  <c r="N108" i="2"/>
  <c r="S106" i="2"/>
  <c r="W106" i="2"/>
  <c r="X104" i="1"/>
  <c r="U103" i="1"/>
  <c r="V103" i="1"/>
  <c r="X103" i="1"/>
  <c r="U104" i="1" l="1"/>
  <c r="R122" i="1"/>
  <c r="O106" i="1"/>
  <c r="N107" i="1"/>
  <c r="W105" i="1"/>
  <c r="S105" i="1"/>
  <c r="X106" i="2"/>
  <c r="V106" i="2"/>
  <c r="U106" i="2"/>
  <c r="N109" i="2"/>
  <c r="O108" i="2"/>
  <c r="W107" i="2"/>
  <c r="S107" i="2"/>
  <c r="R123" i="1" l="1"/>
  <c r="X105" i="1"/>
  <c r="U105" i="1"/>
  <c r="V105" i="1"/>
  <c r="O107" i="1"/>
  <c r="N108" i="1"/>
  <c r="W106" i="1"/>
  <c r="S106" i="1"/>
  <c r="O109" i="2"/>
  <c r="N110" i="2"/>
  <c r="U107" i="2"/>
  <c r="V107" i="2"/>
  <c r="X107" i="2"/>
  <c r="W108" i="2"/>
  <c r="S108" i="2"/>
  <c r="R124" i="1" l="1"/>
  <c r="R125" i="1" s="1"/>
  <c r="O110" i="2"/>
  <c r="W110" i="2" s="1"/>
  <c r="N111" i="2"/>
  <c r="W107" i="1"/>
  <c r="S107" i="1"/>
  <c r="V106" i="1"/>
  <c r="U106" i="1"/>
  <c r="X106" i="1"/>
  <c r="O108" i="1"/>
  <c r="N109" i="1"/>
  <c r="U108" i="2"/>
  <c r="V108" i="2"/>
  <c r="X108" i="2"/>
  <c r="S109" i="2"/>
  <c r="W109" i="2"/>
  <c r="R126" i="1" l="1"/>
  <c r="S110" i="2"/>
  <c r="U110" i="2" s="1"/>
  <c r="O111" i="2"/>
  <c r="N112" i="2"/>
  <c r="O109" i="1"/>
  <c r="W109" i="1" s="1"/>
  <c r="N110" i="1"/>
  <c r="U107" i="1"/>
  <c r="V107" i="1"/>
  <c r="X107" i="1"/>
  <c r="W108" i="1"/>
  <c r="S108" i="1"/>
  <c r="V109" i="2"/>
  <c r="U109" i="2"/>
  <c r="X109" i="2"/>
  <c r="R127" i="1" l="1"/>
  <c r="X110" i="2"/>
  <c r="V110" i="2"/>
  <c r="O112" i="2"/>
  <c r="N113" i="2"/>
  <c r="S111" i="2"/>
  <c r="W111" i="2"/>
  <c r="S109" i="1"/>
  <c r="V109" i="1" s="1"/>
  <c r="N111" i="1"/>
  <c r="O110" i="1"/>
  <c r="U108" i="1"/>
  <c r="V108" i="1"/>
  <c r="X108" i="1"/>
  <c r="R128" i="1" l="1"/>
  <c r="X111" i="2"/>
  <c r="U111" i="2"/>
  <c r="V111" i="2"/>
  <c r="N114" i="2"/>
  <c r="O113" i="2"/>
  <c r="W112" i="2"/>
  <c r="S112" i="2"/>
  <c r="X109" i="1"/>
  <c r="U109" i="1"/>
  <c r="W110" i="1"/>
  <c r="S110" i="1"/>
  <c r="N112" i="1"/>
  <c r="O111" i="1"/>
  <c r="R129" i="1" l="1"/>
  <c r="O114" i="2"/>
  <c r="N115" i="2"/>
  <c r="N116" i="2" s="1"/>
  <c r="X112" i="2"/>
  <c r="U112" i="2"/>
  <c r="V112" i="2"/>
  <c r="W113" i="2"/>
  <c r="S113" i="2"/>
  <c r="W111" i="1"/>
  <c r="S111" i="1"/>
  <c r="N113" i="1"/>
  <c r="O112" i="1"/>
  <c r="U110" i="1"/>
  <c r="V110" i="1"/>
  <c r="X110" i="1"/>
  <c r="O116" i="2" l="1"/>
  <c r="N117" i="2"/>
  <c r="V113" i="2"/>
  <c r="U113" i="2"/>
  <c r="X113" i="2"/>
  <c r="O115" i="2"/>
  <c r="W114" i="2"/>
  <c r="S114" i="2"/>
  <c r="W112" i="1"/>
  <c r="S112" i="1"/>
  <c r="O113" i="1"/>
  <c r="N114" i="1"/>
  <c r="U111" i="1"/>
  <c r="V111" i="1"/>
  <c r="X111" i="1"/>
  <c r="O114" i="1" l="1"/>
  <c r="N115" i="1"/>
  <c r="O117" i="2"/>
  <c r="N118" i="2"/>
  <c r="S116" i="2"/>
  <c r="W116" i="2"/>
  <c r="W115" i="2"/>
  <c r="S115" i="2"/>
  <c r="U114" i="2"/>
  <c r="V114" i="2"/>
  <c r="X114" i="2"/>
  <c r="X112" i="1"/>
  <c r="V112" i="1"/>
  <c r="U112" i="1"/>
  <c r="W114" i="1"/>
  <c r="S114" i="1"/>
  <c r="W113" i="1"/>
  <c r="S113" i="1"/>
  <c r="O115" i="1" l="1"/>
  <c r="N116" i="1"/>
  <c r="O118" i="2"/>
  <c r="N119" i="2"/>
  <c r="U116" i="2"/>
  <c r="V116" i="2"/>
  <c r="X116" i="2"/>
  <c r="W117" i="2"/>
  <c r="S117" i="2"/>
  <c r="U115" i="2"/>
  <c r="V115" i="2"/>
  <c r="X115" i="2"/>
  <c r="U114" i="1"/>
  <c r="V114" i="1"/>
  <c r="X114" i="1"/>
  <c r="X113" i="1"/>
  <c r="U113" i="1"/>
  <c r="V113" i="1"/>
  <c r="O116" i="1" l="1"/>
  <c r="N117" i="1"/>
  <c r="S115" i="1"/>
  <c r="W115" i="1"/>
  <c r="U117" i="2"/>
  <c r="V117" i="2"/>
  <c r="X117" i="2"/>
  <c r="O119" i="2"/>
  <c r="N120" i="2"/>
  <c r="W118" i="2"/>
  <c r="S118" i="2"/>
  <c r="V115" i="1" l="1"/>
  <c r="U115" i="1"/>
  <c r="X115" i="1"/>
  <c r="O117" i="1"/>
  <c r="N118" i="1"/>
  <c r="W116" i="1"/>
  <c r="S116" i="1"/>
  <c r="O120" i="2"/>
  <c r="W120" i="2" s="1"/>
  <c r="N121" i="2"/>
  <c r="S119" i="2"/>
  <c r="W119" i="2"/>
  <c r="V118" i="2"/>
  <c r="U118" i="2"/>
  <c r="X118" i="2"/>
  <c r="S120" i="2"/>
  <c r="N119" i="1" l="1"/>
  <c r="O118" i="1"/>
  <c r="W117" i="1"/>
  <c r="S117" i="1"/>
  <c r="V116" i="1"/>
  <c r="U116" i="1"/>
  <c r="X116" i="1"/>
  <c r="O121" i="2"/>
  <c r="S121" i="2" s="1"/>
  <c r="N122" i="2"/>
  <c r="U120" i="2"/>
  <c r="V120" i="2"/>
  <c r="X120" i="2"/>
  <c r="U119" i="2"/>
  <c r="V119" i="2"/>
  <c r="X119" i="2"/>
  <c r="W118" i="1" l="1"/>
  <c r="S118" i="1"/>
  <c r="X117" i="1"/>
  <c r="U117" i="1"/>
  <c r="V117" i="1"/>
  <c r="O119" i="1"/>
  <c r="N120" i="1"/>
  <c r="W121" i="2"/>
  <c r="N123" i="2"/>
  <c r="O122" i="2"/>
  <c r="V121" i="2"/>
  <c r="U121" i="2"/>
  <c r="X121" i="2"/>
  <c r="W119" i="1" l="1"/>
  <c r="S119" i="1"/>
  <c r="O120" i="1"/>
  <c r="N121" i="1"/>
  <c r="U118" i="1"/>
  <c r="V118" i="1"/>
  <c r="X118" i="1"/>
  <c r="S122" i="2"/>
  <c r="W122" i="2"/>
  <c r="N124" i="2"/>
  <c r="O123" i="2"/>
  <c r="U119" i="1" l="1"/>
  <c r="V119" i="1"/>
  <c r="X119" i="1"/>
  <c r="N122" i="1"/>
  <c r="O121" i="1"/>
  <c r="S120" i="1"/>
  <c r="W120" i="1"/>
  <c r="N125" i="2"/>
  <c r="O124" i="2"/>
  <c r="S123" i="2"/>
  <c r="W123" i="2"/>
  <c r="V122" i="2"/>
  <c r="X122" i="2"/>
  <c r="U122" i="2"/>
  <c r="O125" i="2" l="1"/>
  <c r="W125" i="2" s="1"/>
  <c r="N126" i="2"/>
  <c r="O122" i="1"/>
  <c r="N123" i="1"/>
  <c r="U120" i="1"/>
  <c r="V120" i="1"/>
  <c r="X120" i="1"/>
  <c r="W121" i="1"/>
  <c r="S121" i="1"/>
  <c r="U123" i="2"/>
  <c r="V123" i="2"/>
  <c r="X123" i="2"/>
  <c r="W124" i="2"/>
  <c r="S124" i="2"/>
  <c r="S125" i="2"/>
  <c r="N127" i="2" l="1"/>
  <c r="O126" i="2"/>
  <c r="U121" i="1"/>
  <c r="V121" i="1"/>
  <c r="X121" i="1"/>
  <c r="N124" i="1"/>
  <c r="O123" i="1"/>
  <c r="W122" i="1"/>
  <c r="S122" i="1"/>
  <c r="U125" i="2"/>
  <c r="V125" i="2"/>
  <c r="X125" i="2"/>
  <c r="V124" i="2"/>
  <c r="X124" i="2"/>
  <c r="U124" i="2"/>
  <c r="W126" i="2" l="1"/>
  <c r="S126" i="2"/>
  <c r="O127" i="2"/>
  <c r="N128" i="2"/>
  <c r="O124" i="1"/>
  <c r="W124" i="1" s="1"/>
  <c r="N125" i="1"/>
  <c r="S124" i="1"/>
  <c r="U122" i="1"/>
  <c r="V122" i="1"/>
  <c r="X122" i="1"/>
  <c r="W123" i="1"/>
  <c r="S123" i="1"/>
  <c r="O128" i="2" l="1"/>
  <c r="N129" i="2"/>
  <c r="S127" i="2"/>
  <c r="W127" i="2"/>
  <c r="X126" i="2"/>
  <c r="V126" i="2"/>
  <c r="U126" i="2"/>
  <c r="O125" i="1"/>
  <c r="N126" i="1"/>
  <c r="U123" i="1"/>
  <c r="V123" i="1"/>
  <c r="X123" i="1"/>
  <c r="V124" i="1"/>
  <c r="U124" i="1"/>
  <c r="X124" i="1"/>
  <c r="U127" i="2" l="1"/>
  <c r="V127" i="2"/>
  <c r="X127" i="2"/>
  <c r="O129" i="2"/>
  <c r="N130" i="2"/>
  <c r="O130" i="2" s="1"/>
  <c r="S128" i="2"/>
  <c r="W128" i="2"/>
  <c r="N127" i="1"/>
  <c r="O126" i="1"/>
  <c r="W125" i="1"/>
  <c r="S125" i="1"/>
  <c r="U128" i="2" l="1"/>
  <c r="V128" i="2"/>
  <c r="X128" i="2"/>
  <c r="S129" i="2"/>
  <c r="W129" i="2"/>
  <c r="W130" i="2"/>
  <c r="S130" i="2"/>
  <c r="V125" i="1"/>
  <c r="U125" i="1"/>
  <c r="X125" i="1"/>
  <c r="W126" i="1"/>
  <c r="S126" i="1"/>
  <c r="O127" i="1"/>
  <c r="N128" i="1"/>
  <c r="U129" i="2" l="1"/>
  <c r="V129" i="2"/>
  <c r="X129" i="2"/>
  <c r="U130" i="2"/>
  <c r="V130" i="2"/>
  <c r="X130" i="2"/>
  <c r="O128" i="1"/>
  <c r="N129" i="1"/>
  <c r="O129" i="1" s="1"/>
  <c r="W127" i="1"/>
  <c r="S127" i="1"/>
  <c r="V126" i="1"/>
  <c r="U126" i="1"/>
  <c r="X126" i="1"/>
  <c r="X127" i="1" l="1"/>
  <c r="V127" i="1"/>
  <c r="U127" i="1"/>
  <c r="W129" i="1"/>
  <c r="S129" i="1"/>
  <c r="W128" i="1"/>
  <c r="S128" i="1"/>
  <c r="X128" i="1" l="1"/>
  <c r="U128" i="1"/>
  <c r="V128" i="1"/>
  <c r="U129" i="1"/>
  <c r="V129" i="1"/>
  <c r="X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<sst xmlns="http://schemas.openxmlformats.org/spreadsheetml/2006/main" count="1040" uniqueCount="655">
  <si>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</si>
  <si>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</si>
  <si>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</si>
  <si>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</si>
  <si>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</si>
  <si>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</si>
  <si>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</si>
  <si>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</si>
  <si>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</si>
  <si>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</si>
  <si>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</si>
  <si>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</si>
  <si>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</si>
  <si>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</si>
  <si>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</si>
  <si>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</si>
  <si>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</si>
  <si>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</si>
  <si>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</si>
  <si>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</si>
  <si>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</si>
  <si>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</si>
  <si>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</si>
  <si>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</si>
  <si>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</si>
  <si>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</si>
  <si>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</si>
  <si>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</si>
  <si>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</si>
  <si>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</si>
  <si>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</si>
  <si>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</si>
  <si>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</si>
  <si>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</si>
  <si>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</si>
  <si>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</si>
  <si>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</si>
  <si>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</si>
  <si>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</si>
  <si>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</si>
  <si>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</si>
  <si>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</si>
  <si>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</si>
  <si>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</si>
  <si>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</si>
  <si>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</si>
  <si>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</si>
  <si>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</si>
  <si>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</si>
  <si>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</si>
  <si>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</si>
  <si>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</si>
  <si>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</si>
  <si>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</si>
  <si>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</si>
  <si>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</si>
  <si>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</si>
  <si>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</si>
  <si>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</si>
  <si>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</si>
  <si>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</si>
  <si>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</si>
  <si>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</si>
  <si>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</si>
  <si>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</si>
  <si>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</si>
  <si>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</si>
  <si>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</si>
  <si>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</si>
  <si>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</si>
  <si>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</si>
  <si>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</si>
  <si>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</si>
  <si>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</si>
  <si>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</si>
  <si>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</si>
  <si>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</si>
  <si>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</si>
  <si>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</si>
  <si>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</si>
  <si>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</si>
  <si>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</si>
  <si>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</si>
  <si>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</si>
  <si>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</si>
  <si>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</si>
  <si>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</si>
  <si>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</si>
  <si>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</si>
  <si>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</si>
  <si>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</si>
  <si>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</si>
  <si>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</si>
  <si>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</si>
  <si>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</si>
  <si>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</si>
  <si>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</si>
  <si>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</si>
  <si>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</si>
  <si>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</si>
  <si>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</si>
  <si>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</si>
  <si>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</si>
  <si>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</si>
  <si>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</si>
  <si>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</si>
  <si>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</si>
  <si>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</si>
  <si>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</si>
  <si>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</si>
  <si>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</si>
  <si>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</si>
  <si>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</si>
  <si>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</si>
  <si>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</si>
  <si>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</si>
  <si>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</si>
  <si>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</si>
  <si>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</si>
  <si>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</si>
  <si>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</si>
  <si>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</si>
  <si>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</si>
  <si>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</si>
  <si>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</si>
  <si>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</si>
  <si>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</si>
  <si>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</si>
  <si>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</si>
  <si>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</si>
  <si>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</si>
  <si>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</si>
  <si>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</si>
  <si>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</si>
  <si>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</si>
  <si>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</si>
  <si>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</si>
  <si>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</si>
  <si>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</si>
  <si>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</si>
  <si>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</si>
  <si>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</si>
  <si>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</si>
  <si>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</si>
  <si>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</si>
  <si>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</si>
  <si>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</si>
  <si>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</si>
  <si>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</si>
  <si>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</si>
  <si>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</si>
  <si>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</si>
  <si>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</si>
  <si>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</si>
  <si>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</si>
  <si>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</si>
  <si>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</si>
  <si>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</si>
  <si>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</si>
  <si>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</si>
  <si>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</si>
  <si>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</si>
  <si>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</si>
  <si>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</si>
  <si>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</si>
  <si>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</si>
  <si>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</si>
  <si>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</si>
  <si>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</si>
  <si>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</si>
  <si>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</si>
  <si>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</si>
  <si>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</si>
  <si>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</si>
  <si>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</si>
  <si>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</si>
  <si>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</si>
  <si>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</si>
  <si>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</si>
  <si>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</si>
  <si>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</si>
  <si>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</si>
  <si>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</si>
  <si>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</si>
  <si>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</si>
  <si>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</si>
  <si>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</si>
  <si>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</si>
  <si>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</si>
  <si>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</si>
  <si>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</si>
  <si>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</si>
  <si>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</si>
  <si>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</si>
  <si>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</si>
  <si>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</si>
  <si>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</si>
  <si>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</si>
  <si>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</si>
  <si>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</si>
  <si>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</si>
  <si>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</si>
  <si>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</si>
  <si>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</si>
  <si>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</si>
  <si>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</si>
  <si>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</si>
  <si>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</si>
  <si>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</si>
  <si>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</si>
  <si>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</si>
  <si>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</si>
  <si>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</si>
  <si>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</si>
  <si>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</si>
  <si>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</si>
  <si>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</si>
  <si>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</si>
  <si>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</si>
  <si>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</si>
  <si>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</si>
  <si>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</si>
  <si>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</si>
  <si>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</si>
  <si>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</si>
  <si>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</si>
  <si>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</si>
  <si>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</si>
  <si>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</si>
  <si>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</si>
  <si>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</si>
  <si>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</si>
  <si>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</si>
  <si>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</si>
  <si>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</si>
  <si>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</si>
  <si>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</si>
  <si>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</si>
  <si>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</si>
  <si>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</si>
  <si>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</si>
  <si>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</si>
  <si>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</si>
  <si>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</si>
  <si>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</si>
  <si>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</si>
  <si>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</si>
  <si>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</si>
  <si>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</si>
  <si>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</si>
  <si>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</si>
  <si>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</si>
  <si>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</si>
  <si>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</si>
  <si>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</si>
  <si>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</si>
  <si>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</si>
  <si>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</si>
  <si>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</si>
  <si>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</si>
  <si>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</si>
  <si>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</si>
  <si>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</si>
  <si>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</si>
  <si>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</si>
  <si>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</si>
  <si>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</si>
  <si>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</si>
  <si>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</si>
  <si>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</si>
  <si>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</si>
  <si>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</si>
  <si>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</si>
  <si>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</si>
  <si>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</si>
  <si>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</si>
  <si>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</si>
  <si>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</si>
  <si>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</si>
  <si>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</si>
  <si>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</si>
  <si>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</si>
  <si>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</si>
  <si>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</si>
  <si>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</si>
  <si>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</si>
  <si>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</si>
  <si>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</si>
  <si>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</si>
  <si>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</si>
  <si>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</si>
  <si>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</si>
  <si>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</si>
  <si>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</si>
  <si>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</si>
  <si>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</si>
  <si>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</si>
  <si>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</si>
  <si>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</si>
  <si>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</si>
  <si>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</si>
  <si>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</si>
  <si>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</si>
  <si>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</si>
  <si>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</si>
  <si>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</si>
  <si>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</si>
  <si>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</si>
  <si>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</si>
  <si>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</si>
  <si>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</si>
  <si>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</si>
  <si>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</si>
  <si>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</si>
  <si>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</si>
  <si>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</si>
  <si>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</si>
  <si>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</si>
  <si>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</si>
  <si>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</si>
  <si>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</si>
  <si>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</si>
  <si>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</si>
  <si>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</si>
  <si>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</si>
  <si>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</si>
  <si>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</si>
  <si>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</si>
  <si>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</si>
  <si>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</si>
  <si>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</si>
  <si>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</si>
  <si>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</si>
  <si>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</si>
  <si>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</si>
  <si>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</si>
  <si>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</si>
  <si>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</si>
  <si>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</si>
  <si>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</si>
  <si>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</si>
  <si>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</si>
  <si>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</si>
  <si>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</si>
  <si>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</si>
  <si>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</si>
  <si>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</si>
  <si>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</si>
  <si>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</si>
  <si>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</si>
  <si>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</si>
  <si>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</si>
  <si>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</si>
  <si>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</si>
  <si>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</si>
  <si>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</si>
  <si>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</si>
  <si>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</si>
  <si>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</si>
  <si>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</si>
  <si>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</si>
  <si>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</si>
  <si>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</si>
  <si>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</si>
  <si>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</si>
  <si>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</si>
  <si>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</si>
  <si>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</si>
  <si>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</si>
  <si>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</si>
  <si>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</si>
  <si>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</si>
  <si>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</si>
  <si>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</si>
  <si>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</si>
  <si>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</si>
  <si>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</si>
  <si>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</si>
  <si>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</si>
  <si>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</si>
  <si>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</si>
  <si>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</si>
  <si>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</si>
  <si>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</si>
  <si>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</si>
  <si>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</si>
  <si>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</si>
  <si>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</si>
  <si>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</si>
  <si>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</si>
  <si>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</si>
  <si>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</si>
  <si>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</si>
  <si>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</si>
  <si>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</si>
  <si>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</si>
  <si>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</si>
  <si>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</si>
  <si>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</si>
  <si>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</si>
  <si>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</si>
  <si>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</si>
  <si>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</si>
  <si>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</si>
  <si>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</si>
  <si>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</si>
  <si>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</si>
  <si>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</si>
  <si>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</si>
  <si>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</si>
  <si>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</si>
  <si>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</si>
  <si>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1.2</t>
  </si>
  <si>
    <t>大概率上升</t>
  </si>
  <si>
    <t>建议申购</t>
  </si>
  <si>
    <t>AA</t>
  </si>
  <si>
    <t>小概率上升</t>
  </si>
  <si>
    <t>A</t>
  </si>
  <si>
    <t>大概率平稳</t>
  </si>
  <si>
    <t>不建议申购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</si>
  <si>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</si>
  <si>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</si>
  <si>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</si>
  <si>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</si>
  <si>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</si>
  <si>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</si>
  <si>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</si>
  <si>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</si>
  <si>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</si>
  <si>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</si>
  <si>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</si>
  <si>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</si>
  <si>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</si>
  <si>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</si>
  <si>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</si>
  <si>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</si>
  <si>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</si>
  <si>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</si>
  <si>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</si>
  <si>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</si>
  <si>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</si>
  <si>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</si>
  <si>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</si>
  <si>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</si>
  <si>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</si>
  <si>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可转债代码</t>
    <phoneticPr fontId="2" type="noConversion"/>
  </si>
  <si>
    <t>可转债名称</t>
    <phoneticPr fontId="2" type="noConversion"/>
  </si>
  <si>
    <t>持有天数</t>
    <phoneticPr fontId="2" type="noConversion"/>
  </si>
  <si>
    <t>缴款日期</t>
    <phoneticPr fontId="2" type="noConversion"/>
  </si>
  <si>
    <t>出售日期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</si>
  <si>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</si>
  <si>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</si>
  <si>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</si>
  <si>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-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</si>
  <si>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</si>
  <si>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</si>
  <si>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</si>
  <si>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</si>
  <si>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</si>
  <si>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</si>
  <si>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</si>
  <si>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</si>
  <si>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</si>
  <si>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</si>
  <si>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</si>
  <si>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</si>
  <si>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</si>
  <si>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</si>
  <si>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</si>
  <si>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</si>
  <si>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</si>
  <si>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</si>
  <si>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</si>
  <si>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</si>
  <si>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</si>
  <si>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</si>
  <si>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</si>
  <si>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</si>
  <si>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</si>
  <si>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</si>
  <si>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</si>
  <si>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</si>
  <si>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</si>
  <si>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</si>
  <si>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</si>
  <si>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CC中签金额</t>
    <phoneticPr fontId="2" type="noConversion"/>
  </si>
  <si>
    <t>ZSQ中签金额</t>
    <phoneticPr fontId="2" type="noConversion"/>
  </si>
  <si>
    <t>ZSQ出售金额
(已剔除手续费)</t>
    <phoneticPr fontId="2" type="noConversion"/>
  </si>
  <si>
    <t>ZSQ获利</t>
    <phoneticPr fontId="2" type="noConversion"/>
  </si>
  <si>
    <t>CC出售金额
(已剔除手续费)</t>
    <phoneticPr fontId="2" type="noConversion"/>
  </si>
  <si>
    <t>CC获利</t>
    <phoneticPr fontId="2" type="noConversion"/>
  </si>
  <si>
    <t>南威转债</t>
    <phoneticPr fontId="2" type="noConversion"/>
  </si>
  <si>
    <t>2018 1228</t>
  </si>
  <si>
    <t>2019 0102</t>
  </si>
  <si>
    <t>2019 0103</t>
  </si>
  <si>
    <t>2019 0104</t>
  </si>
  <si>
    <t>2019 0107</t>
  </si>
  <si>
    <t>2019 0108</t>
  </si>
  <si>
    <t>2019 0109</t>
  </si>
  <si>
    <t>2019 0110</t>
  </si>
  <si>
    <t>2019 0111</t>
  </si>
  <si>
    <t>2019 0114</t>
  </si>
  <si>
    <t>2019 0115</t>
  </si>
  <si>
    <t>2019 0116</t>
  </si>
  <si>
    <t>2019 0117</t>
  </si>
  <si>
    <t>2019 0118</t>
  </si>
  <si>
    <t>2019 0121</t>
  </si>
  <si>
    <t>2019 0122</t>
  </si>
  <si>
    <t>2019 0123</t>
  </si>
  <si>
    <t>2019 0124</t>
  </si>
  <si>
    <t>2019 0125</t>
  </si>
  <si>
    <t>2019 0128</t>
  </si>
  <si>
    <t>2019 0129</t>
  </si>
  <si>
    <t>2019 0130</t>
  </si>
  <si>
    <t>2019 0131</t>
  </si>
  <si>
    <t>2019 0201</t>
  </si>
  <si>
    <t>2019 0211</t>
  </si>
  <si>
    <t>2019 0212</t>
  </si>
  <si>
    <t>2019 0213</t>
  </si>
  <si>
    <t>2019 0214</t>
  </si>
  <si>
    <t>2019 0215</t>
  </si>
  <si>
    <t>2019 0218</t>
  </si>
  <si>
    <t>2019 0219</t>
  </si>
  <si>
    <t>2019 0220</t>
  </si>
  <si>
    <t>2019 0221</t>
  </si>
  <si>
    <t>2019 0222</t>
  </si>
  <si>
    <t>2019 0225</t>
  </si>
  <si>
    <t>2019 0226</t>
  </si>
  <si>
    <t>2019 0227</t>
  </si>
  <si>
    <t>2019 0228</t>
  </si>
  <si>
    <t>2019 0301</t>
  </si>
  <si>
    <t>2019 0304</t>
  </si>
  <si>
    <t>2019 0305</t>
  </si>
  <si>
    <t>2019 0306</t>
  </si>
  <si>
    <t>2019 0307</t>
  </si>
  <si>
    <t>2019 0308</t>
  </si>
  <si>
    <t>2019 0311</t>
  </si>
  <si>
    <t>2019 0312</t>
  </si>
  <si>
    <t>2019 0313</t>
  </si>
  <si>
    <t>2019 0314</t>
  </si>
  <si>
    <t>2019 0315</t>
  </si>
  <si>
    <t>2019 0318</t>
  </si>
  <si>
    <t>2019 0319</t>
  </si>
  <si>
    <t>2019 0320</t>
  </si>
  <si>
    <t>2019 0321</t>
  </si>
  <si>
    <t>2019 0322</t>
  </si>
  <si>
    <t>2019 0325</t>
  </si>
  <si>
    <t>2019 0326</t>
  </si>
  <si>
    <t>2019 0327</t>
  </si>
  <si>
    <t>2019 0328</t>
  </si>
  <si>
    <t>2019 0329</t>
  </si>
  <si>
    <t>2019 0401</t>
  </si>
  <si>
    <t>2019 0402</t>
  </si>
  <si>
    <t>2019 0403</t>
  </si>
  <si>
    <t>2019 0404</t>
  </si>
  <si>
    <t>2019 0408</t>
  </si>
  <si>
    <t>2019 0409</t>
  </si>
  <si>
    <t>2019 0410</t>
  </si>
  <si>
    <t>2019 0411</t>
  </si>
  <si>
    <t>2019 0412</t>
  </si>
  <si>
    <t>2019 0415</t>
  </si>
  <si>
    <t>2019 0416</t>
  </si>
  <si>
    <t>2019 0417</t>
  </si>
  <si>
    <t>2019 0418</t>
  </si>
  <si>
    <t>2019 0419</t>
  </si>
  <si>
    <t>2019 0422</t>
  </si>
  <si>
    <t>2019 0423</t>
  </si>
  <si>
    <t>2019 0424</t>
  </si>
  <si>
    <t>2019 0425</t>
  </si>
  <si>
    <t>2019 0426</t>
  </si>
  <si>
    <t>2019 0429</t>
  </si>
  <si>
    <t>2019 0430</t>
  </si>
  <si>
    <t>2019 0506</t>
  </si>
  <si>
    <t>2019 0507</t>
  </si>
  <si>
    <t>2019 0508</t>
  </si>
  <si>
    <t>2019 0509</t>
  </si>
  <si>
    <t>2019 0510</t>
  </si>
  <si>
    <t>2019 0513</t>
  </si>
  <si>
    <t>2019 0514</t>
  </si>
  <si>
    <t>2019 0515</t>
  </si>
  <si>
    <t>2019 0516</t>
  </si>
  <si>
    <t>2019 0517</t>
  </si>
  <si>
    <t>2019 0520</t>
  </si>
  <si>
    <t>2019 0521</t>
  </si>
  <si>
    <t>2019 0522</t>
  </si>
  <si>
    <t>2019 0523</t>
  </si>
  <si>
    <t>2019 0524</t>
  </si>
  <si>
    <t>2019 0527</t>
  </si>
  <si>
    <t>2019 0528</t>
  </si>
  <si>
    <t>2019 0529</t>
  </si>
  <si>
    <t>2019 0530</t>
  </si>
  <si>
    <t>2019 0531</t>
  </si>
  <si>
    <t>2019 0603</t>
  </si>
  <si>
    <t>2019 0604</t>
  </si>
  <si>
    <t>2019 0605</t>
  </si>
  <si>
    <t>2019 0606</t>
  </si>
  <si>
    <t>2019 0610</t>
  </si>
  <si>
    <t>2019 0611</t>
  </si>
  <si>
    <t>2019 0612</t>
  </si>
  <si>
    <t>2019 0613</t>
  </si>
  <si>
    <t>2019 0614</t>
  </si>
  <si>
    <t>2019 0617</t>
  </si>
  <si>
    <t>2019 0618</t>
  </si>
  <si>
    <t>2019 0619</t>
  </si>
  <si>
    <t>2019 0620</t>
  </si>
  <si>
    <t>2019 0621</t>
  </si>
  <si>
    <t>2019 0624</t>
  </si>
  <si>
    <t>2019 0625</t>
  </si>
  <si>
    <t>2019 0626</t>
  </si>
  <si>
    <t>2019 0627</t>
  </si>
  <si>
    <t>2019 0628</t>
  </si>
  <si>
    <t>2019 0701</t>
  </si>
  <si>
    <t>2019 0702</t>
  </si>
  <si>
    <t>2019 0703</t>
  </si>
  <si>
    <t>2019 0704</t>
  </si>
  <si>
    <t>2019 0705</t>
  </si>
  <si>
    <t>2019 0708</t>
  </si>
  <si>
    <t>2019 0709</t>
  </si>
  <si>
    <t>2019 0710</t>
  </si>
  <si>
    <t>2019 0711</t>
  </si>
  <si>
    <t>2019 0712</t>
  </si>
  <si>
    <t>2019 0715</t>
  </si>
  <si>
    <t>2019 0716</t>
  </si>
  <si>
    <t>2019 0717</t>
  </si>
  <si>
    <t>2019 0718</t>
  </si>
  <si>
    <t>2019 0719</t>
  </si>
  <si>
    <t>2019 0722</t>
  </si>
  <si>
    <t>价格</t>
    <phoneticPr fontId="2" type="noConversion"/>
  </si>
  <si>
    <t>买入金额1</t>
    <phoneticPr fontId="2" type="noConversion"/>
  </si>
  <si>
    <t>买入金额2</t>
  </si>
  <si>
    <t>买入金额3</t>
  </si>
  <si>
    <t>买入份额1</t>
    <phoneticPr fontId="2" type="noConversion"/>
  </si>
  <si>
    <t>买入份额2</t>
  </si>
  <si>
    <t>买入份额3</t>
  </si>
  <si>
    <t>成本价1</t>
    <phoneticPr fontId="2" type="noConversion"/>
  </si>
  <si>
    <t>成本价2</t>
  </si>
  <si>
    <t>成本价3</t>
  </si>
  <si>
    <t>可售出1</t>
    <phoneticPr fontId="2" type="noConversion"/>
  </si>
  <si>
    <t>可售出2</t>
  </si>
  <si>
    <t>可售出3</t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</si>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</sst>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4"/>
  <sheetViews>
    <sheetView tabSelected="1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J131" sqref="J131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1.1599999999999999</v>
      </c>
      <c r="G1" s="31" t="s">
        <v>50</v>
      </c>
      <c r="H1" s="45" t="str">
        <f>"盈利"&amp;ROUND(SUM(H2:H19966),2)</f>
        <v>盈利1328.08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>IF(G2="",($F$1*C2-B2)/B2,H2/B2)</f>
        <v>0.23680000000000007</v>
      </c>
      <c r="G2" s="14">
        <v>185.52</v>
      </c>
      <c r="H2" s="42">
        <f>IF(G2="",$F$1*C2-B2,G2-B2)</f>
        <v>35.52000000000001</v>
      </c>
      <c r="I2" s="11" t="s">
        <v>11</v>
      </c>
      <c r="J2" s="11" t="s">
        <v>12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ref="F3:F60" si="4">IF(G3="",($F$1*C3-B3)/B3,H3/B3)</f>
        <v>0.23859999999999995</v>
      </c>
      <c r="G3" s="14">
        <v>185.79</v>
      </c>
      <c r="H3" s="42">
        <f t="shared" ref="H3:H35" si="5">IF(G3="",$F$1*C3-B3,G3-B3)</f>
        <v>35.789999999999992</v>
      </c>
      <c r="I3" s="11" t="s">
        <v>11</v>
      </c>
      <c r="J3" s="11" t="s">
        <v>13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6">
        <f t="shared" ref="U3:U66" si="10">S3-T3</f>
        <v>-0.5151140000000396</v>
      </c>
      <c r="V3" s="4">
        <f t="shared" ref="V3:V34" si="11">S3/T3-1</f>
        <v>-1.7170466666668327E-3</v>
      </c>
      <c r="W3" s="4">
        <f t="shared" ref="W3:W41" si="12">O3/(T3-R3)-1</f>
        <v>-1.7170466666668327E-3</v>
      </c>
      <c r="X3" s="1">
        <f t="shared" ref="X3:X39" si="13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4"/>
        <v>0.23113333333333325</v>
      </c>
      <c r="G4" s="26">
        <v>184.67</v>
      </c>
      <c r="H4" s="43">
        <f t="shared" si="5"/>
        <v>34.669999999999987</v>
      </c>
      <c r="I4" s="11" t="s">
        <v>11</v>
      </c>
      <c r="J4" s="22" t="s">
        <v>40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4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6">
        <f t="shared" si="10"/>
        <v>5.9911859999999706</v>
      </c>
      <c r="V4" s="4">
        <f t="shared" si="11"/>
        <v>1.3313746666666626E-2</v>
      </c>
      <c r="W4" s="4">
        <v>0.01</v>
      </c>
      <c r="X4" s="1">
        <f t="shared" si="13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4"/>
        <v>0.23153333333333326</v>
      </c>
      <c r="G5" s="26">
        <v>184.73</v>
      </c>
      <c r="H5" s="43">
        <f t="shared" si="5"/>
        <v>34.72999999999999</v>
      </c>
      <c r="I5" s="22" t="s">
        <v>11</v>
      </c>
      <c r="J5" s="22" t="s">
        <v>46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4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6">
        <f t="shared" si="10"/>
        <v>11.996461999999951</v>
      </c>
      <c r="V5" s="4">
        <f t="shared" si="11"/>
        <v>1.9994103333333291E-2</v>
      </c>
      <c r="W5" s="4">
        <f t="shared" si="12"/>
        <v>1.9994103333333291E-2</v>
      </c>
      <c r="X5" s="1">
        <f t="shared" si="13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4"/>
        <v>0.23359999999999995</v>
      </c>
      <c r="G6" s="26">
        <v>185.04</v>
      </c>
      <c r="H6" s="43">
        <f t="shared" si="5"/>
        <v>35.039999999999992</v>
      </c>
      <c r="I6" s="22" t="s">
        <v>11</v>
      </c>
      <c r="J6" s="29" t="s">
        <v>41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4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6">
        <f t="shared" si="10"/>
        <v>5.8677279999999428</v>
      </c>
      <c r="V6" s="4">
        <f t="shared" si="11"/>
        <v>7.8236373333333553E-3</v>
      </c>
      <c r="W6" s="4">
        <f t="shared" si="12"/>
        <v>7.8236373333333553E-3</v>
      </c>
      <c r="X6" s="1">
        <f t="shared" si="13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4"/>
        <v>0.23106666666666664</v>
      </c>
      <c r="G7" s="26">
        <v>184.66</v>
      </c>
      <c r="H7" s="43">
        <f t="shared" si="5"/>
        <v>34.659999999999997</v>
      </c>
      <c r="I7" s="22" t="s">
        <v>11</v>
      </c>
      <c r="J7" s="22" t="s">
        <v>42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4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6">
        <f t="shared" si="10"/>
        <v>7.2765650000000051</v>
      </c>
      <c r="V7" s="4">
        <f t="shared" si="11"/>
        <v>8.0850722222223226E-3</v>
      </c>
      <c r="W7" s="4">
        <f t="shared" si="12"/>
        <v>8.0850722222223226E-3</v>
      </c>
      <c r="X7" s="1">
        <f t="shared" si="13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4"/>
        <v>0.23399999999999996</v>
      </c>
      <c r="G8" s="26">
        <v>185.1</v>
      </c>
      <c r="H8" s="43">
        <f t="shared" si="5"/>
        <v>35.099999999999994</v>
      </c>
      <c r="I8" s="22" t="s">
        <v>11</v>
      </c>
      <c r="J8" s="22" t="s">
        <v>44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4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6">
        <f t="shared" si="10"/>
        <v>12.324393999999984</v>
      </c>
      <c r="V8" s="4">
        <f t="shared" si="11"/>
        <v>1.1737518095238153E-2</v>
      </c>
      <c r="W8" s="4">
        <f t="shared" si="12"/>
        <v>1.1737518095238153E-2</v>
      </c>
      <c r="X8" s="1">
        <f t="shared" si="13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4"/>
        <v>0.23299999999999993</v>
      </c>
      <c r="G9" s="26">
        <v>184.95</v>
      </c>
      <c r="H9" s="43">
        <f t="shared" si="5"/>
        <v>34.949999999999989</v>
      </c>
      <c r="I9" s="22" t="s">
        <v>11</v>
      </c>
      <c r="J9" s="22" t="s">
        <v>63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4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6">
        <f t="shared" si="10"/>
        <v>19.373221000000058</v>
      </c>
      <c r="V9" s="4">
        <f t="shared" si="11"/>
        <v>1.6144350833333432E-2</v>
      </c>
      <c r="W9" s="4">
        <f t="shared" si="12"/>
        <v>1.6144350833333432E-2</v>
      </c>
      <c r="X9" s="1">
        <f t="shared" si="13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4"/>
        <v>0.23600000000000004</v>
      </c>
      <c r="G10" s="26">
        <v>185.4</v>
      </c>
      <c r="H10" s="43">
        <f t="shared" si="5"/>
        <v>35.400000000000006</v>
      </c>
      <c r="I10" s="22" t="s">
        <v>11</v>
      </c>
      <c r="J10" s="22" t="s">
        <v>45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4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6">
        <f t="shared" si="10"/>
        <v>9.0590489999999591</v>
      </c>
      <c r="V10" s="4">
        <f t="shared" si="11"/>
        <v>6.7104066666665574E-3</v>
      </c>
      <c r="W10" s="4">
        <f t="shared" si="12"/>
        <v>6.7104066666665574E-3</v>
      </c>
      <c r="X10" s="1">
        <f t="shared" si="13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4"/>
        <v>0.25173333333333325</v>
      </c>
      <c r="G11" s="26">
        <v>187.76</v>
      </c>
      <c r="H11" s="43">
        <f t="shared" si="5"/>
        <v>37.759999999999991</v>
      </c>
      <c r="I11" s="22" t="s">
        <v>11</v>
      </c>
      <c r="J11" s="22" t="s">
        <v>70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4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6">
        <f t="shared" si="10"/>
        <v>33.939861999999948</v>
      </c>
      <c r="V11" s="4">
        <f t="shared" si="11"/>
        <v>2.2626574666666732E-2</v>
      </c>
      <c r="W11" s="4">
        <f t="shared" si="12"/>
        <v>2.2626574666666732E-2</v>
      </c>
      <c r="X11" s="1">
        <f t="shared" si="13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4"/>
        <v>0.25146666666666667</v>
      </c>
      <c r="G12" s="26">
        <v>187.72</v>
      </c>
      <c r="H12" s="43">
        <f t="shared" si="5"/>
        <v>37.72</v>
      </c>
      <c r="I12" s="22" t="s">
        <v>11</v>
      </c>
      <c r="J12" s="22" t="s">
        <v>71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4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6">
        <f t="shared" si="10"/>
        <v>34.113599999999906</v>
      </c>
      <c r="V12" s="4">
        <f t="shared" si="11"/>
        <v>2.0674909090909077E-2</v>
      </c>
      <c r="W12" s="4">
        <f t="shared" si="12"/>
        <v>2.0674909090909077E-2</v>
      </c>
      <c r="X12" s="1">
        <f t="shared" si="13"/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4"/>
        <v>0.25813333333333333</v>
      </c>
      <c r="G13" s="26">
        <v>188.72</v>
      </c>
      <c r="H13" s="43">
        <f t="shared" si="5"/>
        <v>38.72</v>
      </c>
      <c r="I13" s="22" t="s">
        <v>11</v>
      </c>
      <c r="J13" s="22" t="s">
        <v>72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4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6">
        <f t="shared" si="10"/>
        <v>25.240209999999934</v>
      </c>
      <c r="V13" s="4">
        <f t="shared" si="11"/>
        <v>1.402233888888893E-2</v>
      </c>
      <c r="W13" s="4">
        <f t="shared" si="12"/>
        <v>1.402233888888893E-2</v>
      </c>
      <c r="X13" s="1">
        <f t="shared" si="13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4"/>
        <v>0.23686666666666667</v>
      </c>
      <c r="G14" s="26">
        <v>185.53</v>
      </c>
      <c r="H14" s="43">
        <f t="shared" si="5"/>
        <v>35.53</v>
      </c>
      <c r="I14" s="22" t="s">
        <v>11</v>
      </c>
      <c r="J14" s="22" t="s">
        <v>73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4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6">
        <f t="shared" si="10"/>
        <v>56.333055999999942</v>
      </c>
      <c r="V14" s="4">
        <f t="shared" si="11"/>
        <v>2.8888746666666743E-2</v>
      </c>
      <c r="W14" s="4">
        <f t="shared" si="12"/>
        <v>2.8888746666666743E-2</v>
      </c>
      <c r="X14" s="1">
        <f t="shared" si="13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4"/>
        <v>0.23046666666666663</v>
      </c>
      <c r="G15" s="26">
        <v>184.57</v>
      </c>
      <c r="H15" s="43">
        <f t="shared" si="5"/>
        <v>34.569999999999993</v>
      </c>
      <c r="I15" s="22" t="s">
        <v>11</v>
      </c>
      <c r="J15" s="22" t="s">
        <v>74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4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6">
        <f t="shared" si="10"/>
        <v>66.66609600000038</v>
      </c>
      <c r="V15" s="4">
        <f t="shared" si="11"/>
        <v>3.1745760000000178E-2</v>
      </c>
      <c r="W15" s="4">
        <f t="shared" si="12"/>
        <v>3.1745760000000178E-2</v>
      </c>
      <c r="X15" s="1">
        <f t="shared" si="13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4"/>
        <v>0.24593333333333325</v>
      </c>
      <c r="G16" s="26">
        <v>186.89</v>
      </c>
      <c r="H16" s="43">
        <f t="shared" si="5"/>
        <v>36.889999999999986</v>
      </c>
      <c r="I16" s="22" t="s">
        <v>11</v>
      </c>
      <c r="J16" s="22" t="s">
        <v>75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4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6">
        <f t="shared" si="10"/>
        <v>39.483402000000297</v>
      </c>
      <c r="V16" s="4">
        <f t="shared" si="11"/>
        <v>1.7548178666666692E-2</v>
      </c>
      <c r="W16" s="4">
        <f t="shared" si="12"/>
        <v>1.7548178666666692E-2</v>
      </c>
      <c r="X16" s="1">
        <f t="shared" si="13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4"/>
        <v>0.24666666666666667</v>
      </c>
      <c r="G17" s="26">
        <v>187</v>
      </c>
      <c r="H17" s="43">
        <f t="shared" si="5"/>
        <v>37</v>
      </c>
      <c r="I17" s="22" t="s">
        <v>11</v>
      </c>
      <c r="J17" s="22" t="s">
        <v>76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4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6">
        <f t="shared" si="10"/>
        <v>38.125162000000273</v>
      </c>
      <c r="V17" s="4">
        <f t="shared" si="11"/>
        <v>1.5885484166666686E-2</v>
      </c>
      <c r="W17" s="4">
        <f t="shared" si="12"/>
        <v>1.5885484166666686E-2</v>
      </c>
      <c r="X17" s="1">
        <f t="shared" si="13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4"/>
        <v>0.24013333333333339</v>
      </c>
      <c r="G18" s="26">
        <v>186.02</v>
      </c>
      <c r="H18" s="43">
        <f t="shared" si="5"/>
        <v>36.02000000000001</v>
      </c>
      <c r="I18" s="22" t="s">
        <v>11</v>
      </c>
      <c r="J18" s="22" t="s">
        <v>77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4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6">
        <f t="shared" si="10"/>
        <v>50.820591000000604</v>
      </c>
      <c r="V18" s="4">
        <f t="shared" si="11"/>
        <v>1.9929643529412067E-2</v>
      </c>
      <c r="W18" s="4">
        <f t="shared" si="12"/>
        <v>1.9929643529412067E-2</v>
      </c>
      <c r="X18" s="1">
        <f t="shared" si="13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4"/>
        <v>0.23066666666666663</v>
      </c>
      <c r="G19" s="26">
        <v>184.6</v>
      </c>
      <c r="H19" s="43">
        <f t="shared" si="5"/>
        <v>34.599999999999994</v>
      </c>
      <c r="I19" s="22" t="s">
        <v>11</v>
      </c>
      <c r="J19" s="22" t="s">
        <v>78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4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6">
        <f t="shared" si="10"/>
        <v>70.5619200000001</v>
      </c>
      <c r="V19" s="4">
        <f t="shared" si="11"/>
        <v>2.6134044444444449E-2</v>
      </c>
      <c r="W19" s="4">
        <f t="shared" si="12"/>
        <v>2.6134044444444449E-2</v>
      </c>
      <c r="X19" s="1">
        <f t="shared" si="13"/>
        <v>0</v>
      </c>
    </row>
    <row r="20" spans="1:24">
      <c r="A20" s="5" t="s">
        <v>199</v>
      </c>
      <c r="B20">
        <v>270</v>
      </c>
      <c r="C20" s="2">
        <v>280.56</v>
      </c>
      <c r="D20" s="3">
        <v>0.96140000000000003</v>
      </c>
      <c r="E20" s="19">
        <f>10%*M20+13%</f>
        <v>0.30982025600000002</v>
      </c>
      <c r="F20" s="44">
        <f>IF(G20="",($F$1*C20-B20)/B20,H20/B20)</f>
        <v>0.2053688888888888</v>
      </c>
      <c r="H20" s="41">
        <f t="shared" si="5"/>
        <v>55.449599999999975</v>
      </c>
      <c r="I20" t="s">
        <v>7</v>
      </c>
      <c r="J20" t="s">
        <v>14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4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6">
        <f t="shared" si="10"/>
        <v>69.716064000000188</v>
      </c>
      <c r="V20" s="4">
        <f t="shared" si="11"/>
        <v>2.3473422222222373E-2</v>
      </c>
      <c r="W20" s="4">
        <f t="shared" si="12"/>
        <v>2.3473422222222373E-2</v>
      </c>
      <c r="X20" s="1">
        <f t="shared" si="13"/>
        <v>0</v>
      </c>
    </row>
    <row r="21" spans="1:24">
      <c r="A21" s="5" t="s">
        <v>200</v>
      </c>
      <c r="B21">
        <v>270</v>
      </c>
      <c r="C21" s="2">
        <v>279.69</v>
      </c>
      <c r="D21" s="3">
        <v>0.96440000000000003</v>
      </c>
      <c r="E21" s="19">
        <f t="shared" ref="E21:E34" si="15">10%*M21+13%</f>
        <v>0.30982202400000003</v>
      </c>
      <c r="F21" s="37">
        <f t="shared" si="4"/>
        <v>0.20163111111111093</v>
      </c>
      <c r="H21" s="41">
        <f t="shared" si="5"/>
        <v>54.440399999999954</v>
      </c>
      <c r="I21" t="s">
        <v>7</v>
      </c>
      <c r="J21" t="s">
        <v>15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4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6">
        <f t="shared" si="10"/>
        <v>78.934380000000601</v>
      </c>
      <c r="V21" s="4">
        <f t="shared" si="11"/>
        <v>2.4362462962963072E-2</v>
      </c>
      <c r="W21" s="4">
        <f t="shared" si="12"/>
        <v>2.4362462962963072E-2</v>
      </c>
      <c r="X21" s="1">
        <f t="shared" si="13"/>
        <v>0</v>
      </c>
    </row>
    <row r="22" spans="1:24">
      <c r="A22" s="5" t="s">
        <v>201</v>
      </c>
      <c r="B22">
        <v>255</v>
      </c>
      <c r="C22" s="2">
        <v>266.14</v>
      </c>
      <c r="D22" s="3">
        <v>0.95720000000000005</v>
      </c>
      <c r="E22" s="19">
        <f t="shared" si="15"/>
        <v>0.29983280533333334</v>
      </c>
      <c r="F22" s="37">
        <f t="shared" si="4"/>
        <v>0.21067607843137229</v>
      </c>
      <c r="H22" s="41">
        <f t="shared" si="5"/>
        <v>53.722399999999936</v>
      </c>
      <c r="I22" t="s">
        <v>7</v>
      </c>
      <c r="J22" t="s">
        <v>16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4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6">
        <f t="shared" si="10"/>
        <v>53.905148000000281</v>
      </c>
      <c r="V22" s="4">
        <f t="shared" si="11"/>
        <v>1.5423504434907143E-2</v>
      </c>
      <c r="W22" s="4">
        <f t="shared" si="12"/>
        <v>1.5423504434907143E-2</v>
      </c>
      <c r="X22" s="1">
        <f t="shared" si="13"/>
        <v>0</v>
      </c>
    </row>
    <row r="23" spans="1:24">
      <c r="A23" s="5" t="s">
        <v>202</v>
      </c>
      <c r="B23">
        <v>270</v>
      </c>
      <c r="C23" s="2">
        <v>279.05</v>
      </c>
      <c r="D23" s="3">
        <v>0.96660000000000001</v>
      </c>
      <c r="E23" s="19">
        <f t="shared" si="15"/>
        <v>0.30981982000000002</v>
      </c>
      <c r="F23" s="37">
        <f t="shared" si="4"/>
        <v>0.19888148148148141</v>
      </c>
      <c r="H23" s="41">
        <f t="shared" si="5"/>
        <v>53.697999999999979</v>
      </c>
      <c r="I23" t="s">
        <v>7</v>
      </c>
      <c r="J23" t="s">
        <v>17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4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6">
        <f t="shared" si="10"/>
        <v>88.48622400000022</v>
      </c>
      <c r="V23" s="4">
        <f t="shared" si="11"/>
        <v>2.3502317131474104E-2</v>
      </c>
      <c r="W23" s="4">
        <f t="shared" si="12"/>
        <v>2.3502317131474104E-2</v>
      </c>
      <c r="X23" s="1">
        <f t="shared" si="13"/>
        <v>0</v>
      </c>
    </row>
    <row r="24" spans="1:24">
      <c r="A24" s="5" t="s">
        <v>203</v>
      </c>
      <c r="B24">
        <v>255</v>
      </c>
      <c r="C24" s="2">
        <v>260.11</v>
      </c>
      <c r="D24" s="3">
        <v>0.97940000000000005</v>
      </c>
      <c r="E24" s="19">
        <f t="shared" si="15"/>
        <v>0.29983448933333334</v>
      </c>
      <c r="F24" s="37">
        <f t="shared" si="4"/>
        <v>0.18324549019607841</v>
      </c>
      <c r="H24" s="41">
        <f t="shared" si="5"/>
        <v>46.727599999999995</v>
      </c>
      <c r="I24" t="s">
        <v>7</v>
      </c>
      <c r="J24" t="s">
        <v>18</v>
      </c>
      <c r="K24" s="2">
        <f t="shared" si="0"/>
        <v>254.75173400000003</v>
      </c>
      <c r="L24" s="2">
        <f t="shared" si="1"/>
        <v>0.24826599999997256</v>
      </c>
      <c r="M24" s="1">
        <f t="shared" ref="M24" si="16">K24/150</f>
        <v>1.6983448933333336</v>
      </c>
      <c r="N24" s="6">
        <f t="shared" si="14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6">
        <f t="shared" si="10"/>
        <v>139.26695000000018</v>
      </c>
      <c r="V24" s="4">
        <f t="shared" si="11"/>
        <v>3.4643519900497521E-2</v>
      </c>
      <c r="W24" s="4">
        <f t="shared" si="12"/>
        <v>3.4643519900497521E-2</v>
      </c>
      <c r="X24" s="1">
        <f t="shared" si="13"/>
        <v>0</v>
      </c>
    </row>
    <row r="25" spans="1:24">
      <c r="A25" s="5" t="s">
        <v>204</v>
      </c>
      <c r="B25">
        <v>255</v>
      </c>
      <c r="C25" s="2">
        <v>255.77</v>
      </c>
      <c r="D25" s="3">
        <v>0.996</v>
      </c>
      <c r="E25" s="19">
        <f t="shared" si="15"/>
        <v>0.29983128000000003</v>
      </c>
      <c r="F25" s="37">
        <f t="shared" si="4"/>
        <v>0.16350274509803917</v>
      </c>
      <c r="H25" s="41">
        <f t="shared" si="5"/>
        <v>41.69319999999999</v>
      </c>
      <c r="I25" t="s">
        <v>7</v>
      </c>
      <c r="J25" t="s">
        <v>19</v>
      </c>
      <c r="K25" s="2">
        <f t="shared" si="0"/>
        <v>254.74692000000002</v>
      </c>
      <c r="L25" s="2">
        <f t="shared" si="1"/>
        <v>0.25307999999998287</v>
      </c>
      <c r="M25" s="1">
        <f t="shared" ref="M25" si="17">K25/150</f>
        <v>1.6983128000000001</v>
      </c>
      <c r="N25" s="6">
        <f t="shared" si="14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8">R25+O25</f>
        <v>4484.5099200000004</v>
      </c>
      <c r="T25">
        <f t="shared" si="9"/>
        <v>4275</v>
      </c>
      <c r="U25" s="6">
        <f t="shared" si="10"/>
        <v>209.50992000000042</v>
      </c>
      <c r="V25" s="4">
        <f t="shared" si="11"/>
        <v>4.9008168421052822E-2</v>
      </c>
      <c r="W25" s="4">
        <f t="shared" si="12"/>
        <v>4.9008168421052822E-2</v>
      </c>
      <c r="X25" s="1">
        <f t="shared" si="13"/>
        <v>0</v>
      </c>
    </row>
    <row r="26" spans="1:24">
      <c r="A26" s="28" t="s">
        <v>205</v>
      </c>
      <c r="B26" s="22">
        <v>105</v>
      </c>
      <c r="C26" s="23">
        <v>104.62</v>
      </c>
      <c r="D26" s="24">
        <v>1.0026999999999999</v>
      </c>
      <c r="E26" s="25">
        <f t="shared" si="15"/>
        <v>0.19993498266666668</v>
      </c>
      <c r="F26" s="37">
        <f t="shared" si="4"/>
        <v>0.20447619047619048</v>
      </c>
      <c r="G26" s="26">
        <v>126.47</v>
      </c>
      <c r="H26" s="43">
        <f t="shared" si="5"/>
        <v>21.47</v>
      </c>
      <c r="I26" s="22" t="s">
        <v>11</v>
      </c>
      <c r="J26" s="22" t="s">
        <v>83</v>
      </c>
      <c r="K26" s="2">
        <f t="shared" si="0"/>
        <v>104.902474</v>
      </c>
      <c r="L26" s="2">
        <f t="shared" si="1"/>
        <v>9.7526000000002E-2</v>
      </c>
      <c r="M26" s="1">
        <f t="shared" ref="M26:M29" si="19">K26/150</f>
        <v>0.69934982666666667</v>
      </c>
      <c r="N26" s="6">
        <f t="shared" si="14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20">R26+O26</f>
        <v>4619.5792780000002</v>
      </c>
      <c r="T26">
        <f t="shared" si="9"/>
        <v>4380</v>
      </c>
      <c r="U26" s="6">
        <f t="shared" si="10"/>
        <v>239.57927800000016</v>
      </c>
      <c r="V26" s="4">
        <f t="shared" si="11"/>
        <v>5.4698465296803667E-2</v>
      </c>
      <c r="W26" s="4">
        <f t="shared" si="12"/>
        <v>5.4698465296803667E-2</v>
      </c>
      <c r="X26" s="1">
        <f t="shared" si="13"/>
        <v>0</v>
      </c>
    </row>
    <row r="27" spans="1:24">
      <c r="A27" s="5" t="s">
        <v>206</v>
      </c>
      <c r="B27">
        <v>105</v>
      </c>
      <c r="C27" s="2">
        <v>102.68</v>
      </c>
      <c r="D27" s="3">
        <v>1.0216000000000001</v>
      </c>
      <c r="E27" s="19">
        <f t="shared" si="15"/>
        <v>0.19993192533333337</v>
      </c>
      <c r="F27" s="37">
        <f t="shared" si="4"/>
        <v>0.13436952380952383</v>
      </c>
      <c r="H27" s="41">
        <f t="shared" si="5"/>
        <v>14.108800000000002</v>
      </c>
      <c r="I27" t="s">
        <v>7</v>
      </c>
      <c r="J27" t="s">
        <v>20</v>
      </c>
      <c r="K27" s="2">
        <f t="shared" si="0"/>
        <v>104.89788800000001</v>
      </c>
      <c r="L27" s="2">
        <f t="shared" si="1"/>
        <v>0.1021119999999911</v>
      </c>
      <c r="M27" s="1">
        <f t="shared" si="19"/>
        <v>0.69931925333333345</v>
      </c>
      <c r="N27" s="6">
        <f t="shared" si="14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20"/>
        <v>4811.5521120000012</v>
      </c>
      <c r="T27">
        <f t="shared" si="9"/>
        <v>4485</v>
      </c>
      <c r="U27" s="6">
        <f t="shared" si="10"/>
        <v>326.55211200000122</v>
      </c>
      <c r="V27" s="4">
        <f t="shared" si="11"/>
        <v>7.2809835451505212E-2</v>
      </c>
      <c r="W27" s="4">
        <f t="shared" si="12"/>
        <v>7.2809835451505212E-2</v>
      </c>
      <c r="X27" s="1">
        <f t="shared" si="13"/>
        <v>0</v>
      </c>
    </row>
    <row r="28" spans="1:24">
      <c r="A28" s="28" t="s">
        <v>207</v>
      </c>
      <c r="B28" s="22">
        <v>90</v>
      </c>
      <c r="C28" s="23">
        <v>87.89</v>
      </c>
      <c r="D28" s="24">
        <v>1.0229999999999999</v>
      </c>
      <c r="E28" s="25">
        <f t="shared" si="15"/>
        <v>0.18994098000000001</v>
      </c>
      <c r="F28" s="37">
        <f t="shared" si="4"/>
        <v>0.19766666666666674</v>
      </c>
      <c r="G28" s="26">
        <v>107.79</v>
      </c>
      <c r="H28" s="43">
        <f t="shared" si="5"/>
        <v>17.790000000000006</v>
      </c>
      <c r="I28" s="22" t="s">
        <v>11</v>
      </c>
      <c r="J28" s="22" t="s">
        <v>94</v>
      </c>
      <c r="K28" s="2">
        <f t="shared" si="0"/>
        <v>89.911469999999994</v>
      </c>
      <c r="L28" s="2">
        <f t="shared" si="1"/>
        <v>8.8530000000005771E-2</v>
      </c>
      <c r="M28" s="1">
        <f t="shared" si="19"/>
        <v>0.59940979999999999</v>
      </c>
      <c r="N28" s="6">
        <f t="shared" si="14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20"/>
        <v>4908.0573300000005</v>
      </c>
      <c r="T28">
        <f t="shared" si="9"/>
        <v>4575</v>
      </c>
      <c r="U28" s="6">
        <f t="shared" si="10"/>
        <v>333.05733000000055</v>
      </c>
      <c r="V28" s="4">
        <f t="shared" si="11"/>
        <v>7.2799416393442673E-2</v>
      </c>
      <c r="W28" s="4">
        <f t="shared" si="12"/>
        <v>7.2799416393442673E-2</v>
      </c>
      <c r="X28" s="1">
        <f t="shared" si="13"/>
        <v>0</v>
      </c>
    </row>
    <row r="29" spans="1:24">
      <c r="A29" s="28" t="s">
        <v>208</v>
      </c>
      <c r="B29" s="22">
        <v>90</v>
      </c>
      <c r="C29" s="23">
        <v>89.46</v>
      </c>
      <c r="D29" s="24">
        <v>1.0049999999999999</v>
      </c>
      <c r="E29" s="25">
        <f t="shared" si="15"/>
        <v>0.1899382</v>
      </c>
      <c r="F29" s="37">
        <f t="shared" si="4"/>
        <v>0.19111111111111115</v>
      </c>
      <c r="G29" s="26">
        <v>107.2</v>
      </c>
      <c r="H29" s="43">
        <f t="shared" si="5"/>
        <v>17.200000000000003</v>
      </c>
      <c r="I29" s="22" t="s">
        <v>11</v>
      </c>
      <c r="J29" s="22" t="s">
        <v>82</v>
      </c>
      <c r="K29" s="2">
        <f t="shared" si="0"/>
        <v>89.907299999999978</v>
      </c>
      <c r="L29" s="2">
        <f t="shared" si="1"/>
        <v>9.2700000000021987E-2</v>
      </c>
      <c r="M29" s="1">
        <f t="shared" si="19"/>
        <v>0.59938199999999986</v>
      </c>
      <c r="N29" s="6">
        <f t="shared" si="14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20"/>
        <v>4911.6058500000008</v>
      </c>
      <c r="T29">
        <f t="shared" si="9"/>
        <v>4665</v>
      </c>
      <c r="U29" s="6">
        <f t="shared" si="10"/>
        <v>246.60585000000083</v>
      </c>
      <c r="V29" s="4">
        <f t="shared" si="11"/>
        <v>5.2862990353697903E-2</v>
      </c>
      <c r="W29" s="4">
        <f t="shared" si="12"/>
        <v>5.2862990353697903E-2</v>
      </c>
      <c r="X29" s="1">
        <f t="shared" si="13"/>
        <v>0</v>
      </c>
    </row>
    <row r="30" spans="1:24">
      <c r="A30" s="5" t="s">
        <v>209</v>
      </c>
      <c r="B30">
        <v>90</v>
      </c>
      <c r="C30" s="2">
        <v>86.86</v>
      </c>
      <c r="D30" s="3">
        <v>1.0350999999999999</v>
      </c>
      <c r="E30" s="19">
        <f t="shared" si="15"/>
        <v>0.18993919066666667</v>
      </c>
      <c r="F30" s="37">
        <f t="shared" si="4"/>
        <v>0.11952888888888885</v>
      </c>
      <c r="H30" s="41">
        <f t="shared" si="5"/>
        <v>10.757599999999996</v>
      </c>
      <c r="I30" t="s">
        <v>7</v>
      </c>
      <c r="J30" t="s">
        <v>21</v>
      </c>
      <c r="K30" s="2">
        <f t="shared" si="0"/>
        <v>89.908785999999992</v>
      </c>
      <c r="L30" s="2">
        <f t="shared" si="1"/>
        <v>9.12140000000079E-2</v>
      </c>
      <c r="M30" s="1">
        <f t="shared" ref="M30" si="21">K30/150</f>
        <v>0.59939190666666664</v>
      </c>
      <c r="N30" s="6">
        <f t="shared" si="14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2">R30+O30</f>
        <v>5148.618453</v>
      </c>
      <c r="T30">
        <f t="shared" si="9"/>
        <v>4755</v>
      </c>
      <c r="U30" s="6">
        <f t="shared" si="10"/>
        <v>393.61845300000004</v>
      </c>
      <c r="V30" s="4">
        <f t="shared" si="11"/>
        <v>8.2779905993690894E-2</v>
      </c>
      <c r="W30" s="4">
        <f t="shared" si="12"/>
        <v>8.2779905993690894E-2</v>
      </c>
      <c r="X30" s="1">
        <f t="shared" si="13"/>
        <v>0</v>
      </c>
    </row>
    <row r="31" spans="1:24">
      <c r="A31" s="5" t="s">
        <v>210</v>
      </c>
      <c r="B31">
        <v>90</v>
      </c>
      <c r="C31" s="2">
        <v>87.02</v>
      </c>
      <c r="D31" s="3">
        <v>1.0331999999999999</v>
      </c>
      <c r="E31" s="19">
        <f t="shared" si="15"/>
        <v>0.18993937599999999</v>
      </c>
      <c r="F31" s="37">
        <f t="shared" si="4"/>
        <v>0.121591111111111</v>
      </c>
      <c r="H31" s="41">
        <f t="shared" si="5"/>
        <v>10.94319999999999</v>
      </c>
      <c r="I31" t="s">
        <v>7</v>
      </c>
      <c r="J31" t="s">
        <v>22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3">K31/150</f>
        <v>0.59939375999999989</v>
      </c>
      <c r="N31" s="6">
        <f t="shared" si="14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4">R31+O31</f>
        <v>5229.076860000001</v>
      </c>
      <c r="T31">
        <f t="shared" si="9"/>
        <v>4845</v>
      </c>
      <c r="U31" s="6">
        <f t="shared" si="10"/>
        <v>384.07686000000103</v>
      </c>
      <c r="V31" s="4">
        <f t="shared" si="11"/>
        <v>7.9272829721362514E-2</v>
      </c>
      <c r="W31" s="4">
        <f t="shared" si="12"/>
        <v>7.9272829721362514E-2</v>
      </c>
      <c r="X31" s="1">
        <f t="shared" si="13"/>
        <v>0</v>
      </c>
    </row>
    <row r="32" spans="1:24">
      <c r="A32" s="5" t="s">
        <v>211</v>
      </c>
      <c r="B32">
        <v>90</v>
      </c>
      <c r="C32" s="2">
        <v>86.74</v>
      </c>
      <c r="D32" s="3">
        <v>1.0366</v>
      </c>
      <c r="E32" s="19">
        <f t="shared" si="15"/>
        <v>0.18994312266666666</v>
      </c>
      <c r="F32" s="37">
        <f t="shared" si="4"/>
        <v>0.11798222222222216</v>
      </c>
      <c r="H32" s="41">
        <f t="shared" si="5"/>
        <v>10.618399999999994</v>
      </c>
      <c r="I32" t="s">
        <v>7</v>
      </c>
      <c r="J32" t="s">
        <v>23</v>
      </c>
      <c r="K32" s="2">
        <f t="shared" si="0"/>
        <v>89.914683999999994</v>
      </c>
      <c r="L32" s="2">
        <f t="shared" si="1"/>
        <v>8.5316000000005943E-2</v>
      </c>
      <c r="M32" s="1">
        <f t="shared" si="23"/>
        <v>0.59943122666666659</v>
      </c>
      <c r="N32" s="6">
        <f t="shared" si="14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4"/>
        <v>5336.1991140000009</v>
      </c>
      <c r="T32">
        <f t="shared" si="9"/>
        <v>4935</v>
      </c>
      <c r="U32" s="6">
        <f t="shared" si="10"/>
        <v>401.19911400000092</v>
      </c>
      <c r="V32" s="4">
        <f t="shared" si="11"/>
        <v>8.1296679635258551E-2</v>
      </c>
      <c r="W32" s="4">
        <f t="shared" si="12"/>
        <v>8.1296679635258551E-2</v>
      </c>
      <c r="X32" s="1">
        <f t="shared" si="13"/>
        <v>0</v>
      </c>
    </row>
    <row r="33" spans="1:24">
      <c r="A33" s="5" t="s">
        <v>212</v>
      </c>
      <c r="B33">
        <v>90</v>
      </c>
      <c r="C33" s="2">
        <v>86.95</v>
      </c>
      <c r="D33" s="3">
        <v>1.0341</v>
      </c>
      <c r="E33" s="19">
        <f t="shared" si="15"/>
        <v>0.18994333000000002</v>
      </c>
      <c r="F33" s="37">
        <f t="shared" si="4"/>
        <v>0.12068888888888883</v>
      </c>
      <c r="H33" s="41">
        <f t="shared" si="5"/>
        <v>10.861999999999995</v>
      </c>
      <c r="I33" t="s">
        <v>7</v>
      </c>
      <c r="J33" t="s">
        <v>24</v>
      </c>
      <c r="K33" s="2">
        <f t="shared" si="0"/>
        <v>89.914995000000005</v>
      </c>
      <c r="L33" s="2">
        <f t="shared" si="1"/>
        <v>8.5004999999995334E-2</v>
      </c>
      <c r="M33" s="1">
        <f t="shared" si="23"/>
        <v>0.59943330000000006</v>
      </c>
      <c r="N33" s="6">
        <f t="shared" si="14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4"/>
        <v>5413.2446340000006</v>
      </c>
      <c r="T33">
        <f t="shared" si="9"/>
        <v>5025</v>
      </c>
      <c r="U33" s="6">
        <f t="shared" si="10"/>
        <v>388.24463400000059</v>
      </c>
      <c r="V33" s="4">
        <f t="shared" si="11"/>
        <v>7.7262613731343466E-2</v>
      </c>
      <c r="W33" s="4">
        <f t="shared" si="12"/>
        <v>7.7262613731343466E-2</v>
      </c>
      <c r="X33" s="1">
        <f t="shared" si="13"/>
        <v>0</v>
      </c>
    </row>
    <row r="34" spans="1:24">
      <c r="A34" s="7" t="s">
        <v>213</v>
      </c>
      <c r="B34">
        <v>90</v>
      </c>
      <c r="C34" s="2">
        <v>85.15</v>
      </c>
      <c r="D34" s="3">
        <v>1.0559000000000001</v>
      </c>
      <c r="E34" s="19">
        <f t="shared" si="15"/>
        <v>0.18993992333333334</v>
      </c>
      <c r="F34" s="37">
        <f t="shared" si="4"/>
        <v>9.7488888888888903E-2</v>
      </c>
      <c r="H34" s="41">
        <f t="shared" si="5"/>
        <v>8.7740000000000009</v>
      </c>
      <c r="I34" t="s">
        <v>7</v>
      </c>
      <c r="J34" t="s">
        <v>25</v>
      </c>
      <c r="K34" s="2">
        <f t="shared" si="0"/>
        <v>89.909885000000017</v>
      </c>
      <c r="L34" s="2">
        <f t="shared" si="1"/>
        <v>9.011499999998307E-2</v>
      </c>
      <c r="M34" s="1">
        <f t="shared" si="23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4"/>
        <v>5617.2718510000004</v>
      </c>
      <c r="T34">
        <f t="shared" si="9"/>
        <v>5115</v>
      </c>
      <c r="U34" s="6">
        <f t="shared" si="10"/>
        <v>502.27185100000042</v>
      </c>
      <c r="V34" s="4">
        <f t="shared" si="11"/>
        <v>9.8195865298142726E-2</v>
      </c>
      <c r="W34" s="4">
        <f t="shared" si="12"/>
        <v>9.8195865298142726E-2</v>
      </c>
      <c r="X34" s="1">
        <f t="shared" si="13"/>
        <v>0</v>
      </c>
    </row>
    <row r="35" spans="1:24">
      <c r="A35" s="7" t="s">
        <v>214</v>
      </c>
      <c r="B35">
        <v>135</v>
      </c>
      <c r="C35" s="2">
        <v>120.91</v>
      </c>
      <c r="D35" s="3">
        <v>1.1154999999999999</v>
      </c>
      <c r="E35" s="19">
        <f t="shared" ref="E35" si="25">10%*M35+13%</f>
        <v>0.21991673666666667</v>
      </c>
      <c r="F35" s="37">
        <f t="shared" si="4"/>
        <v>3.8930370370370275E-2</v>
      </c>
      <c r="H35" s="41">
        <f t="shared" si="5"/>
        <v>5.2555999999999869</v>
      </c>
      <c r="I35" t="s">
        <v>7</v>
      </c>
      <c r="J35" t="s">
        <v>26</v>
      </c>
      <c r="K35" s="2">
        <f t="shared" ref="K35" si="26">D35*C35</f>
        <v>134.87510499999999</v>
      </c>
      <c r="L35" s="2">
        <f t="shared" ref="L35" si="27">B35-K35</f>
        <v>0.1248950000000093</v>
      </c>
      <c r="M35" s="1">
        <f t="shared" ref="M35" si="28">K35/150</f>
        <v>0.89916736666666663</v>
      </c>
      <c r="N35" s="6">
        <f>N34+C35-P35</f>
        <v>5107.7800000000007</v>
      </c>
      <c r="O35" s="2">
        <f t="shared" ref="O35" si="29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30">R35+O35</f>
        <v>6069.038590000001</v>
      </c>
      <c r="T35">
        <f t="shared" ref="T35" si="31">T34+B35</f>
        <v>5250</v>
      </c>
      <c r="U35" s="6">
        <f t="shared" si="10"/>
        <v>819.03859000000102</v>
      </c>
      <c r="V35" s="4">
        <f t="shared" ref="V35" si="32">S35/T35-1</f>
        <v>0.15600735047619074</v>
      </c>
      <c r="W35" s="4">
        <f t="shared" si="12"/>
        <v>0.16788084301318618</v>
      </c>
      <c r="X35" s="1">
        <f t="shared" si="13"/>
        <v>6.1181024719765366E-2</v>
      </c>
    </row>
    <row r="36" spans="1:24">
      <c r="A36" s="7" t="s">
        <v>215</v>
      </c>
      <c r="B36">
        <v>135</v>
      </c>
      <c r="C36" s="2">
        <v>122.29</v>
      </c>
      <c r="D36" s="3">
        <v>1.1029</v>
      </c>
      <c r="E36" s="19">
        <f t="shared" ref="E36" si="33">10%*M36+13%</f>
        <v>0.21991576066666668</v>
      </c>
      <c r="F36" s="37">
        <f t="shared" si="4"/>
        <v>5.0788148148148207E-2</v>
      </c>
      <c r="H36" s="41">
        <f t="shared" ref="H36" si="34">IF(G36="",$F$1*C36-B36,G36-B36)</f>
        <v>6.8564000000000078</v>
      </c>
      <c r="I36" t="s">
        <v>7</v>
      </c>
      <c r="J36" t="s">
        <v>27</v>
      </c>
      <c r="K36" s="2">
        <f t="shared" ref="K36" si="35">D36*C36</f>
        <v>134.87364099999999</v>
      </c>
      <c r="L36" s="2">
        <f t="shared" ref="L36" si="36">B36-K36</f>
        <v>0.12635900000000788</v>
      </c>
      <c r="M36" s="1">
        <f t="shared" ref="M36" si="37">K36/150</f>
        <v>0.89915760666666666</v>
      </c>
      <c r="N36" s="6">
        <f t="shared" ref="N36:N39" si="38">N35+C36-P36</f>
        <v>5230.0700000000006</v>
      </c>
      <c r="O36" s="2">
        <f t="shared" ref="O36:O39" si="39">N36*D36</f>
        <v>5768.2442030000002</v>
      </c>
      <c r="P36" s="2"/>
      <c r="Q36" s="2"/>
      <c r="R36" s="6">
        <f t="shared" ref="R36:R39" si="40">R35+Q36</f>
        <v>371.31</v>
      </c>
      <c r="S36" s="6">
        <f t="shared" ref="S36:S39" si="41">R36+O36</f>
        <v>6139.5542030000006</v>
      </c>
      <c r="T36">
        <f t="shared" ref="T36:T39" si="42">T35+B36</f>
        <v>5385</v>
      </c>
      <c r="U36" s="6">
        <f t="shared" si="10"/>
        <v>754.5542030000006</v>
      </c>
      <c r="V36" s="4">
        <f t="shared" ref="V36:V39" si="43">S36/T36-1</f>
        <v>0.14012148616527398</v>
      </c>
      <c r="W36" s="4">
        <f t="shared" si="12"/>
        <v>0.15049877495417552</v>
      </c>
      <c r="X36" s="1">
        <f t="shared" si="13"/>
        <v>6.0478332420058276E-2</v>
      </c>
    </row>
    <row r="37" spans="1:24">
      <c r="A37" s="7" t="s">
        <v>216</v>
      </c>
      <c r="B37">
        <v>135</v>
      </c>
      <c r="C37" s="2">
        <v>122.51</v>
      </c>
      <c r="D37" s="3">
        <v>1.1009</v>
      </c>
      <c r="E37" s="19">
        <f t="shared" ref="E37:E39" si="44">10%*M37+13%</f>
        <v>0.21991417266666669</v>
      </c>
      <c r="F37" s="37">
        <f t="shared" si="4"/>
        <v>5.267851851851859E-2</v>
      </c>
      <c r="H37" s="41">
        <f t="shared" ref="H37:H39" si="45">IF(G37="",$F$1*C37-B37,G37-B37)</f>
        <v>7.1116000000000099</v>
      </c>
      <c r="I37" t="s">
        <v>7</v>
      </c>
      <c r="J37" t="s">
        <v>29</v>
      </c>
      <c r="K37" s="2">
        <f t="shared" ref="K37:K39" si="46">D37*C37</f>
        <v>134.87125900000001</v>
      </c>
      <c r="L37" s="2">
        <f t="shared" ref="L37:L39" si="47">B37-K37</f>
        <v>0.12874099999999089</v>
      </c>
      <c r="M37" s="1">
        <f t="shared" ref="M37:M39" si="48">K37/150</f>
        <v>0.8991417266666667</v>
      </c>
      <c r="N37" s="6">
        <f t="shared" si="38"/>
        <v>5352.5800000000008</v>
      </c>
      <c r="O37" s="2">
        <f t="shared" si="39"/>
        <v>5892.6553220000005</v>
      </c>
      <c r="P37" s="2"/>
      <c r="Q37" s="2"/>
      <c r="R37" s="6">
        <f t="shared" si="40"/>
        <v>371.31</v>
      </c>
      <c r="S37" s="6">
        <f t="shared" si="41"/>
        <v>6263.9653220000009</v>
      </c>
      <c r="T37">
        <f t="shared" si="42"/>
        <v>5520</v>
      </c>
      <c r="U37" s="6">
        <f t="shared" si="10"/>
        <v>743.96532200000092</v>
      </c>
      <c r="V37" s="4">
        <f t="shared" si="43"/>
        <v>0.13477632644927562</v>
      </c>
      <c r="W37" s="4">
        <f t="shared" si="12"/>
        <v>0.14449604112890868</v>
      </c>
      <c r="X37" s="1">
        <f t="shared" si="13"/>
        <v>5.9277148086357166E-2</v>
      </c>
    </row>
    <row r="38" spans="1:24">
      <c r="A38" s="7" t="s">
        <v>217</v>
      </c>
      <c r="B38">
        <v>135</v>
      </c>
      <c r="C38" s="2">
        <v>122.81</v>
      </c>
      <c r="D38" s="3">
        <v>1.0982000000000001</v>
      </c>
      <c r="E38" s="19">
        <f t="shared" si="44"/>
        <v>0.2199132946666667</v>
      </c>
      <c r="F38" s="37">
        <f t="shared" si="4"/>
        <v>5.5256296296296255E-2</v>
      </c>
      <c r="H38" s="41">
        <f t="shared" si="45"/>
        <v>7.4595999999999947</v>
      </c>
      <c r="I38" t="s">
        <v>7</v>
      </c>
      <c r="J38" t="s">
        <v>30</v>
      </c>
      <c r="K38" s="2">
        <f t="shared" si="46"/>
        <v>134.86994200000001</v>
      </c>
      <c r="L38" s="2">
        <f t="shared" si="47"/>
        <v>0.13005799999999113</v>
      </c>
      <c r="M38" s="1">
        <f t="shared" si="48"/>
        <v>0.89913294666666677</v>
      </c>
      <c r="N38" s="6">
        <f t="shared" si="38"/>
        <v>5475.3900000000012</v>
      </c>
      <c r="O38" s="2">
        <f t="shared" si="39"/>
        <v>6013.0732980000021</v>
      </c>
      <c r="P38" s="2"/>
      <c r="Q38" s="2"/>
      <c r="R38" s="6">
        <f t="shared" si="40"/>
        <v>371.31</v>
      </c>
      <c r="S38" s="6">
        <f t="shared" si="41"/>
        <v>6384.3832980000025</v>
      </c>
      <c r="T38">
        <f t="shared" si="42"/>
        <v>5655</v>
      </c>
      <c r="U38" s="6">
        <f t="shared" si="10"/>
        <v>729.38329800000247</v>
      </c>
      <c r="V38" s="4">
        <f t="shared" si="43"/>
        <v>0.12898024721485446</v>
      </c>
      <c r="W38" s="4">
        <f t="shared" si="12"/>
        <v>0.1380443019934936</v>
      </c>
      <c r="X38" s="1">
        <f t="shared" si="13"/>
        <v>5.8159102088422239E-2</v>
      </c>
    </row>
    <row r="39" spans="1:24">
      <c r="A39" s="7" t="s">
        <v>218</v>
      </c>
      <c r="B39">
        <v>135</v>
      </c>
      <c r="C39" s="2">
        <v>120.31</v>
      </c>
      <c r="D39" s="3">
        <v>1.121</v>
      </c>
      <c r="E39" s="19">
        <f t="shared" si="44"/>
        <v>0.21991167333333334</v>
      </c>
      <c r="F39" s="37">
        <f t="shared" si="4"/>
        <v>3.3774814814814737E-2</v>
      </c>
      <c r="H39" s="41">
        <f t="shared" si="45"/>
        <v>4.559599999999989</v>
      </c>
      <c r="I39" t="s">
        <v>7</v>
      </c>
      <c r="J39" t="s">
        <v>31</v>
      </c>
      <c r="K39" s="2">
        <f t="shared" si="46"/>
        <v>134.86751000000001</v>
      </c>
      <c r="L39" s="2">
        <f t="shared" si="47"/>
        <v>0.13248999999999</v>
      </c>
      <c r="M39" s="1">
        <f t="shared" si="48"/>
        <v>0.89911673333333342</v>
      </c>
      <c r="N39" s="6">
        <f t="shared" si="38"/>
        <v>5595.7000000000016</v>
      </c>
      <c r="O39" s="2">
        <f t="shared" si="39"/>
        <v>6272.7797000000019</v>
      </c>
      <c r="P39" s="2"/>
      <c r="Q39" s="2"/>
      <c r="R39" s="6">
        <f t="shared" si="40"/>
        <v>371.31</v>
      </c>
      <c r="S39" s="6">
        <f t="shared" si="41"/>
        <v>6644.0897000000023</v>
      </c>
      <c r="T39">
        <f t="shared" si="42"/>
        <v>5790</v>
      </c>
      <c r="U39" s="6">
        <f t="shared" si="10"/>
        <v>854.08970000000227</v>
      </c>
      <c r="V39" s="4">
        <f t="shared" si="43"/>
        <v>0.14751117443868789</v>
      </c>
      <c r="W39" s="4">
        <f t="shared" si="12"/>
        <v>0.15761922161998609</v>
      </c>
      <c r="X39" s="1">
        <f t="shared" si="13"/>
        <v>5.5885759639879615E-2</v>
      </c>
    </row>
    <row r="40" spans="1:24">
      <c r="A40" s="7" t="s">
        <v>219</v>
      </c>
      <c r="B40">
        <v>135</v>
      </c>
      <c r="C40" s="2">
        <v>118.99</v>
      </c>
      <c r="D40" s="3">
        <v>1.1335</v>
      </c>
      <c r="E40" s="19">
        <f t="shared" ref="E40" si="49">10%*M40+13%</f>
        <v>0.21991677666666665</v>
      </c>
      <c r="F40" s="37">
        <f t="shared" si="4"/>
        <v>2.2432592592592417E-2</v>
      </c>
      <c r="H40" s="41">
        <f t="shared" ref="H40" si="50">IF(G40="",$F$1*C40-B40,G40-B40)</f>
        <v>3.0283999999999764</v>
      </c>
      <c r="I40" t="s">
        <v>7</v>
      </c>
      <c r="J40" t="s">
        <v>47</v>
      </c>
      <c r="K40" s="2">
        <f t="shared" ref="K40" si="51">D40*C40</f>
        <v>134.87516499999998</v>
      </c>
      <c r="L40" s="2">
        <f t="shared" ref="L40" si="52">B40-K40</f>
        <v>0.12483500000001868</v>
      </c>
      <c r="M40" s="1">
        <f t="shared" ref="M40" si="53">K40/150</f>
        <v>0.89916776666666653</v>
      </c>
      <c r="N40" s="6">
        <f t="shared" ref="N40" si="54">N39+C40-P40</f>
        <v>5551.6900000000014</v>
      </c>
      <c r="O40" s="2">
        <f t="shared" ref="O40" si="55">N40*D40</f>
        <v>6292.840615000001</v>
      </c>
      <c r="P40" s="2">
        <v>163</v>
      </c>
      <c r="Q40" s="2">
        <v>184.67</v>
      </c>
      <c r="R40" s="6">
        <f t="shared" ref="R40" si="56">R39+Q40</f>
        <v>555.98</v>
      </c>
      <c r="S40" s="6">
        <f t="shared" ref="S40" si="57">R40+O40</f>
        <v>6848.8206150000005</v>
      </c>
      <c r="T40">
        <f t="shared" ref="T40" si="58">T39+B40</f>
        <v>5925</v>
      </c>
      <c r="U40" s="6">
        <f t="shared" si="10"/>
        <v>923.82061500000054</v>
      </c>
      <c r="V40" s="4">
        <f t="shared" ref="V40" si="59">S40/T40-1</f>
        <v>0.15591909113924052</v>
      </c>
      <c r="W40" s="4">
        <f t="shared" si="12"/>
        <v>0.17206503514607885</v>
      </c>
      <c r="X40" s="1">
        <f t="shared" ref="X40" si="60">R40/S40</f>
        <v>8.1178940324749621E-2</v>
      </c>
    </row>
    <row r="41" spans="1:24">
      <c r="A41" s="7" t="s">
        <v>220</v>
      </c>
      <c r="B41">
        <v>135</v>
      </c>
      <c r="C41" s="2">
        <v>118.33</v>
      </c>
      <c r="D41" s="3">
        <v>1.1397999999999999</v>
      </c>
      <c r="E41" s="19">
        <f t="shared" ref="E41" si="61">10%*M41+13%</f>
        <v>0.21991502266666668</v>
      </c>
      <c r="F41" s="37">
        <f t="shared" si="4"/>
        <v>1.6761481481481471E-2</v>
      </c>
      <c r="H41" s="41">
        <f t="shared" ref="H41" si="62">IF(G41="",$F$1*C41-B41,G41-B41)</f>
        <v>2.2627999999999986</v>
      </c>
      <c r="I41" t="s">
        <v>7</v>
      </c>
      <c r="J41" t="s">
        <v>48</v>
      </c>
      <c r="K41" s="2">
        <f t="shared" ref="K41" si="63">D41*C41</f>
        <v>134.872534</v>
      </c>
      <c r="L41" s="2">
        <f t="shared" ref="L41" si="64">B41-K41</f>
        <v>0.1274659999999983</v>
      </c>
      <c r="M41" s="1">
        <f t="shared" ref="M41" si="65">K41/150</f>
        <v>0.89915022666666666</v>
      </c>
      <c r="N41" s="6">
        <f t="shared" ref="N41" si="66">N40+C41-P41</f>
        <v>5345.5100000000011</v>
      </c>
      <c r="O41" s="2">
        <f t="shared" ref="O41" si="67">N41*D41</f>
        <v>6092.8122980000007</v>
      </c>
      <c r="P41" s="2">
        <v>324.51</v>
      </c>
      <c r="Q41" s="2">
        <v>369.7</v>
      </c>
      <c r="R41" s="6">
        <f t="shared" ref="R41" si="68">R40+Q41</f>
        <v>925.68000000000006</v>
      </c>
      <c r="S41" s="6">
        <f t="shared" ref="S41" si="69">R41+O41</f>
        <v>7018.492298000001</v>
      </c>
      <c r="T41">
        <f t="shared" ref="T41" si="70">T40+B41</f>
        <v>6060</v>
      </c>
      <c r="U41" s="6">
        <f t="shared" si="10"/>
        <v>958.49229800000103</v>
      </c>
      <c r="V41" s="4">
        <f t="shared" ref="V41" si="71">S41/T41-1</f>
        <v>0.15816704587458763</v>
      </c>
      <c r="W41" s="4">
        <f t="shared" si="12"/>
        <v>0.18668339682762292</v>
      </c>
      <c r="X41" s="1">
        <f t="shared" ref="X41" si="72">R41/S41</f>
        <v>0.13189157452858971</v>
      </c>
    </row>
    <row r="42" spans="1:24">
      <c r="A42" s="7" t="s">
        <v>221</v>
      </c>
      <c r="B42">
        <v>135</v>
      </c>
      <c r="C42" s="2">
        <v>117.37</v>
      </c>
      <c r="D42" s="3">
        <v>1.1491</v>
      </c>
      <c r="E42" s="19">
        <f t="shared" ref="E42" si="73">10%*M42+13%</f>
        <v>0.21991324466666667</v>
      </c>
      <c r="F42" s="37">
        <f t="shared" si="4"/>
        <v>8.5125925925926479E-3</v>
      </c>
      <c r="H42" s="41">
        <f t="shared" ref="H42" si="74">IF(G42="",$F$1*C42-B42,G42-B42)</f>
        <v>1.1492000000000075</v>
      </c>
      <c r="I42" t="s">
        <v>7</v>
      </c>
      <c r="J42" t="s">
        <v>49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6">
        <f t="shared" si="10"/>
        <v>1007.8074860000006</v>
      </c>
      <c r="V42" s="4">
        <f t="shared" ref="V42" si="83">S42/T42-1</f>
        <v>0.16268078870056502</v>
      </c>
      <c r="W42" s="4">
        <f t="shared" ref="W42" si="84">O42/(T42-R42)-1</f>
        <v>0.21378622088250343</v>
      </c>
      <c r="X42" s="1">
        <f t="shared" ref="X42" si="85">R42/S42</f>
        <v>0.20560177443009894</v>
      </c>
    </row>
    <row r="43" spans="1:24">
      <c r="A43" s="7" t="s">
        <v>222</v>
      </c>
      <c r="B43">
        <v>135</v>
      </c>
      <c r="C43" s="2">
        <v>118.51</v>
      </c>
      <c r="D43" s="3">
        <v>1.1379999999999999</v>
      </c>
      <c r="E43" s="19">
        <f t="shared" ref="E43" si="86">10%*M43+13%</f>
        <v>0.21990958666666666</v>
      </c>
      <c r="F43" s="37">
        <f t="shared" si="4"/>
        <v>1.8308148148148112E-2</v>
      </c>
      <c r="H43" s="41">
        <f t="shared" ref="H43" si="87">IF(G43="",$F$1*C43-B43,G43-B43)</f>
        <v>2.4715999999999951</v>
      </c>
      <c r="I43" t="s">
        <v>7</v>
      </c>
      <c r="J43" t="s">
        <v>51</v>
      </c>
      <c r="K43" s="2">
        <f t="shared" ref="K43" si="88">D43*C43</f>
        <v>134.86437999999998</v>
      </c>
      <c r="L43" s="2">
        <f t="shared" ref="L43" si="89">B43-K43</f>
        <v>0.13562000000001717</v>
      </c>
      <c r="M43" s="1">
        <f t="shared" ref="M43" si="90">K43/150</f>
        <v>0.89909586666666652</v>
      </c>
      <c r="N43" s="6">
        <f t="shared" ref="N43" si="91">N42+C43-P43</f>
        <v>5097.9700000000012</v>
      </c>
      <c r="O43" s="2">
        <f t="shared" ref="O43" si="92">N43*D43</f>
        <v>5801.4898600000006</v>
      </c>
      <c r="P43" s="2"/>
      <c r="Q43" s="2"/>
      <c r="R43" s="6">
        <f t="shared" ref="R43" si="93">R42+Q43</f>
        <v>1480.91</v>
      </c>
      <c r="S43" s="6">
        <f t="shared" ref="S43" si="94">R43+O43</f>
        <v>7282.3998600000004</v>
      </c>
      <c r="T43">
        <f t="shared" ref="T43" si="95">T42+B43</f>
        <v>6330</v>
      </c>
      <c r="U43" s="6">
        <f t="shared" si="10"/>
        <v>952.39986000000044</v>
      </c>
      <c r="V43" s="4">
        <f t="shared" ref="V43" si="96">S43/T43-1</f>
        <v>0.15045811374407592</v>
      </c>
      <c r="W43" s="4">
        <f t="shared" ref="W43" si="97">O43/(T43-R43)-1</f>
        <v>0.19640795695687241</v>
      </c>
      <c r="X43" s="1">
        <f t="shared" ref="X43" si="98">R43/S43</f>
        <v>0.20335466720719178</v>
      </c>
    </row>
    <row r="44" spans="1:24">
      <c r="A44" s="7" t="s">
        <v>223</v>
      </c>
      <c r="B44">
        <v>135</v>
      </c>
      <c r="C44" s="2">
        <v>123.19</v>
      </c>
      <c r="D44" s="3">
        <v>1.0948</v>
      </c>
      <c r="E44" s="19">
        <f t="shared" ref="E44" si="99">10%*M44+13%</f>
        <v>0.21991227466666668</v>
      </c>
      <c r="F44" s="37">
        <f t="shared" si="4"/>
        <v>5.852148148148141E-2</v>
      </c>
      <c r="H44" s="41">
        <f t="shared" ref="H44" si="100">IF(G44="",$F$1*C44-B44,G44-B44)</f>
        <v>7.9003999999999905</v>
      </c>
      <c r="I44" t="s">
        <v>7</v>
      </c>
      <c r="J44" t="s">
        <v>52</v>
      </c>
      <c r="K44" s="2">
        <f t="shared" ref="K44" si="101">D44*C44</f>
        <v>134.86841200000001</v>
      </c>
      <c r="L44" s="2">
        <f t="shared" ref="L44" si="102">B44-K44</f>
        <v>0.1315879999999936</v>
      </c>
      <c r="M44" s="1">
        <f t="shared" ref="M44" si="103">K44/150</f>
        <v>0.89912274666666669</v>
      </c>
      <c r="N44" s="6">
        <f t="shared" ref="N44" si="104">N43+C44-P44</f>
        <v>5221.1600000000008</v>
      </c>
      <c r="O44" s="2">
        <f t="shared" ref="O44" si="105">N44*D44</f>
        <v>5716.1259680000012</v>
      </c>
      <c r="P44" s="2"/>
      <c r="Q44" s="2"/>
      <c r="R44" s="6">
        <f t="shared" ref="R44" si="106">R43+Q44</f>
        <v>1480.91</v>
      </c>
      <c r="S44" s="6">
        <f t="shared" ref="S44" si="107">R44+O44</f>
        <v>7197.035968000001</v>
      </c>
      <c r="T44">
        <f t="shared" ref="T44" si="108">T43+B44</f>
        <v>6465</v>
      </c>
      <c r="U44" s="6">
        <f t="shared" si="10"/>
        <v>732.03596800000105</v>
      </c>
      <c r="V44" s="4">
        <f t="shared" ref="V44" si="109">S44/T44-1</f>
        <v>0.11323062150038687</v>
      </c>
      <c r="W44" s="4">
        <f t="shared" ref="W44" si="110">O44/(T44-R44)-1</f>
        <v>0.14687454841305048</v>
      </c>
      <c r="X44" s="1">
        <f t="shared" ref="X44" si="111">R44/S44</f>
        <v>0.20576665263096264</v>
      </c>
    </row>
    <row r="45" spans="1:24">
      <c r="A45" s="7" t="s">
        <v>224</v>
      </c>
      <c r="B45">
        <v>135</v>
      </c>
      <c r="C45" s="2">
        <v>120.88</v>
      </c>
      <c r="D45" s="3">
        <v>1.1156999999999999</v>
      </c>
      <c r="E45" s="19">
        <f t="shared" ref="E45:E49" si="112">10%*M45+13%</f>
        <v>0.21991054399999999</v>
      </c>
      <c r="F45" s="37">
        <f t="shared" si="4"/>
        <v>3.8672592592592571E-2</v>
      </c>
      <c r="H45" s="41">
        <f t="shared" ref="H45:H49" si="113">IF(G45="",$F$1*C45-B45,G45-B45)</f>
        <v>5.220799999999997</v>
      </c>
      <c r="I45" t="s">
        <v>7</v>
      </c>
      <c r="J45" t="s">
        <v>53</v>
      </c>
      <c r="K45" s="2">
        <f t="shared" ref="K45:K49" si="114">D45*C45</f>
        <v>134.865816</v>
      </c>
      <c r="L45" s="2">
        <f t="shared" ref="L45:L49" si="115">B45-K45</f>
        <v>0.13418400000000474</v>
      </c>
      <c r="M45" s="1">
        <f t="shared" ref="M45:M49" si="116">K45/150</f>
        <v>0.89910543999999992</v>
      </c>
      <c r="N45" s="6">
        <f t="shared" ref="N45:N49" si="117">N44+C45-P45</f>
        <v>5342.0400000000009</v>
      </c>
      <c r="O45" s="2">
        <f t="shared" ref="O45:O49" si="118">N45*D45</f>
        <v>5960.1140280000009</v>
      </c>
      <c r="P45" s="2"/>
      <c r="Q45" s="2"/>
      <c r="R45" s="6">
        <f t="shared" ref="R45:R49" si="119">R44+Q45</f>
        <v>1480.91</v>
      </c>
      <c r="S45" s="6">
        <f t="shared" ref="S45:S49" si="120">R45+O45</f>
        <v>7441.0240280000007</v>
      </c>
      <c r="T45">
        <f t="shared" ref="T45:T49" si="121">T44+B45</f>
        <v>6600</v>
      </c>
      <c r="U45" s="6">
        <f t="shared" si="10"/>
        <v>841.02402800000073</v>
      </c>
      <c r="V45" s="4">
        <f t="shared" ref="V45:V49" si="122">S45/T45-1</f>
        <v>0.12742788303030306</v>
      </c>
      <c r="W45" s="4">
        <f t="shared" ref="W45:W49" si="123">O45/(T45-R45)-1</f>
        <v>0.16429170575238983</v>
      </c>
      <c r="X45" s="1">
        <f t="shared" ref="X45:X49" si="124">R45/S45</f>
        <v>0.19901965030988339</v>
      </c>
    </row>
    <row r="46" spans="1:24">
      <c r="A46" s="7" t="s">
        <v>225</v>
      </c>
      <c r="B46">
        <v>135</v>
      </c>
      <c r="C46" s="2">
        <v>120.11</v>
      </c>
      <c r="D46" s="3">
        <v>1.1229</v>
      </c>
      <c r="E46" s="19">
        <f t="shared" si="112"/>
        <v>0.21991434600000001</v>
      </c>
      <c r="F46" s="37">
        <f t="shared" si="4"/>
        <v>3.2056296296296222E-2</v>
      </c>
      <c r="H46" s="41">
        <f t="shared" si="113"/>
        <v>4.3275999999999897</v>
      </c>
      <c r="I46" t="s">
        <v>7</v>
      </c>
      <c r="J46" t="s">
        <v>54</v>
      </c>
      <c r="K46" s="2">
        <f t="shared" si="114"/>
        <v>134.87151900000001</v>
      </c>
      <c r="L46" s="2">
        <f t="shared" si="115"/>
        <v>0.12848099999999363</v>
      </c>
      <c r="M46" s="1">
        <f t="shared" si="116"/>
        <v>0.89914346000000001</v>
      </c>
      <c r="N46" s="6">
        <f t="shared" si="117"/>
        <v>5462.1500000000005</v>
      </c>
      <c r="O46" s="2">
        <f t="shared" si="118"/>
        <v>6133.4482350000008</v>
      </c>
      <c r="P46" s="2"/>
      <c r="Q46" s="2"/>
      <c r="R46" s="6">
        <f t="shared" si="119"/>
        <v>1480.91</v>
      </c>
      <c r="S46" s="6">
        <f t="shared" si="120"/>
        <v>7614.3582350000006</v>
      </c>
      <c r="T46">
        <f t="shared" si="121"/>
        <v>6735</v>
      </c>
      <c r="U46" s="6">
        <f t="shared" si="10"/>
        <v>879.3582350000006</v>
      </c>
      <c r="V46" s="4">
        <f t="shared" si="122"/>
        <v>0.13056543949517452</v>
      </c>
      <c r="W46" s="4">
        <f t="shared" si="123"/>
        <v>0.16736642025545834</v>
      </c>
      <c r="X46" s="1">
        <f t="shared" si="124"/>
        <v>0.19448914199924033</v>
      </c>
    </row>
    <row r="47" spans="1:24">
      <c r="A47" s="7" t="s">
        <v>226</v>
      </c>
      <c r="B47">
        <v>135</v>
      </c>
      <c r="C47" s="2">
        <v>121.07</v>
      </c>
      <c r="D47" s="3">
        <v>1.1140000000000001</v>
      </c>
      <c r="E47" s="19">
        <f t="shared" si="112"/>
        <v>0.21991465333333335</v>
      </c>
      <c r="F47" s="37">
        <f t="shared" si="4"/>
        <v>4.0305185185185041E-2</v>
      </c>
      <c r="H47" s="41">
        <f t="shared" si="113"/>
        <v>5.4411999999999807</v>
      </c>
      <c r="I47" t="s">
        <v>7</v>
      </c>
      <c r="J47" t="s">
        <v>55</v>
      </c>
      <c r="K47" s="2">
        <f t="shared" si="114"/>
        <v>134.87198000000001</v>
      </c>
      <c r="L47" s="2">
        <f t="shared" si="115"/>
        <v>0.12801999999999225</v>
      </c>
      <c r="M47" s="1">
        <f t="shared" si="116"/>
        <v>0.89914653333333339</v>
      </c>
      <c r="N47" s="6">
        <f t="shared" si="117"/>
        <v>5583.22</v>
      </c>
      <c r="O47" s="2">
        <f t="shared" si="118"/>
        <v>6219.707080000001</v>
      </c>
      <c r="P47" s="2"/>
      <c r="Q47" s="2"/>
      <c r="R47" s="6">
        <f t="shared" si="119"/>
        <v>1480.91</v>
      </c>
      <c r="S47" s="6">
        <f t="shared" si="120"/>
        <v>7700.6170800000009</v>
      </c>
      <c r="T47">
        <f t="shared" si="121"/>
        <v>6870</v>
      </c>
      <c r="U47" s="6">
        <f t="shared" si="10"/>
        <v>830.6170800000009</v>
      </c>
      <c r="V47" s="4">
        <f t="shared" si="122"/>
        <v>0.12090496069869006</v>
      </c>
      <c r="W47" s="4">
        <f t="shared" si="123"/>
        <v>0.15412937620266143</v>
      </c>
      <c r="X47" s="1">
        <f t="shared" si="124"/>
        <v>0.1923105622075679</v>
      </c>
    </row>
    <row r="48" spans="1:24">
      <c r="A48" s="7" t="s">
        <v>227</v>
      </c>
      <c r="B48">
        <v>135</v>
      </c>
      <c r="C48" s="2">
        <v>121.87</v>
      </c>
      <c r="D48" s="3">
        <v>1.1067</v>
      </c>
      <c r="E48" s="19">
        <f t="shared" si="112"/>
        <v>0.21991568600000003</v>
      </c>
      <c r="F48" s="37">
        <f t="shared" si="4"/>
        <v>4.717925925925931E-2</v>
      </c>
      <c r="H48" s="41">
        <f t="shared" si="113"/>
        <v>6.3692000000000064</v>
      </c>
      <c r="I48" t="s">
        <v>7</v>
      </c>
      <c r="J48" t="s">
        <v>56</v>
      </c>
      <c r="K48" s="2">
        <f t="shared" si="114"/>
        <v>134.87352900000002</v>
      </c>
      <c r="L48" s="2">
        <f t="shared" si="115"/>
        <v>0.1264709999999809</v>
      </c>
      <c r="M48" s="1">
        <f t="shared" si="116"/>
        <v>0.89915686000000017</v>
      </c>
      <c r="N48" s="6">
        <f t="shared" si="117"/>
        <v>5705.09</v>
      </c>
      <c r="O48" s="2">
        <f t="shared" si="118"/>
        <v>6313.8231030000006</v>
      </c>
      <c r="P48" s="2"/>
      <c r="Q48" s="2"/>
      <c r="R48" s="6">
        <f t="shared" si="119"/>
        <v>1480.91</v>
      </c>
      <c r="S48" s="6">
        <f t="shared" si="120"/>
        <v>7794.7331030000005</v>
      </c>
      <c r="T48">
        <f t="shared" si="121"/>
        <v>7005</v>
      </c>
      <c r="U48" s="6">
        <f t="shared" si="10"/>
        <v>789.73310300000048</v>
      </c>
      <c r="V48" s="4">
        <f t="shared" si="122"/>
        <v>0.11273848722341184</v>
      </c>
      <c r="W48" s="4">
        <f t="shared" si="123"/>
        <v>0.14296166481719164</v>
      </c>
      <c r="X48" s="1">
        <f t="shared" si="124"/>
        <v>0.18998854488424169</v>
      </c>
    </row>
    <row r="49" spans="1:25">
      <c r="A49" s="7" t="s">
        <v>228</v>
      </c>
      <c r="B49">
        <v>135</v>
      </c>
      <c r="C49" s="2">
        <v>120.42</v>
      </c>
      <c r="D49" s="3">
        <v>1.1200000000000001</v>
      </c>
      <c r="E49" s="19">
        <f t="shared" si="112"/>
        <v>0.21991360000000004</v>
      </c>
      <c r="F49" s="37">
        <f t="shared" si="4"/>
        <v>3.4719999999999925E-2</v>
      </c>
      <c r="H49" s="41">
        <f t="shared" si="113"/>
        <v>4.68719999999999</v>
      </c>
      <c r="I49" t="s">
        <v>7</v>
      </c>
      <c r="J49" t="s">
        <v>57</v>
      </c>
      <c r="K49" s="2">
        <f t="shared" si="114"/>
        <v>134.87040000000002</v>
      </c>
      <c r="L49" s="2">
        <f t="shared" si="115"/>
        <v>0.12959999999998217</v>
      </c>
      <c r="M49" s="1">
        <f t="shared" si="116"/>
        <v>0.89913600000000016</v>
      </c>
      <c r="N49" s="6">
        <f t="shared" si="117"/>
        <v>5825.51</v>
      </c>
      <c r="O49" s="2">
        <f t="shared" si="118"/>
        <v>6524.5712000000012</v>
      </c>
      <c r="P49" s="2"/>
      <c r="Q49" s="2"/>
      <c r="R49" s="6">
        <f t="shared" si="119"/>
        <v>1480.91</v>
      </c>
      <c r="S49" s="6">
        <f t="shared" si="120"/>
        <v>8005.4812000000011</v>
      </c>
      <c r="T49">
        <f t="shared" si="121"/>
        <v>7140</v>
      </c>
      <c r="U49" s="6">
        <f t="shared" si="10"/>
        <v>865.48120000000108</v>
      </c>
      <c r="V49" s="4">
        <f t="shared" si="122"/>
        <v>0.12121585434173676</v>
      </c>
      <c r="W49" s="4">
        <f t="shared" si="123"/>
        <v>0.15293646151589768</v>
      </c>
      <c r="X49" s="1">
        <f t="shared" si="124"/>
        <v>0.18498700615273445</v>
      </c>
    </row>
    <row r="50" spans="1:25">
      <c r="A50" s="7" t="s">
        <v>229</v>
      </c>
      <c r="B50">
        <v>135</v>
      </c>
      <c r="C50" s="2">
        <v>117.24</v>
      </c>
      <c r="D50" s="3">
        <v>1.1504000000000001</v>
      </c>
      <c r="E50" s="19">
        <f t="shared" ref="E50:E54" si="125">10%*M50+13%</f>
        <v>0.219915264</v>
      </c>
      <c r="F50" s="37">
        <f t="shared" si="4"/>
        <v>7.3955555555553724E-3</v>
      </c>
      <c r="H50" s="41">
        <f t="shared" ref="H50:H54" si="126">IF(G50="",$F$1*C50-B50,G50-B50)</f>
        <v>0.99839999999997531</v>
      </c>
      <c r="I50" t="s">
        <v>7</v>
      </c>
      <c r="J50" t="s">
        <v>58</v>
      </c>
      <c r="K50" s="2">
        <f t="shared" ref="K50:K54" si="127">D50*C50</f>
        <v>134.872896</v>
      </c>
      <c r="L50" s="2">
        <f t="shared" ref="L50:L54" si="128">B50-K50</f>
        <v>0.12710400000000277</v>
      </c>
      <c r="M50" s="1">
        <f t="shared" ref="M50:M54" si="129">K50/150</f>
        <v>0.89915263999999995</v>
      </c>
      <c r="N50" s="6">
        <f t="shared" ref="N50:N54" si="130">N49+C50-P50</f>
        <v>5942.75</v>
      </c>
      <c r="O50" s="2">
        <f t="shared" ref="O50:O54" si="131">N50*D50</f>
        <v>6836.539600000001</v>
      </c>
      <c r="P50" s="2"/>
      <c r="Q50" s="2"/>
      <c r="R50" s="6">
        <f t="shared" ref="R50:R54" si="132">R49+Q50</f>
        <v>1480.91</v>
      </c>
      <c r="S50" s="6">
        <f t="shared" ref="S50:S54" si="133">R50+O50</f>
        <v>8317.4496000000017</v>
      </c>
      <c r="T50">
        <f t="shared" ref="T50:T54" si="134">T49+B50</f>
        <v>7275</v>
      </c>
      <c r="U50" s="6">
        <f t="shared" si="10"/>
        <v>1042.4496000000017</v>
      </c>
      <c r="V50" s="4">
        <f t="shared" ref="V50:V54" si="135">S50/T50-1</f>
        <v>0.1432920412371137</v>
      </c>
      <c r="W50" s="4">
        <f t="shared" ref="W50:W54" si="136">O50/(T50-R50)-1</f>
        <v>0.17991601787338496</v>
      </c>
      <c r="X50" s="1">
        <f t="shared" ref="X50:X54" si="137">R50/S50</f>
        <v>0.17804856911907224</v>
      </c>
    </row>
    <row r="51" spans="1:25">
      <c r="A51" s="7" t="s">
        <v>230</v>
      </c>
      <c r="B51">
        <v>135</v>
      </c>
      <c r="C51" s="2">
        <v>117.78</v>
      </c>
      <c r="D51" s="3">
        <v>1.1451</v>
      </c>
      <c r="E51" s="19">
        <f t="shared" si="125"/>
        <v>0.219913252</v>
      </c>
      <c r="F51" s="37">
        <f t="shared" si="4"/>
        <v>1.2035555555555506E-2</v>
      </c>
      <c r="H51" s="41">
        <f t="shared" si="126"/>
        <v>1.6247999999999934</v>
      </c>
      <c r="I51" t="s">
        <v>7</v>
      </c>
      <c r="J51" t="s">
        <v>59</v>
      </c>
      <c r="K51" s="2">
        <f t="shared" si="127"/>
        <v>134.869878</v>
      </c>
      <c r="L51" s="2">
        <f t="shared" si="128"/>
        <v>0.13012200000000007</v>
      </c>
      <c r="M51" s="1">
        <f t="shared" si="129"/>
        <v>0.89913251999999999</v>
      </c>
      <c r="N51" s="6">
        <f t="shared" si="130"/>
        <v>6060.53</v>
      </c>
      <c r="O51" s="2">
        <f t="shared" si="131"/>
        <v>6939.9129029999995</v>
      </c>
      <c r="P51" s="2"/>
      <c r="Q51" s="2"/>
      <c r="R51" s="6">
        <f t="shared" si="132"/>
        <v>1480.91</v>
      </c>
      <c r="S51" s="6">
        <f t="shared" si="133"/>
        <v>8420.8229030000002</v>
      </c>
      <c r="T51">
        <f t="shared" si="134"/>
        <v>7410</v>
      </c>
      <c r="U51" s="6">
        <f t="shared" si="10"/>
        <v>1010.8229030000002</v>
      </c>
      <c r="V51" s="4">
        <f t="shared" si="135"/>
        <v>0.13641334723346832</v>
      </c>
      <c r="W51" s="4">
        <f t="shared" si="136"/>
        <v>0.17048533636696339</v>
      </c>
      <c r="X51" s="1">
        <f t="shared" si="137"/>
        <v>0.17586286008608629</v>
      </c>
    </row>
    <row r="52" spans="1:25">
      <c r="A52" s="7" t="s">
        <v>231</v>
      </c>
      <c r="B52">
        <v>135</v>
      </c>
      <c r="C52" s="2">
        <v>117.74</v>
      </c>
      <c r="D52" s="3">
        <v>1.1455</v>
      </c>
      <c r="E52" s="19">
        <f t="shared" si="125"/>
        <v>0.21991411333333333</v>
      </c>
      <c r="F52" s="37">
        <f t="shared" si="4"/>
        <v>1.1691851851851762E-2</v>
      </c>
      <c r="H52" s="41">
        <f t="shared" si="126"/>
        <v>1.5783999999999878</v>
      </c>
      <c r="I52" t="s">
        <v>7</v>
      </c>
      <c r="J52" t="s">
        <v>60</v>
      </c>
      <c r="K52" s="2">
        <f t="shared" si="127"/>
        <v>134.87116999999998</v>
      </c>
      <c r="L52" s="2">
        <f t="shared" si="128"/>
        <v>0.12883000000002198</v>
      </c>
      <c r="M52" s="1">
        <f t="shared" si="129"/>
        <v>0.89914113333333323</v>
      </c>
      <c r="N52" s="6">
        <f t="shared" si="130"/>
        <v>6178.2699999999995</v>
      </c>
      <c r="O52" s="2">
        <f t="shared" si="131"/>
        <v>7077.2082849999988</v>
      </c>
      <c r="P52" s="2"/>
      <c r="Q52" s="2"/>
      <c r="R52" s="6">
        <f t="shared" si="132"/>
        <v>1480.91</v>
      </c>
      <c r="S52" s="6">
        <f t="shared" si="133"/>
        <v>8558.1182849999987</v>
      </c>
      <c r="T52">
        <f t="shared" si="134"/>
        <v>7545</v>
      </c>
      <c r="U52" s="6">
        <f t="shared" si="10"/>
        <v>1013.1182849999987</v>
      </c>
      <c r="V52" s="4">
        <f t="shared" si="135"/>
        <v>0.13427677733598387</v>
      </c>
      <c r="W52" s="4">
        <f t="shared" si="136"/>
        <v>0.16706847771058775</v>
      </c>
      <c r="X52" s="1">
        <f t="shared" si="137"/>
        <v>0.17304154379305828</v>
      </c>
    </row>
    <row r="53" spans="1:25">
      <c r="A53" s="7" t="s">
        <v>232</v>
      </c>
      <c r="B53">
        <v>135</v>
      </c>
      <c r="C53" s="2">
        <v>117.7</v>
      </c>
      <c r="D53" s="3">
        <v>1.1458999999999999</v>
      </c>
      <c r="E53" s="19">
        <f t="shared" si="125"/>
        <v>0.21991495333333333</v>
      </c>
      <c r="F53" s="37">
        <f t="shared" si="4"/>
        <v>1.1348148148148017E-2</v>
      </c>
      <c r="H53" s="41">
        <f t="shared" si="126"/>
        <v>1.5319999999999823</v>
      </c>
      <c r="I53" t="s">
        <v>7</v>
      </c>
      <c r="J53" t="s">
        <v>61</v>
      </c>
      <c r="K53" s="2">
        <f t="shared" si="127"/>
        <v>134.87242999999998</v>
      </c>
      <c r="L53" s="2">
        <f t="shared" si="128"/>
        <v>0.12757000000001995</v>
      </c>
      <c r="M53" s="1">
        <f t="shared" si="129"/>
        <v>0.89914953333333325</v>
      </c>
      <c r="N53" s="6">
        <f t="shared" si="130"/>
        <v>6295.9699999999993</v>
      </c>
      <c r="O53" s="2">
        <f t="shared" si="131"/>
        <v>7214.5520229999984</v>
      </c>
      <c r="P53" s="2"/>
      <c r="Q53" s="2"/>
      <c r="R53" s="6">
        <f t="shared" si="132"/>
        <v>1480.91</v>
      </c>
      <c r="S53" s="6">
        <f t="shared" si="133"/>
        <v>8695.4620229999982</v>
      </c>
      <c r="T53">
        <f t="shared" si="134"/>
        <v>7680</v>
      </c>
      <c r="U53" s="6">
        <f t="shared" si="10"/>
        <v>1015.4620229999982</v>
      </c>
      <c r="V53" s="4">
        <f t="shared" si="135"/>
        <v>0.13222161757812478</v>
      </c>
      <c r="W53" s="4">
        <f t="shared" si="136"/>
        <v>0.16380824008039863</v>
      </c>
      <c r="X53" s="1">
        <f t="shared" si="137"/>
        <v>0.170308374193678</v>
      </c>
    </row>
    <row r="54" spans="1:25">
      <c r="A54" s="7" t="s">
        <v>233</v>
      </c>
      <c r="B54">
        <v>135</v>
      </c>
      <c r="C54" s="2">
        <v>117.78</v>
      </c>
      <c r="D54" s="3">
        <v>1.1451</v>
      </c>
      <c r="E54" s="19">
        <f t="shared" si="125"/>
        <v>0.219913252</v>
      </c>
      <c r="F54" s="37">
        <f t="shared" si="4"/>
        <v>1.2035555555555506E-2</v>
      </c>
      <c r="H54" s="41">
        <f t="shared" si="126"/>
        <v>1.6247999999999934</v>
      </c>
      <c r="I54" t="s">
        <v>7</v>
      </c>
      <c r="J54" t="s">
        <v>62</v>
      </c>
      <c r="K54" s="2">
        <f t="shared" si="127"/>
        <v>134.869878</v>
      </c>
      <c r="L54" s="2">
        <f t="shared" si="128"/>
        <v>0.13012200000000007</v>
      </c>
      <c r="M54" s="1">
        <f t="shared" si="129"/>
        <v>0.89913251999999999</v>
      </c>
      <c r="N54" s="6">
        <f t="shared" si="130"/>
        <v>6413.7499999999991</v>
      </c>
      <c r="O54" s="2">
        <f t="shared" si="131"/>
        <v>7344.3851249999989</v>
      </c>
      <c r="P54" s="2"/>
      <c r="Q54" s="2"/>
      <c r="R54" s="6">
        <f t="shared" si="132"/>
        <v>1480.91</v>
      </c>
      <c r="S54" s="6">
        <f t="shared" si="133"/>
        <v>8825.2951249999987</v>
      </c>
      <c r="T54">
        <f t="shared" si="134"/>
        <v>7815</v>
      </c>
      <c r="U54" s="6">
        <f t="shared" si="10"/>
        <v>1010.2951249999987</v>
      </c>
      <c r="V54" s="4">
        <f t="shared" si="135"/>
        <v>0.12927640754958403</v>
      </c>
      <c r="W54" s="4">
        <f t="shared" si="136"/>
        <v>0.15950122669554712</v>
      </c>
      <c r="X54" s="1">
        <f t="shared" si="137"/>
        <v>0.16780288693178408</v>
      </c>
      <c r="Y54" s="6"/>
    </row>
    <row r="55" spans="1:25">
      <c r="A55" s="7" t="s">
        <v>234</v>
      </c>
      <c r="B55">
        <v>135</v>
      </c>
      <c r="C55" s="2">
        <v>120.49</v>
      </c>
      <c r="D55" s="3">
        <v>1.1193</v>
      </c>
      <c r="E55" s="19">
        <f t="shared" ref="E55:E59" si="138">10%*M55+13%</f>
        <v>0.21990963800000002</v>
      </c>
      <c r="F55" s="37">
        <f t="shared" si="4"/>
        <v>3.5321481481481377E-2</v>
      </c>
      <c r="H55" s="41">
        <f t="shared" ref="H55:H59" si="139">IF(G55="",$F$1*C55-B55,G55-B55)</f>
        <v>4.7683999999999855</v>
      </c>
      <c r="I55" t="s">
        <v>7</v>
      </c>
      <c r="J55" t="s">
        <v>64</v>
      </c>
      <c r="K55" s="2">
        <f t="shared" ref="K55:K59" si="140">D55*C55</f>
        <v>134.86445699999999</v>
      </c>
      <c r="L55" s="2">
        <f t="shared" ref="L55:L59" si="141">B55-K55</f>
        <v>0.13554300000001263</v>
      </c>
      <c r="M55" s="1">
        <f t="shared" ref="M55:M59" si="142">K55/150</f>
        <v>0.89909637999999992</v>
      </c>
      <c r="N55" s="6">
        <f t="shared" ref="N55:N59" si="143">N54+C55-P55</f>
        <v>6534.2399999999989</v>
      </c>
      <c r="O55" s="2">
        <f t="shared" ref="O55:O59" si="144">N55*D55</f>
        <v>7313.7748319999982</v>
      </c>
      <c r="P55" s="2"/>
      <c r="Q55" s="2"/>
      <c r="R55" s="6">
        <f t="shared" ref="R55:R59" si="145">R54+Q55</f>
        <v>1480.91</v>
      </c>
      <c r="S55" s="6">
        <f t="shared" ref="S55:S59" si="146">R55+O55</f>
        <v>8794.684831999999</v>
      </c>
      <c r="T55">
        <f t="shared" ref="T55:T59" si="147">T54+B55</f>
        <v>7950</v>
      </c>
      <c r="U55" s="6">
        <f t="shared" si="10"/>
        <v>844.68483199999901</v>
      </c>
      <c r="V55" s="4">
        <f t="shared" ref="V55:V59" si="148">S55/T55-1</f>
        <v>0.10624966440251571</v>
      </c>
      <c r="W55" s="4">
        <f t="shared" ref="W55:W59" si="149">O55/(T55-R55)-1</f>
        <v>0.13057243476284897</v>
      </c>
      <c r="X55" s="1">
        <f t="shared" ref="X55:X59" si="150">R55/S55</f>
        <v>0.16838693236756119</v>
      </c>
    </row>
    <row r="56" spans="1:25">
      <c r="A56" s="7" t="s">
        <v>235</v>
      </c>
      <c r="B56">
        <v>135</v>
      </c>
      <c r="C56" s="2">
        <v>121.8</v>
      </c>
      <c r="D56" s="3">
        <v>1.1073</v>
      </c>
      <c r="E56" s="19">
        <f t="shared" si="138"/>
        <v>0.21991275999999998</v>
      </c>
      <c r="F56" s="37">
        <f t="shared" si="4"/>
        <v>4.6577777777777649E-2</v>
      </c>
      <c r="H56" s="41">
        <f t="shared" si="139"/>
        <v>6.2879999999999825</v>
      </c>
      <c r="I56" t="s">
        <v>7</v>
      </c>
      <c r="J56" t="s">
        <v>65</v>
      </c>
      <c r="K56" s="2">
        <f t="shared" si="140"/>
        <v>134.86913999999999</v>
      </c>
      <c r="L56" s="2">
        <f t="shared" si="141"/>
        <v>0.13086000000001263</v>
      </c>
      <c r="M56" s="1">
        <f t="shared" si="142"/>
        <v>0.89912759999999992</v>
      </c>
      <c r="N56" s="6">
        <f t="shared" si="143"/>
        <v>6656.0399999999991</v>
      </c>
      <c r="O56" s="2">
        <f t="shared" si="144"/>
        <v>7370.2330919999986</v>
      </c>
      <c r="P56" s="2"/>
      <c r="Q56" s="2"/>
      <c r="R56" s="6">
        <f t="shared" si="145"/>
        <v>1480.91</v>
      </c>
      <c r="S56" s="6">
        <f t="shared" si="146"/>
        <v>8851.1430919999984</v>
      </c>
      <c r="T56">
        <f t="shared" si="147"/>
        <v>8085</v>
      </c>
      <c r="U56" s="6">
        <f t="shared" si="10"/>
        <v>766.14309199999843</v>
      </c>
      <c r="V56" s="4">
        <f t="shared" si="148"/>
        <v>9.4761050340135933E-2</v>
      </c>
      <c r="W56" s="4">
        <f t="shared" si="149"/>
        <v>0.11601039537619839</v>
      </c>
      <c r="X56" s="1">
        <f t="shared" si="150"/>
        <v>0.16731285265724641</v>
      </c>
    </row>
    <row r="57" spans="1:25">
      <c r="A57" s="7" t="s">
        <v>236</v>
      </c>
      <c r="B57">
        <v>135</v>
      </c>
      <c r="C57" s="2">
        <v>120.51</v>
      </c>
      <c r="D57" s="3">
        <v>1.1192</v>
      </c>
      <c r="E57" s="19">
        <f t="shared" si="138"/>
        <v>0.219916528</v>
      </c>
      <c r="F57" s="37">
        <f t="shared" si="4"/>
        <v>3.5493333333333245E-2</v>
      </c>
      <c r="H57" s="41">
        <f t="shared" si="139"/>
        <v>4.7915999999999883</v>
      </c>
      <c r="I57" t="s">
        <v>7</v>
      </c>
      <c r="J57" t="s">
        <v>66</v>
      </c>
      <c r="K57" s="2">
        <f t="shared" si="140"/>
        <v>134.87479200000001</v>
      </c>
      <c r="L57" s="2">
        <f t="shared" si="141"/>
        <v>0.12520799999998644</v>
      </c>
      <c r="M57" s="1">
        <f t="shared" si="142"/>
        <v>0.89916528000000007</v>
      </c>
      <c r="N57" s="6">
        <f t="shared" si="143"/>
        <v>6776.5499999999993</v>
      </c>
      <c r="O57" s="2">
        <f t="shared" si="144"/>
        <v>7584.3147599999993</v>
      </c>
      <c r="P57" s="2"/>
      <c r="Q57" s="2"/>
      <c r="R57" s="6">
        <f t="shared" si="145"/>
        <v>1480.91</v>
      </c>
      <c r="S57" s="6">
        <f t="shared" si="146"/>
        <v>9065.2247599999992</v>
      </c>
      <c r="T57">
        <f t="shared" si="147"/>
        <v>8220</v>
      </c>
      <c r="U57" s="6">
        <f t="shared" si="10"/>
        <v>845.22475999999915</v>
      </c>
      <c r="V57" s="4">
        <f t="shared" si="148"/>
        <v>0.10282539659367385</v>
      </c>
      <c r="W57" s="4">
        <f t="shared" si="149"/>
        <v>0.12542120078526908</v>
      </c>
      <c r="X57" s="1">
        <f t="shared" si="150"/>
        <v>0.16336164179121801</v>
      </c>
    </row>
    <row r="58" spans="1:25">
      <c r="A58" s="7" t="s">
        <v>237</v>
      </c>
      <c r="B58">
        <v>135</v>
      </c>
      <c r="C58" s="2">
        <v>120.94</v>
      </c>
      <c r="D58" s="3">
        <v>1.1152</v>
      </c>
      <c r="E58" s="19">
        <f t="shared" si="138"/>
        <v>0.21991485866666666</v>
      </c>
      <c r="F58" s="37">
        <f t="shared" si="4"/>
        <v>3.9188148148147979E-2</v>
      </c>
      <c r="H58" s="41">
        <f t="shared" si="139"/>
        <v>5.2903999999999769</v>
      </c>
      <c r="I58" t="s">
        <v>7</v>
      </c>
      <c r="J58" t="s">
        <v>67</v>
      </c>
      <c r="K58" s="2">
        <f t="shared" si="140"/>
        <v>134.872288</v>
      </c>
      <c r="L58" s="2">
        <f t="shared" si="141"/>
        <v>0.12771200000000249</v>
      </c>
      <c r="M58" s="1">
        <f t="shared" si="142"/>
        <v>0.89914858666666664</v>
      </c>
      <c r="N58" s="6">
        <f t="shared" si="143"/>
        <v>6897.4899999999989</v>
      </c>
      <c r="O58" s="2">
        <f t="shared" si="144"/>
        <v>7692.0808479999987</v>
      </c>
      <c r="P58" s="2"/>
      <c r="Q58" s="2"/>
      <c r="R58" s="6">
        <f t="shared" si="145"/>
        <v>1480.91</v>
      </c>
      <c r="S58" s="6">
        <f t="shared" si="146"/>
        <v>9172.9908479999995</v>
      </c>
      <c r="T58">
        <f t="shared" si="147"/>
        <v>8355</v>
      </c>
      <c r="U58" s="6">
        <f t="shared" si="10"/>
        <v>817.99084799999946</v>
      </c>
      <c r="V58" s="4">
        <f t="shared" si="148"/>
        <v>9.7904350448833055E-2</v>
      </c>
      <c r="W58" s="4">
        <f t="shared" si="149"/>
        <v>0.11899623775656099</v>
      </c>
      <c r="X58" s="1">
        <f t="shared" si="150"/>
        <v>0.16144243731834584</v>
      </c>
    </row>
    <row r="59" spans="1:25">
      <c r="A59" s="7" t="s">
        <v>238</v>
      </c>
      <c r="B59">
        <v>135</v>
      </c>
      <c r="C59" s="33">
        <v>116.68</v>
      </c>
      <c r="D59" s="34">
        <v>1.1558999999999999</v>
      </c>
      <c r="E59" s="19">
        <f t="shared" si="138"/>
        <v>0.21991360799999998</v>
      </c>
      <c r="F59" s="37">
        <f t="shared" si="4"/>
        <v>2.5837037037037876E-3</v>
      </c>
      <c r="H59" s="41">
        <f t="shared" si="139"/>
        <v>0.34880000000001132</v>
      </c>
      <c r="I59" t="s">
        <v>7</v>
      </c>
      <c r="J59" t="s">
        <v>68</v>
      </c>
      <c r="K59" s="2">
        <f t="shared" si="140"/>
        <v>134.87041199999999</v>
      </c>
      <c r="L59" s="2">
        <f t="shared" si="141"/>
        <v>0.12958800000001247</v>
      </c>
      <c r="M59" s="1">
        <f t="shared" si="142"/>
        <v>0.89913607999999989</v>
      </c>
      <c r="N59" s="6">
        <f t="shared" si="143"/>
        <v>6854.0899999999992</v>
      </c>
      <c r="O59" s="2">
        <f t="shared" si="144"/>
        <v>7922.6426309999988</v>
      </c>
      <c r="P59" s="2">
        <v>160.08000000000001</v>
      </c>
      <c r="Q59" s="2">
        <v>184.95</v>
      </c>
      <c r="R59" s="6">
        <f t="shared" si="145"/>
        <v>1665.8600000000001</v>
      </c>
      <c r="S59" s="6">
        <f t="shared" si="146"/>
        <v>9588.5026309999994</v>
      </c>
      <c r="T59">
        <f t="shared" si="147"/>
        <v>8490</v>
      </c>
      <c r="U59" s="6">
        <f t="shared" si="10"/>
        <v>1098.5026309999994</v>
      </c>
      <c r="V59" s="4">
        <f t="shared" si="148"/>
        <v>0.12938782461719667</v>
      </c>
      <c r="W59" s="4">
        <f t="shared" si="149"/>
        <v>0.16097305023050512</v>
      </c>
      <c r="X59" s="1">
        <f t="shared" si="150"/>
        <v>0.17373515595795014</v>
      </c>
    </row>
    <row r="60" spans="1:25">
      <c r="A60" s="7" t="s">
        <v>239</v>
      </c>
      <c r="B60">
        <v>135</v>
      </c>
      <c r="C60" s="33">
        <v>113.8</v>
      </c>
      <c r="D60" s="34">
        <v>1.1852</v>
      </c>
      <c r="E60" s="19">
        <f t="shared" ref="E60" si="151">10%*M60+13%</f>
        <v>0.21991717333333335</v>
      </c>
      <c r="F60" s="37">
        <f t="shared" si="4"/>
        <v>-2.2162962962963099E-2</v>
      </c>
      <c r="H60" s="41">
        <f t="shared" ref="H60" si="152">IF(G60="",$F$1*C60-B60,G60-B60)</f>
        <v>-2.9920000000000186</v>
      </c>
      <c r="I60" t="s">
        <v>7</v>
      </c>
      <c r="J60" t="s">
        <v>69</v>
      </c>
      <c r="K60" s="2">
        <f t="shared" ref="K60" si="153">D60*C60</f>
        <v>134.87576000000001</v>
      </c>
      <c r="L60" s="2">
        <f t="shared" ref="L60" si="154">B60-K60</f>
        <v>0.12423999999998614</v>
      </c>
      <c r="M60" s="1">
        <f t="shared" ref="M60" si="155">K60/150</f>
        <v>0.89917173333333344</v>
      </c>
      <c r="N60" s="6">
        <f t="shared" ref="N60" si="156">N59+C60-P60</f>
        <v>5550.7199999999993</v>
      </c>
      <c r="O60" s="2">
        <f t="shared" ref="O60" si="157">N60*D60</f>
        <v>6578.7133439999998</v>
      </c>
      <c r="P60" s="2">
        <v>1417.17</v>
      </c>
      <c r="Q60" s="2">
        <v>1678.81</v>
      </c>
      <c r="R60" s="6">
        <f t="shared" ref="R60" si="158">R59+Q60</f>
        <v>3344.67</v>
      </c>
      <c r="S60" s="6">
        <f t="shared" ref="S60" si="159">R60+O60</f>
        <v>9923.3833439999999</v>
      </c>
      <c r="T60">
        <f t="shared" ref="T60" si="160">T59+B60</f>
        <v>8625</v>
      </c>
      <c r="U60" s="6">
        <f t="shared" si="10"/>
        <v>1298.3833439999999</v>
      </c>
      <c r="V60" s="4">
        <f t="shared" ref="V60" si="161">S60/T60-1</f>
        <v>0.15053719930434784</v>
      </c>
      <c r="W60" s="4">
        <f t="shared" ref="W60" si="162">O60/(T60-R60)-1</f>
        <v>0.24589056820312361</v>
      </c>
      <c r="X60" s="1">
        <f t="shared" ref="X60" si="163">R60/S60</f>
        <v>0.33704935948305337</v>
      </c>
    </row>
    <row r="61" spans="1:25">
      <c r="A61" s="7" t="s">
        <v>240</v>
      </c>
      <c r="B61">
        <v>135</v>
      </c>
      <c r="C61" s="33">
        <v>113.86</v>
      </c>
      <c r="D61" s="34">
        <v>1.1845000000000001</v>
      </c>
      <c r="E61" s="19">
        <f t="shared" ref="E61:E63" si="164">10%*M61+13%</f>
        <v>0.21991144666666668</v>
      </c>
      <c r="F61" s="37">
        <f t="shared" ref="F61:F63" si="165">IF(G61="",($F$1*C61-B61)/B61,H61/B61)</f>
        <v>-2.1647407407407483E-2</v>
      </c>
      <c r="H61" s="41">
        <f t="shared" ref="H61:H63" si="166">IF(G61="",$F$1*C61-B61,G61-B61)</f>
        <v>-2.9224000000000103</v>
      </c>
      <c r="I61" t="s">
        <v>7</v>
      </c>
      <c r="J61" t="s">
        <v>79</v>
      </c>
      <c r="K61" s="2">
        <f t="shared" ref="K61:K63" si="167">D61*C61</f>
        <v>134.86717000000002</v>
      </c>
      <c r="L61" s="2">
        <f t="shared" ref="L61:L63" si="168">B61-K61</f>
        <v>0.13282999999998424</v>
      </c>
      <c r="M61" s="1">
        <f t="shared" ref="M61:M63" si="169">K61/150</f>
        <v>0.89911446666666672</v>
      </c>
      <c r="N61" s="6">
        <f t="shared" ref="N61:N63" si="170">N60+C61-P61</f>
        <v>5664.579999999999</v>
      </c>
      <c r="O61" s="2">
        <f t="shared" ref="O61:O63" si="171">N61*D61</f>
        <v>6709.6950099999995</v>
      </c>
      <c r="P61" s="2"/>
      <c r="Q61" s="2"/>
      <c r="R61" s="6">
        <f t="shared" ref="R61:R63" si="172">R60+Q61</f>
        <v>3344.67</v>
      </c>
      <c r="S61" s="6">
        <f t="shared" ref="S61:S63" si="173">R61+O61</f>
        <v>10054.36501</v>
      </c>
      <c r="T61">
        <f t="shared" ref="T61:T63" si="174">T60+B61</f>
        <v>8760</v>
      </c>
      <c r="U61" s="6">
        <f t="shared" si="10"/>
        <v>1294.3650099999995</v>
      </c>
      <c r="V61" s="4">
        <f t="shared" ref="V61:V63" si="175">S61/T61-1</f>
        <v>0.14775856278538813</v>
      </c>
      <c r="W61" s="4">
        <f t="shared" ref="W61:W63" si="176">O61/(T61-R61)-1</f>
        <v>0.23901867660881226</v>
      </c>
      <c r="X61" s="1">
        <f t="shared" ref="X61:X63" si="177">R61/S61</f>
        <v>0.33265850172272593</v>
      </c>
    </row>
    <row r="62" spans="1:25">
      <c r="A62" s="7" t="s">
        <v>241</v>
      </c>
      <c r="B62">
        <v>135</v>
      </c>
      <c r="C62" s="33">
        <v>112.49</v>
      </c>
      <c r="D62" s="34">
        <v>1.1989000000000001</v>
      </c>
      <c r="E62" s="19">
        <f t="shared" si="164"/>
        <v>0.21990950733333334</v>
      </c>
      <c r="F62" s="37">
        <f t="shared" si="165"/>
        <v>-3.3419259259259378E-2</v>
      </c>
      <c r="H62" s="41">
        <f t="shared" si="166"/>
        <v>-4.5116000000000156</v>
      </c>
      <c r="I62" t="s">
        <v>7</v>
      </c>
      <c r="J62" t="s">
        <v>80</v>
      </c>
      <c r="K62" s="2">
        <f t="shared" si="167"/>
        <v>134.864261</v>
      </c>
      <c r="L62" s="2">
        <f t="shared" si="168"/>
        <v>0.13573900000000094</v>
      </c>
      <c r="M62" s="1">
        <f t="shared" si="169"/>
        <v>0.89909507333333327</v>
      </c>
      <c r="N62" s="6">
        <f t="shared" si="170"/>
        <v>5687.6099999999988</v>
      </c>
      <c r="O62" s="2">
        <f t="shared" si="171"/>
        <v>6818.8756289999992</v>
      </c>
      <c r="P62" s="2">
        <v>89.46</v>
      </c>
      <c r="Q62" s="2">
        <v>107.2</v>
      </c>
      <c r="R62" s="6">
        <f t="shared" si="172"/>
        <v>3451.87</v>
      </c>
      <c r="S62" s="6">
        <f t="shared" si="173"/>
        <v>10270.745628999999</v>
      </c>
      <c r="T62">
        <f t="shared" si="174"/>
        <v>8895</v>
      </c>
      <c r="U62" s="6">
        <f t="shared" si="10"/>
        <v>1375.7456289999991</v>
      </c>
      <c r="V62" s="4">
        <f t="shared" si="175"/>
        <v>0.15466505103990991</v>
      </c>
      <c r="W62" s="4">
        <f t="shared" si="176"/>
        <v>0.2527489935019005</v>
      </c>
      <c r="X62" s="1">
        <f t="shared" si="177"/>
        <v>0.33608757578938186</v>
      </c>
    </row>
    <row r="63" spans="1:25">
      <c r="A63" s="7" t="s">
        <v>242</v>
      </c>
      <c r="B63">
        <v>120</v>
      </c>
      <c r="C63" s="33">
        <v>99.04</v>
      </c>
      <c r="D63" s="34">
        <v>1.2103999999999999</v>
      </c>
      <c r="E63" s="19">
        <f t="shared" si="164"/>
        <v>0.20991867733333336</v>
      </c>
      <c r="F63" s="37">
        <f t="shared" si="165"/>
        <v>-4.2613333333333378E-2</v>
      </c>
      <c r="H63" s="41">
        <f t="shared" si="166"/>
        <v>-5.1136000000000053</v>
      </c>
      <c r="I63" t="s">
        <v>7</v>
      </c>
      <c r="J63" t="s">
        <v>81</v>
      </c>
      <c r="K63" s="2">
        <f t="shared" si="167"/>
        <v>119.878016</v>
      </c>
      <c r="L63" s="2">
        <f t="shared" si="168"/>
        <v>0.12198399999999765</v>
      </c>
      <c r="M63" s="1">
        <f t="shared" si="169"/>
        <v>0.79918677333333332</v>
      </c>
      <c r="N63" s="6">
        <f t="shared" si="170"/>
        <v>5786.6499999999987</v>
      </c>
      <c r="O63" s="2">
        <f t="shared" si="171"/>
        <v>7004.1611599999978</v>
      </c>
      <c r="P63" s="2"/>
      <c r="Q63" s="2"/>
      <c r="R63" s="6">
        <f t="shared" si="172"/>
        <v>3451.87</v>
      </c>
      <c r="S63" s="6">
        <f t="shared" si="173"/>
        <v>10456.031159999999</v>
      </c>
      <c r="T63">
        <f t="shared" si="174"/>
        <v>9015</v>
      </c>
      <c r="U63" s="6">
        <f t="shared" si="10"/>
        <v>1441.0311599999986</v>
      </c>
      <c r="V63" s="4">
        <f t="shared" si="175"/>
        <v>0.15984815973377686</v>
      </c>
      <c r="W63" s="4">
        <f t="shared" si="176"/>
        <v>0.25903244396589642</v>
      </c>
      <c r="X63" s="1">
        <f t="shared" si="177"/>
        <v>0.33013195419742802</v>
      </c>
    </row>
    <row r="64" spans="1:25">
      <c r="A64" s="7" t="s">
        <v>243</v>
      </c>
      <c r="B64">
        <v>120</v>
      </c>
      <c r="C64" s="33">
        <v>99.12</v>
      </c>
      <c r="D64" s="34">
        <v>1.2094</v>
      </c>
      <c r="E64" s="19">
        <f t="shared" ref="E64:E68" si="178">10%*M64+13%</f>
        <v>0.209917152</v>
      </c>
      <c r="F64" s="37">
        <f t="shared" ref="F64:F68" si="179">IF(G64="",($F$1*C64-B64)/B64,H64/B64)</f>
        <v>-4.1840000000000072E-2</v>
      </c>
      <c r="H64" s="41">
        <f t="shared" ref="H64:H68" si="180">IF(G64="",$F$1*C64-B64,G64-B64)</f>
        <v>-5.0208000000000084</v>
      </c>
      <c r="I64" t="s">
        <v>7</v>
      </c>
      <c r="J64" t="s">
        <v>84</v>
      </c>
      <c r="K64" s="2">
        <f t="shared" ref="K64:K68" si="181">D64*C64</f>
        <v>119.87572800000001</v>
      </c>
      <c r="L64" s="2">
        <f t="shared" ref="L64:L68" si="182">B64-K64</f>
        <v>0.12427199999999061</v>
      </c>
      <c r="M64" s="1">
        <f t="shared" ref="M64:M68" si="183">K64/150</f>
        <v>0.79917152000000002</v>
      </c>
      <c r="N64" s="6">
        <f t="shared" ref="N64:N68" si="184">N63+C64-P64</f>
        <v>5781.1499999999987</v>
      </c>
      <c r="O64" s="2">
        <f t="shared" ref="O64:O68" si="185">N64*D64</f>
        <v>6991.7228099999984</v>
      </c>
      <c r="P64" s="2">
        <v>104.62</v>
      </c>
      <c r="Q64" s="2">
        <v>126.47</v>
      </c>
      <c r="R64" s="6">
        <f t="shared" ref="R64:R68" si="186">R63+Q64</f>
        <v>3578.3399999999997</v>
      </c>
      <c r="S64" s="6">
        <f t="shared" ref="S64:S68" si="187">R64+O64</f>
        <v>10570.062809999998</v>
      </c>
      <c r="T64">
        <f t="shared" ref="T64:T68" si="188">T63+B64</f>
        <v>9135</v>
      </c>
      <c r="U64" s="6">
        <f t="shared" si="10"/>
        <v>1435.0628099999976</v>
      </c>
      <c r="V64" s="4">
        <f t="shared" ref="V64:V68" si="189">S64/T64-1</f>
        <v>0.1570949983579637</v>
      </c>
      <c r="W64" s="4">
        <f t="shared" ref="W64:W68" si="190">O64/(T64-R64)-1</f>
        <v>0.25825996371921245</v>
      </c>
      <c r="X64" s="1">
        <f t="shared" ref="X64:X68" si="191">R64/S64</f>
        <v>0.33853535823974923</v>
      </c>
    </row>
    <row r="65" spans="1:24">
      <c r="A65" s="7" t="s">
        <v>244</v>
      </c>
      <c r="B65">
        <v>120</v>
      </c>
      <c r="C65" s="33">
        <v>98.71</v>
      </c>
      <c r="D65" s="34">
        <v>1.2144999999999999</v>
      </c>
      <c r="E65" s="19">
        <f t="shared" si="178"/>
        <v>0.20992219666666667</v>
      </c>
      <c r="F65" s="37">
        <f t="shared" si="179"/>
        <v>-4.5803333333333404E-2</v>
      </c>
      <c r="H65" s="41">
        <f t="shared" si="180"/>
        <v>-5.4964000000000084</v>
      </c>
      <c r="I65" t="s">
        <v>7</v>
      </c>
      <c r="J65" t="s">
        <v>85</v>
      </c>
      <c r="K65" s="2">
        <f t="shared" si="181"/>
        <v>119.88329499999999</v>
      </c>
      <c r="L65" s="2">
        <f t="shared" si="182"/>
        <v>0.11670500000001027</v>
      </c>
      <c r="M65" s="1">
        <f t="shared" si="183"/>
        <v>0.79922196666666656</v>
      </c>
      <c r="N65" s="6">
        <f t="shared" si="184"/>
        <v>5879.8599999999988</v>
      </c>
      <c r="O65" s="2">
        <f t="shared" si="185"/>
        <v>7141.0899699999982</v>
      </c>
      <c r="P65" s="2"/>
      <c r="Q65" s="2"/>
      <c r="R65" s="6">
        <f t="shared" si="186"/>
        <v>3578.3399999999997</v>
      </c>
      <c r="S65" s="6">
        <f t="shared" si="187"/>
        <v>10719.429969999997</v>
      </c>
      <c r="T65">
        <f t="shared" si="188"/>
        <v>9255</v>
      </c>
      <c r="U65" s="6">
        <f t="shared" si="10"/>
        <v>1464.4299699999974</v>
      </c>
      <c r="V65" s="4">
        <f t="shared" si="189"/>
        <v>0.15823122312263616</v>
      </c>
      <c r="W65" s="4">
        <f t="shared" si="190"/>
        <v>0.25797387372151914</v>
      </c>
      <c r="X65" s="1">
        <f t="shared" si="191"/>
        <v>0.33381812372621905</v>
      </c>
    </row>
    <row r="66" spans="1:24">
      <c r="A66" s="7" t="s">
        <v>245</v>
      </c>
      <c r="B66">
        <v>120</v>
      </c>
      <c r="C66" s="33">
        <v>98.47</v>
      </c>
      <c r="D66" s="34">
        <v>1.2174</v>
      </c>
      <c r="E66" s="19">
        <f t="shared" si="178"/>
        <v>0.20991825200000003</v>
      </c>
      <c r="F66" s="37">
        <f t="shared" si="179"/>
        <v>-4.8123333333333441E-2</v>
      </c>
      <c r="H66" s="41">
        <f t="shared" si="180"/>
        <v>-5.7748000000000133</v>
      </c>
      <c r="I66" t="s">
        <v>7</v>
      </c>
      <c r="J66" t="s">
        <v>86</v>
      </c>
      <c r="K66" s="2">
        <f t="shared" si="181"/>
        <v>119.87737800000001</v>
      </c>
      <c r="L66" s="2">
        <f t="shared" si="182"/>
        <v>0.12262199999999268</v>
      </c>
      <c r="M66" s="1">
        <f t="shared" si="183"/>
        <v>0.79918252000000001</v>
      </c>
      <c r="N66" s="6">
        <f t="shared" si="184"/>
        <v>5978.329999999999</v>
      </c>
      <c r="O66" s="2">
        <f t="shared" si="185"/>
        <v>7278.0189419999988</v>
      </c>
      <c r="P66" s="2"/>
      <c r="Q66" s="2"/>
      <c r="R66" s="6">
        <f t="shared" si="186"/>
        <v>3578.3399999999997</v>
      </c>
      <c r="S66" s="6">
        <f t="shared" si="187"/>
        <v>10856.358941999999</v>
      </c>
      <c r="T66">
        <f t="shared" si="188"/>
        <v>9375</v>
      </c>
      <c r="U66" s="6">
        <f t="shared" si="10"/>
        <v>1481.3589419999989</v>
      </c>
      <c r="V66" s="4">
        <f t="shared" si="189"/>
        <v>0.15801162047999995</v>
      </c>
      <c r="W66" s="4">
        <f t="shared" si="190"/>
        <v>0.25555387792280371</v>
      </c>
      <c r="X66" s="1">
        <f t="shared" si="191"/>
        <v>0.32960774594108849</v>
      </c>
    </row>
    <row r="67" spans="1:24">
      <c r="A67" s="7" t="s">
        <v>246</v>
      </c>
      <c r="B67">
        <v>120</v>
      </c>
      <c r="C67" s="33">
        <v>100.52</v>
      </c>
      <c r="D67" s="34">
        <v>1.1926000000000001</v>
      </c>
      <c r="E67" s="19">
        <f t="shared" si="178"/>
        <v>0.20992010133333333</v>
      </c>
      <c r="F67" s="37">
        <f t="shared" si="179"/>
        <v>-2.8306666666666775E-2</v>
      </c>
      <c r="H67" s="41">
        <f t="shared" si="180"/>
        <v>-3.3968000000000131</v>
      </c>
      <c r="I67" t="s">
        <v>7</v>
      </c>
      <c r="J67" t="s">
        <v>87</v>
      </c>
      <c r="K67" s="2">
        <f t="shared" si="181"/>
        <v>119.88015200000001</v>
      </c>
      <c r="L67" s="2">
        <f t="shared" si="182"/>
        <v>0.11984799999999041</v>
      </c>
      <c r="M67" s="1">
        <f t="shared" si="183"/>
        <v>0.79920101333333338</v>
      </c>
      <c r="N67" s="6">
        <f t="shared" si="184"/>
        <v>6078.8499999999995</v>
      </c>
      <c r="O67" s="2">
        <f t="shared" si="185"/>
        <v>7249.6365100000003</v>
      </c>
      <c r="P67" s="2"/>
      <c r="Q67" s="2"/>
      <c r="R67" s="6">
        <f t="shared" si="186"/>
        <v>3578.3399999999997</v>
      </c>
      <c r="S67" s="6">
        <f t="shared" si="187"/>
        <v>10827.97651</v>
      </c>
      <c r="T67">
        <f t="shared" si="188"/>
        <v>9495</v>
      </c>
      <c r="U67" s="6">
        <f t="shared" ref="U67:U101" si="192">S67-T67</f>
        <v>1332.9765100000004</v>
      </c>
      <c r="V67" s="4">
        <f t="shared" si="189"/>
        <v>0.14038720484465506</v>
      </c>
      <c r="W67" s="4">
        <f t="shared" si="190"/>
        <v>0.22529205835724886</v>
      </c>
      <c r="X67" s="1">
        <f t="shared" si="191"/>
        <v>0.33047171802555003</v>
      </c>
    </row>
    <row r="68" spans="1:24">
      <c r="A68" s="7" t="s">
        <v>247</v>
      </c>
      <c r="B68">
        <v>120</v>
      </c>
      <c r="C68" s="33">
        <v>100.74</v>
      </c>
      <c r="D68" s="34">
        <v>1.19</v>
      </c>
      <c r="E68" s="19">
        <f t="shared" si="178"/>
        <v>0.20992040000000001</v>
      </c>
      <c r="F68" s="37">
        <f t="shared" si="179"/>
        <v>-2.6180000000000092E-2</v>
      </c>
      <c r="H68" s="41">
        <f t="shared" si="180"/>
        <v>-3.1416000000000111</v>
      </c>
      <c r="I68" t="s">
        <v>7</v>
      </c>
      <c r="J68" t="s">
        <v>88</v>
      </c>
      <c r="K68" s="2">
        <f t="shared" si="181"/>
        <v>119.88059999999999</v>
      </c>
      <c r="L68" s="2">
        <f t="shared" si="182"/>
        <v>0.11940000000001305</v>
      </c>
      <c r="M68" s="1">
        <f t="shared" si="183"/>
        <v>0.79920399999999991</v>
      </c>
      <c r="N68" s="6">
        <f t="shared" si="184"/>
        <v>6179.5899999999992</v>
      </c>
      <c r="O68" s="2">
        <f t="shared" si="185"/>
        <v>7353.7120999999988</v>
      </c>
      <c r="P68" s="2"/>
      <c r="Q68" s="2"/>
      <c r="R68" s="6">
        <f t="shared" si="186"/>
        <v>3578.3399999999997</v>
      </c>
      <c r="S68" s="6">
        <f t="shared" si="187"/>
        <v>10932.052099999999</v>
      </c>
      <c r="T68">
        <f t="shared" si="188"/>
        <v>9615</v>
      </c>
      <c r="U68" s="6">
        <f t="shared" si="192"/>
        <v>1317.052099999999</v>
      </c>
      <c r="V68" s="4">
        <f t="shared" si="189"/>
        <v>0.13697889755590209</v>
      </c>
      <c r="W68" s="4">
        <f t="shared" si="190"/>
        <v>0.21817563023261188</v>
      </c>
      <c r="X68" s="1">
        <f t="shared" si="191"/>
        <v>0.32732555308623162</v>
      </c>
    </row>
    <row r="69" spans="1:24">
      <c r="A69" s="7" t="s">
        <v>248</v>
      </c>
      <c r="B69">
        <v>120</v>
      </c>
      <c r="C69" s="33">
        <v>101.05</v>
      </c>
      <c r="D69" s="34">
        <v>1.1862999999999999</v>
      </c>
      <c r="E69" s="19">
        <f t="shared" ref="E69:E73" si="193">10%*M69+13%</f>
        <v>0.20991707666666665</v>
      </c>
      <c r="F69" s="37">
        <f t="shared" ref="F69:F73" si="194">IF(G69="",($F$1*C69-B69)/B69,H69/B69)</f>
        <v>-2.3183333333333424E-2</v>
      </c>
      <c r="H69" s="41">
        <f t="shared" ref="H69:H73" si="195">IF(G69="",$F$1*C69-B69,G69-B69)</f>
        <v>-2.7820000000000107</v>
      </c>
      <c r="I69" t="s">
        <v>7</v>
      </c>
      <c r="J69" t="s">
        <v>89</v>
      </c>
      <c r="K69" s="2">
        <f t="shared" ref="K69:K73" si="196">D69*C69</f>
        <v>119.87561499999998</v>
      </c>
      <c r="L69" s="2">
        <f t="shared" ref="L69:L73" si="197">B69-K69</f>
        <v>0.12438500000001795</v>
      </c>
      <c r="M69" s="1">
        <f t="shared" ref="M69:M73" si="198">K69/150</f>
        <v>0.79917076666666653</v>
      </c>
      <c r="N69" s="6">
        <f t="shared" ref="N69:N73" si="199">N68+C69-P69</f>
        <v>6280.6399999999994</v>
      </c>
      <c r="O69" s="2">
        <f t="shared" ref="O69:O73" si="200">N69*D69</f>
        <v>7450.7232319999985</v>
      </c>
      <c r="P69" s="2"/>
      <c r="Q69" s="2"/>
      <c r="R69" s="6">
        <f t="shared" ref="R69:R73" si="201">R68+Q69</f>
        <v>3578.3399999999997</v>
      </c>
      <c r="S69" s="6">
        <f t="shared" ref="S69:S73" si="202">R69+O69</f>
        <v>11029.063231999999</v>
      </c>
      <c r="T69">
        <f t="shared" ref="T69:T73" si="203">T68+B69</f>
        <v>9735</v>
      </c>
      <c r="U69" s="6">
        <f t="shared" si="192"/>
        <v>1294.0632319999986</v>
      </c>
      <c r="V69" s="4">
        <f t="shared" ref="V69:V73" si="204">S69/T69-1</f>
        <v>0.13292894011299428</v>
      </c>
      <c r="W69" s="4">
        <f t="shared" ref="W69:W73" si="205">O69/(T69-R69)-1</f>
        <v>0.21018916620375316</v>
      </c>
      <c r="X69" s="1">
        <f t="shared" ref="X69:X73" si="206">R69/S69</f>
        <v>0.32444641260353962</v>
      </c>
    </row>
    <row r="70" spans="1:24">
      <c r="A70" s="7" t="s">
        <v>249</v>
      </c>
      <c r="B70">
        <v>135</v>
      </c>
      <c r="C70" s="33">
        <v>110.81</v>
      </c>
      <c r="D70" s="34">
        <v>1.2171000000000001</v>
      </c>
      <c r="E70" s="19">
        <f t="shared" si="193"/>
        <v>0.21991123400000001</v>
      </c>
      <c r="F70" s="37">
        <f t="shared" si="194"/>
        <v>-4.785481481481476E-2</v>
      </c>
      <c r="H70" s="41">
        <f t="shared" si="195"/>
        <v>-6.4603999999999928</v>
      </c>
      <c r="I70" t="s">
        <v>7</v>
      </c>
      <c r="J70" t="s">
        <v>90</v>
      </c>
      <c r="K70" s="2">
        <f t="shared" si="196"/>
        <v>134.866851</v>
      </c>
      <c r="L70" s="2">
        <f t="shared" si="197"/>
        <v>0.13314900000000307</v>
      </c>
      <c r="M70" s="1">
        <f t="shared" si="198"/>
        <v>0.89911233999999995</v>
      </c>
      <c r="N70" s="6">
        <f t="shared" si="199"/>
        <v>6391.45</v>
      </c>
      <c r="O70" s="2">
        <f t="shared" si="200"/>
        <v>7779.0337950000003</v>
      </c>
      <c r="P70" s="2"/>
      <c r="Q70" s="2"/>
      <c r="R70" s="6">
        <f t="shared" si="201"/>
        <v>3578.3399999999997</v>
      </c>
      <c r="S70" s="6">
        <f t="shared" si="202"/>
        <v>11357.373795</v>
      </c>
      <c r="T70">
        <f t="shared" si="203"/>
        <v>9870</v>
      </c>
      <c r="U70" s="6">
        <f t="shared" si="192"/>
        <v>1487.3737949999995</v>
      </c>
      <c r="V70" s="4">
        <f t="shared" si="204"/>
        <v>0.15069643313069903</v>
      </c>
      <c r="W70" s="4">
        <f t="shared" si="205"/>
        <v>0.2364040324810941</v>
      </c>
      <c r="X70" s="1">
        <f t="shared" si="206"/>
        <v>0.31506755563291733</v>
      </c>
    </row>
    <row r="71" spans="1:24">
      <c r="A71" s="7" t="s">
        <v>250</v>
      </c>
      <c r="B71">
        <v>120</v>
      </c>
      <c r="C71" s="33">
        <v>98.46</v>
      </c>
      <c r="D71" s="34">
        <v>1.2175</v>
      </c>
      <c r="E71" s="19">
        <f t="shared" si="193"/>
        <v>0.20991670000000001</v>
      </c>
      <c r="F71" s="37">
        <f t="shared" si="194"/>
        <v>-4.8220000000000124E-2</v>
      </c>
      <c r="H71" s="41">
        <f t="shared" si="195"/>
        <v>-5.7864000000000146</v>
      </c>
      <c r="I71" t="s">
        <v>7</v>
      </c>
      <c r="J71" t="s">
        <v>91</v>
      </c>
      <c r="K71" s="2">
        <f t="shared" si="196"/>
        <v>119.87505</v>
      </c>
      <c r="L71" s="2">
        <f t="shared" si="197"/>
        <v>0.12494999999999834</v>
      </c>
      <c r="M71" s="1">
        <f t="shared" si="198"/>
        <v>0.79916699999999996</v>
      </c>
      <c r="N71" s="6">
        <f t="shared" si="199"/>
        <v>6489.91</v>
      </c>
      <c r="O71" s="2">
        <f t="shared" si="200"/>
        <v>7901.4654250000003</v>
      </c>
      <c r="P71" s="2"/>
      <c r="Q71" s="2"/>
      <c r="R71" s="6">
        <f t="shared" si="201"/>
        <v>3578.3399999999997</v>
      </c>
      <c r="S71" s="6">
        <f t="shared" si="202"/>
        <v>11479.805425</v>
      </c>
      <c r="T71">
        <f t="shared" si="203"/>
        <v>9990</v>
      </c>
      <c r="U71" s="6">
        <f t="shared" si="192"/>
        <v>1489.8054250000005</v>
      </c>
      <c r="V71" s="4">
        <f t="shared" si="204"/>
        <v>0.14912967217217221</v>
      </c>
      <c r="W71" s="4">
        <f t="shared" si="205"/>
        <v>0.2323587690239346</v>
      </c>
      <c r="X71" s="1">
        <f t="shared" si="206"/>
        <v>0.31170737373364493</v>
      </c>
    </row>
    <row r="72" spans="1:24">
      <c r="A72" s="7" t="s">
        <v>251</v>
      </c>
      <c r="B72">
        <v>120</v>
      </c>
      <c r="C72" s="33">
        <v>98.8</v>
      </c>
      <c r="D72" s="34">
        <v>1.2133</v>
      </c>
      <c r="E72" s="19">
        <f t="shared" si="193"/>
        <v>0.2099160266666667</v>
      </c>
      <c r="F72" s="37">
        <f t="shared" si="194"/>
        <v>-4.4933333333333415E-2</v>
      </c>
      <c r="H72" s="41">
        <f t="shared" si="195"/>
        <v>-5.3920000000000101</v>
      </c>
      <c r="I72" t="s">
        <v>7</v>
      </c>
      <c r="J72" t="s">
        <v>92</v>
      </c>
      <c r="K72" s="2">
        <f t="shared" si="196"/>
        <v>119.87404000000001</v>
      </c>
      <c r="L72" s="2">
        <f t="shared" si="197"/>
        <v>0.12595999999999208</v>
      </c>
      <c r="M72" s="1">
        <f t="shared" si="198"/>
        <v>0.79916026666666673</v>
      </c>
      <c r="N72" s="6">
        <f t="shared" si="199"/>
        <v>6588.71</v>
      </c>
      <c r="O72" s="2">
        <f t="shared" si="200"/>
        <v>7994.0818429999999</v>
      </c>
      <c r="P72" s="2"/>
      <c r="Q72" s="2"/>
      <c r="R72" s="6">
        <f t="shared" si="201"/>
        <v>3578.3399999999997</v>
      </c>
      <c r="S72" s="6">
        <f t="shared" si="202"/>
        <v>11572.421843</v>
      </c>
      <c r="T72">
        <f t="shared" si="203"/>
        <v>10110</v>
      </c>
      <c r="U72" s="6">
        <f t="shared" si="192"/>
        <v>1462.4218430000001</v>
      </c>
      <c r="V72" s="4">
        <f t="shared" si="204"/>
        <v>0.14465102304648858</v>
      </c>
      <c r="W72" s="4">
        <f t="shared" si="205"/>
        <v>0.22389742316654582</v>
      </c>
      <c r="X72" s="1">
        <f t="shared" si="206"/>
        <v>0.30921271697025882</v>
      </c>
    </row>
    <row r="73" spans="1:24">
      <c r="A73" s="7" t="s">
        <v>252</v>
      </c>
      <c r="B73">
        <v>120</v>
      </c>
      <c r="C73" s="33">
        <v>97.7</v>
      </c>
      <c r="D73" s="34">
        <v>1.2270000000000001</v>
      </c>
      <c r="E73" s="19">
        <f t="shared" si="193"/>
        <v>0.20991860000000001</v>
      </c>
      <c r="F73" s="37">
        <f t="shared" si="194"/>
        <v>-5.5566666666666722E-2</v>
      </c>
      <c r="H73" s="41">
        <f t="shared" si="195"/>
        <v>-6.6680000000000064</v>
      </c>
      <c r="I73" t="s">
        <v>7</v>
      </c>
      <c r="J73" t="s">
        <v>93</v>
      </c>
      <c r="K73" s="2">
        <f t="shared" si="196"/>
        <v>119.87790000000001</v>
      </c>
      <c r="L73" s="2">
        <f t="shared" si="197"/>
        <v>0.122099999999989</v>
      </c>
      <c r="M73" s="1">
        <f t="shared" si="198"/>
        <v>0.79918600000000006</v>
      </c>
      <c r="N73" s="6">
        <f t="shared" si="199"/>
        <v>6598.5199999999995</v>
      </c>
      <c r="O73" s="2">
        <f t="shared" si="200"/>
        <v>8096.3840399999999</v>
      </c>
      <c r="P73" s="2">
        <v>87.89</v>
      </c>
      <c r="Q73" s="2">
        <v>107.79</v>
      </c>
      <c r="R73" s="6">
        <f t="shared" si="201"/>
        <v>3686.1299999999997</v>
      </c>
      <c r="S73" s="6">
        <f t="shared" si="202"/>
        <v>11782.51404</v>
      </c>
      <c r="T73">
        <f t="shared" si="203"/>
        <v>10230</v>
      </c>
      <c r="U73" s="6">
        <f t="shared" si="192"/>
        <v>1552.51404</v>
      </c>
      <c r="V73" s="4">
        <f t="shared" si="204"/>
        <v>0.15176090322580649</v>
      </c>
      <c r="W73" s="4">
        <f t="shared" si="205"/>
        <v>0.23724707856360205</v>
      </c>
      <c r="X73" s="1">
        <f t="shared" si="206"/>
        <v>0.31284749481189666</v>
      </c>
    </row>
    <row r="74" spans="1:24">
      <c r="A74" s="7" t="s">
        <v>253</v>
      </c>
      <c r="B74">
        <v>120</v>
      </c>
      <c r="C74" s="33">
        <v>99.88</v>
      </c>
      <c r="D74" s="34">
        <v>1.2001999999999999</v>
      </c>
      <c r="E74" s="19">
        <f t="shared" ref="E74:E78" si="207">10%*M74+13%</f>
        <v>0.20991731733333335</v>
      </c>
      <c r="F74" s="37">
        <f t="shared" ref="F74:F78" si="208">IF(G74="",($F$1*C74-B74)/B74,H74/B74)</f>
        <v>-3.4493333333333473E-2</v>
      </c>
      <c r="H74" s="41">
        <f t="shared" ref="H74:H78" si="209">IF(G74="",$F$1*C74-B74,G74-B74)</f>
        <v>-4.1392000000000166</v>
      </c>
      <c r="I74" t="s">
        <v>7</v>
      </c>
      <c r="J74" t="s">
        <v>95</v>
      </c>
      <c r="K74" s="2">
        <f t="shared" ref="K74:K78" si="210">D74*C74</f>
        <v>119.87597599999999</v>
      </c>
      <c r="L74" s="2">
        <f t="shared" ref="L74:L78" si="211">B74-K74</f>
        <v>0.12402400000000569</v>
      </c>
      <c r="M74" s="1">
        <f t="shared" ref="M74:M78" si="212">K74/150</f>
        <v>0.79917317333333326</v>
      </c>
      <c r="N74" s="6">
        <f t="shared" ref="N74:N78" si="213">N73+C74-P74</f>
        <v>6698.4</v>
      </c>
      <c r="O74" s="2">
        <f t="shared" ref="O74:O78" si="214">N74*D74</f>
        <v>8039.4196799999991</v>
      </c>
      <c r="P74" s="2"/>
      <c r="Q74" s="2"/>
      <c r="R74" s="6">
        <f t="shared" ref="R74:R78" si="215">R73+Q74</f>
        <v>3686.1299999999997</v>
      </c>
      <c r="S74" s="6">
        <f t="shared" ref="S74:S78" si="216">R74+O74</f>
        <v>11725.549679999998</v>
      </c>
      <c r="T74">
        <f t="shared" ref="T74:T78" si="217">T73+B74</f>
        <v>10350</v>
      </c>
      <c r="U74" s="6">
        <f t="shared" si="192"/>
        <v>1375.5496799999983</v>
      </c>
      <c r="V74" s="4">
        <f t="shared" ref="V74:V78" si="218">S74/T74-1</f>
        <v>0.13290335072463755</v>
      </c>
      <c r="W74" s="4">
        <f t="shared" ref="W74:W78" si="219">O74/(T74-R74)-1</f>
        <v>0.20641904478928885</v>
      </c>
      <c r="X74" s="1">
        <f t="shared" ref="X74:X78" si="220">R74/S74</f>
        <v>0.31436735168905106</v>
      </c>
    </row>
    <row r="75" spans="1:24">
      <c r="A75" s="7" t="s">
        <v>254</v>
      </c>
      <c r="B75">
        <v>120</v>
      </c>
      <c r="C75" s="33">
        <v>100.03</v>
      </c>
      <c r="D75" s="34">
        <v>1.1984999999999999</v>
      </c>
      <c r="E75" s="19">
        <f t="shared" si="207"/>
        <v>0.20992397000000002</v>
      </c>
      <c r="F75" s="37">
        <f t="shared" si="208"/>
        <v>-3.3043333333333418E-2</v>
      </c>
      <c r="H75" s="41">
        <f t="shared" si="209"/>
        <v>-3.96520000000001</v>
      </c>
      <c r="I75" t="s">
        <v>7</v>
      </c>
      <c r="J75" t="s">
        <v>96</v>
      </c>
      <c r="K75" s="2">
        <f t="shared" si="210"/>
        <v>119.885955</v>
      </c>
      <c r="L75" s="2">
        <f t="shared" si="211"/>
        <v>0.11404500000000439</v>
      </c>
      <c r="M75" s="1">
        <f t="shared" si="212"/>
        <v>0.7992397</v>
      </c>
      <c r="N75" s="6">
        <f t="shared" si="213"/>
        <v>6798.4299999999994</v>
      </c>
      <c r="O75" s="2">
        <f t="shared" si="214"/>
        <v>8147.9183549999989</v>
      </c>
      <c r="P75" s="2"/>
      <c r="Q75" s="2"/>
      <c r="R75" s="6">
        <f t="shared" si="215"/>
        <v>3686.1299999999997</v>
      </c>
      <c r="S75" s="6">
        <f t="shared" si="216"/>
        <v>11834.048354999999</v>
      </c>
      <c r="T75">
        <f t="shared" si="217"/>
        <v>10470</v>
      </c>
      <c r="U75" s="6">
        <f t="shared" si="192"/>
        <v>1364.048354999999</v>
      </c>
      <c r="V75" s="4">
        <f t="shared" si="218"/>
        <v>0.13028160028653279</v>
      </c>
      <c r="W75" s="4">
        <f t="shared" si="219"/>
        <v>0.20107230165082735</v>
      </c>
      <c r="X75" s="1">
        <f t="shared" si="220"/>
        <v>0.31148512237087272</v>
      </c>
    </row>
    <row r="76" spans="1:24">
      <c r="A76" s="7" t="s">
        <v>255</v>
      </c>
      <c r="B76">
        <v>120</v>
      </c>
      <c r="C76" s="33">
        <v>99.78</v>
      </c>
      <c r="D76" s="34">
        <v>1.2015</v>
      </c>
      <c r="E76" s="19">
        <f t="shared" si="207"/>
        <v>0.20992378</v>
      </c>
      <c r="F76" s="37">
        <f t="shared" si="208"/>
        <v>-3.5460000000000019E-2</v>
      </c>
      <c r="H76" s="41">
        <f t="shared" si="209"/>
        <v>-4.2552000000000021</v>
      </c>
      <c r="I76" t="s">
        <v>7</v>
      </c>
      <c r="J76" t="s">
        <v>97</v>
      </c>
      <c r="K76" s="2">
        <f t="shared" si="210"/>
        <v>119.88567</v>
      </c>
      <c r="L76" s="2">
        <f t="shared" si="211"/>
        <v>0.11432999999999538</v>
      </c>
      <c r="M76" s="1">
        <f t="shared" si="212"/>
        <v>0.7992378</v>
      </c>
      <c r="N76" s="6">
        <f t="shared" si="213"/>
        <v>6898.2099999999991</v>
      </c>
      <c r="O76" s="2">
        <f t="shared" si="214"/>
        <v>8288.1993149999998</v>
      </c>
      <c r="P76" s="2"/>
      <c r="Q76" s="2"/>
      <c r="R76" s="6">
        <f t="shared" si="215"/>
        <v>3686.1299999999997</v>
      </c>
      <c r="S76" s="6">
        <f t="shared" si="216"/>
        <v>11974.329314999999</v>
      </c>
      <c r="T76">
        <f t="shared" si="217"/>
        <v>10590</v>
      </c>
      <c r="U76" s="6">
        <f t="shared" si="192"/>
        <v>1384.329314999999</v>
      </c>
      <c r="V76" s="4">
        <f t="shared" si="218"/>
        <v>0.13072042634560899</v>
      </c>
      <c r="W76" s="4">
        <f t="shared" si="219"/>
        <v>0.20051497421011688</v>
      </c>
      <c r="X76" s="1">
        <f t="shared" si="220"/>
        <v>0.30783603014679572</v>
      </c>
    </row>
    <row r="77" spans="1:24">
      <c r="A77" s="7" t="s">
        <v>256</v>
      </c>
      <c r="B77">
        <v>120</v>
      </c>
      <c r="C77" s="33">
        <v>101.89</v>
      </c>
      <c r="D77" s="34">
        <v>1.1766000000000001</v>
      </c>
      <c r="E77" s="19">
        <f t="shared" si="207"/>
        <v>0.209922516</v>
      </c>
      <c r="F77" s="37">
        <f t="shared" si="208"/>
        <v>-1.5063333333333399E-2</v>
      </c>
      <c r="H77" s="41">
        <f t="shared" si="209"/>
        <v>-1.8076000000000079</v>
      </c>
      <c r="I77" t="s">
        <v>7</v>
      </c>
      <c r="J77" t="s">
        <v>98</v>
      </c>
      <c r="K77" s="2">
        <f t="shared" si="210"/>
        <v>119.88377400000002</v>
      </c>
      <c r="L77" s="2">
        <f t="shared" si="211"/>
        <v>0.11622599999998329</v>
      </c>
      <c r="M77" s="1">
        <f t="shared" si="212"/>
        <v>0.7992251600000001</v>
      </c>
      <c r="N77" s="6">
        <f t="shared" si="213"/>
        <v>7000.0999999999995</v>
      </c>
      <c r="O77" s="2">
        <f t="shared" si="214"/>
        <v>8236.3176600000006</v>
      </c>
      <c r="P77" s="2"/>
      <c r="Q77" s="2"/>
      <c r="R77" s="6">
        <f t="shared" si="215"/>
        <v>3686.1299999999997</v>
      </c>
      <c r="S77" s="6">
        <f t="shared" si="216"/>
        <v>11922.44766</v>
      </c>
      <c r="T77">
        <f t="shared" si="217"/>
        <v>10710</v>
      </c>
      <c r="U77" s="6">
        <f t="shared" si="192"/>
        <v>1212.4476599999998</v>
      </c>
      <c r="V77" s="4">
        <f t="shared" si="218"/>
        <v>0.11320706442577033</v>
      </c>
      <c r="W77" s="4">
        <f t="shared" si="219"/>
        <v>0.17261818057566547</v>
      </c>
      <c r="X77" s="1">
        <f t="shared" si="220"/>
        <v>0.30917560765370555</v>
      </c>
    </row>
    <row r="78" spans="1:24">
      <c r="A78" s="7" t="s">
        <v>257</v>
      </c>
      <c r="B78">
        <v>135</v>
      </c>
      <c r="C78" s="33">
        <v>116.08</v>
      </c>
      <c r="D78" s="34">
        <v>1.1618999999999999</v>
      </c>
      <c r="E78" s="19">
        <f t="shared" si="207"/>
        <v>0.21991556800000001</v>
      </c>
      <c r="F78" s="37">
        <f t="shared" si="208"/>
        <v>-2.5718518518519635E-3</v>
      </c>
      <c r="H78" s="41">
        <f t="shared" si="209"/>
        <v>-0.34720000000001505</v>
      </c>
      <c r="I78" t="s">
        <v>7</v>
      </c>
      <c r="J78" t="s">
        <v>99</v>
      </c>
      <c r="K78" s="2">
        <f t="shared" si="210"/>
        <v>134.87335199999998</v>
      </c>
      <c r="L78" s="2">
        <f t="shared" si="211"/>
        <v>0.12664800000001719</v>
      </c>
      <c r="M78" s="1">
        <f t="shared" si="212"/>
        <v>0.8991556799999999</v>
      </c>
      <c r="N78" s="6">
        <f t="shared" si="213"/>
        <v>7116.1799999999994</v>
      </c>
      <c r="O78" s="2">
        <f t="shared" si="214"/>
        <v>8268.2895419999986</v>
      </c>
      <c r="P78" s="2"/>
      <c r="Q78" s="2"/>
      <c r="R78" s="6">
        <f t="shared" si="215"/>
        <v>3686.1299999999997</v>
      </c>
      <c r="S78" s="6">
        <f t="shared" si="216"/>
        <v>11954.419541999998</v>
      </c>
      <c r="T78">
        <f t="shared" si="217"/>
        <v>10845</v>
      </c>
      <c r="U78" s="6">
        <f t="shared" si="192"/>
        <v>1109.4195419999978</v>
      </c>
      <c r="V78" s="4">
        <f t="shared" si="218"/>
        <v>0.10229779087136914</v>
      </c>
      <c r="W78" s="4">
        <f t="shared" si="219"/>
        <v>0.15497132117219592</v>
      </c>
      <c r="X78" s="1">
        <f t="shared" si="220"/>
        <v>0.30834872300151034</v>
      </c>
    </row>
    <row r="79" spans="1:24">
      <c r="A79" s="7" t="s">
        <v>258</v>
      </c>
      <c r="B79">
        <v>135</v>
      </c>
      <c r="C79" s="33">
        <v>115.77</v>
      </c>
      <c r="D79" s="34">
        <v>1.165</v>
      </c>
      <c r="E79" s="19">
        <f t="shared" ref="E79:E80" si="221">10%*M79+13%</f>
        <v>0.21991470000000002</v>
      </c>
      <c r="F79" s="37">
        <f t="shared" ref="F79:F80" si="222">IF(G79="",($F$1*C79-B79)/B79,H79/B79)</f>
        <v>-5.2355555555556694E-3</v>
      </c>
      <c r="H79" s="41">
        <f t="shared" ref="H79:H80" si="223">IF(G79="",$F$1*C79-B79,G79-B79)</f>
        <v>-0.70680000000001542</v>
      </c>
      <c r="I79" t="s">
        <v>7</v>
      </c>
      <c r="J79" t="s">
        <v>100</v>
      </c>
      <c r="K79" s="2">
        <f t="shared" ref="K79:K80" si="224">D79*C79</f>
        <v>134.87205</v>
      </c>
      <c r="L79" s="2">
        <f t="shared" ref="L79:L80" si="225">B79-K79</f>
        <v>0.12794999999999845</v>
      </c>
      <c r="M79" s="1">
        <f t="shared" ref="M79:M80" si="226">K79/150</f>
        <v>0.89914700000000003</v>
      </c>
      <c r="N79" s="6">
        <f t="shared" ref="N79:N80" si="227">N78+C79-P79</f>
        <v>7231.95</v>
      </c>
      <c r="O79" s="2">
        <f t="shared" ref="O79:O80" si="228">N79*D79</f>
        <v>8425.2217500000006</v>
      </c>
      <c r="P79" s="2"/>
      <c r="Q79" s="2"/>
      <c r="R79" s="6">
        <f t="shared" ref="R79:R80" si="229">R78+Q79</f>
        <v>3686.1299999999997</v>
      </c>
      <c r="S79" s="6">
        <f t="shared" ref="S79:S80" si="230">R79+O79</f>
        <v>12111.35175</v>
      </c>
      <c r="T79">
        <f t="shared" ref="T79:T80" si="231">T78+B79</f>
        <v>10980</v>
      </c>
      <c r="U79" s="6">
        <f t="shared" si="192"/>
        <v>1131.3517499999998</v>
      </c>
      <c r="V79" s="4">
        <f t="shared" ref="V79:V80" si="232">S79/T79-1</f>
        <v>0.10303749999999989</v>
      </c>
      <c r="W79" s="4">
        <f t="shared" ref="W79:W80" si="233">O79/(T79-R79)-1</f>
        <v>0.15510994163592162</v>
      </c>
      <c r="X79" s="1">
        <f t="shared" ref="X79:X80" si="234">R79/S79</f>
        <v>0.30435331052126363</v>
      </c>
    </row>
    <row r="80" spans="1:24">
      <c r="A80" s="7" t="s">
        <v>259</v>
      </c>
      <c r="B80">
        <v>135</v>
      </c>
      <c r="C80" s="33">
        <v>115.41</v>
      </c>
      <c r="D80" s="34">
        <v>1.1686000000000001</v>
      </c>
      <c r="E80" s="19">
        <f t="shared" si="221"/>
        <v>0.21991208400000001</v>
      </c>
      <c r="F80" s="37">
        <f t="shared" si="222"/>
        <v>-8.3288888888889516E-3</v>
      </c>
      <c r="H80" s="41">
        <f t="shared" si="223"/>
        <v>-1.1244000000000085</v>
      </c>
      <c r="I80" t="s">
        <v>7</v>
      </c>
      <c r="J80" t="s">
        <v>101</v>
      </c>
      <c r="K80" s="2">
        <f t="shared" si="224"/>
        <v>134.86812600000002</v>
      </c>
      <c r="L80" s="2">
        <f t="shared" si="225"/>
        <v>0.13187399999998206</v>
      </c>
      <c r="M80" s="1">
        <f t="shared" si="226"/>
        <v>0.89912084000000014</v>
      </c>
      <c r="N80" s="6">
        <f t="shared" si="227"/>
        <v>7347.36</v>
      </c>
      <c r="O80" s="2">
        <f t="shared" si="228"/>
        <v>8586.1248959999994</v>
      </c>
      <c r="P80" s="2"/>
      <c r="Q80" s="2"/>
      <c r="R80" s="6">
        <f t="shared" si="229"/>
        <v>3686.1299999999997</v>
      </c>
      <c r="S80" s="6">
        <f t="shared" si="230"/>
        <v>12272.254895999999</v>
      </c>
      <c r="T80">
        <f t="shared" si="231"/>
        <v>11115</v>
      </c>
      <c r="U80" s="6">
        <f t="shared" si="192"/>
        <v>1157.2548959999986</v>
      </c>
      <c r="V80" s="4">
        <f t="shared" si="232"/>
        <v>0.10411649986504701</v>
      </c>
      <c r="W80" s="4">
        <f t="shared" si="233"/>
        <v>0.15577805184368532</v>
      </c>
      <c r="X80" s="1">
        <f t="shared" si="234"/>
        <v>0.30036289428778501</v>
      </c>
    </row>
    <row r="81" spans="1:24">
      <c r="A81" s="7" t="s">
        <v>265</v>
      </c>
      <c r="B81">
        <v>135</v>
      </c>
      <c r="C81" s="33">
        <v>122.13</v>
      </c>
      <c r="D81" s="34">
        <v>1.1043000000000001</v>
      </c>
      <c r="E81" s="19">
        <f t="shared" ref="E81" si="235">10%*M81+13%</f>
        <v>0.219912106</v>
      </c>
      <c r="F81" s="37">
        <f t="shared" ref="F81" si="236">IF(G81="",($F$1*C81-B81)/B81,H81/B81)</f>
        <v>4.9413333333333226E-2</v>
      </c>
      <c r="H81" s="41">
        <f t="shared" ref="H81" si="237">IF(G81="",$F$1*C81-B81,G81-B81)</f>
        <v>6.6707999999999856</v>
      </c>
      <c r="I81" t="s">
        <v>7</v>
      </c>
      <c r="J81" t="s">
        <v>267</v>
      </c>
      <c r="K81" s="2">
        <f t="shared" ref="K81" si="238">D81*C81</f>
        <v>134.86815899999999</v>
      </c>
      <c r="L81" s="2">
        <f t="shared" ref="L81" si="239">B81-K81</f>
        <v>0.13184100000000853</v>
      </c>
      <c r="M81" s="1">
        <f t="shared" ref="M81" si="240">K81/150</f>
        <v>0.89912105999999992</v>
      </c>
      <c r="N81" s="6">
        <f t="shared" ref="N81" si="241">N80+C81-P81</f>
        <v>7469.49</v>
      </c>
      <c r="O81" s="2">
        <f t="shared" ref="O81" si="242">N81*D81</f>
        <v>8248.557807000001</v>
      </c>
      <c r="P81" s="2"/>
      <c r="Q81" s="2"/>
      <c r="R81" s="6">
        <f t="shared" ref="R81" si="243">R80+Q81</f>
        <v>3686.1299999999997</v>
      </c>
      <c r="S81" s="6">
        <f t="shared" ref="S81" si="244">R81+O81</f>
        <v>11934.687807</v>
      </c>
      <c r="T81">
        <f t="shared" ref="T81" si="245">T80+B81</f>
        <v>11250</v>
      </c>
      <c r="U81" s="6">
        <f t="shared" si="192"/>
        <v>684.68780700000025</v>
      </c>
      <c r="V81" s="4">
        <f t="shared" ref="V81" si="246">S81/T81-1</f>
        <v>6.0861138399999959E-2</v>
      </c>
      <c r="W81" s="4">
        <f t="shared" ref="W81" si="247">O81/(T81-R81)-1</f>
        <v>9.0520832193043965E-2</v>
      </c>
      <c r="X81" s="1">
        <f t="shared" ref="X81" si="248">R81/S81</f>
        <v>0.30885851893318816</v>
      </c>
    </row>
    <row r="82" spans="1:24">
      <c r="A82" s="7" t="s">
        <v>268</v>
      </c>
      <c r="B82">
        <v>135</v>
      </c>
      <c r="C82" s="33">
        <v>121.01</v>
      </c>
      <c r="D82" s="34">
        <v>1.1145</v>
      </c>
      <c r="E82" s="19">
        <f t="shared" ref="E82:E85" si="249">10%*M82+13%</f>
        <v>0.21991042999999999</v>
      </c>
      <c r="F82" s="37">
        <f t="shared" ref="F82:F85" si="250">IF(G82="",($F$1*C82-B82)/B82,H82/B82)</f>
        <v>3.9789629629629633E-2</v>
      </c>
      <c r="H82" s="41">
        <f t="shared" ref="H82:H85" si="251">IF(G82="",$F$1*C82-B82,G82-B82)</f>
        <v>5.3716000000000008</v>
      </c>
      <c r="I82" t="s">
        <v>7</v>
      </c>
      <c r="J82" t="s">
        <v>269</v>
      </c>
      <c r="K82" s="2">
        <f t="shared" ref="K82:K85" si="252">D82*C82</f>
        <v>134.865645</v>
      </c>
      <c r="L82" s="2">
        <f t="shared" ref="L82:L85" si="253">B82-K82</f>
        <v>0.13435499999999934</v>
      </c>
      <c r="M82" s="1">
        <f t="shared" ref="M82:M85" si="254">K82/150</f>
        <v>0.89910429999999997</v>
      </c>
      <c r="N82" s="6">
        <f t="shared" ref="N82:N85" si="255">N81+C82-P82</f>
        <v>7590.5</v>
      </c>
      <c r="O82" s="2">
        <f t="shared" ref="O82:O85" si="256">N82*D82</f>
        <v>8459.6122500000001</v>
      </c>
      <c r="P82" s="2"/>
      <c r="Q82" s="2"/>
      <c r="R82" s="6">
        <f t="shared" ref="R82:R85" si="257">R81+Q82</f>
        <v>3686.1299999999997</v>
      </c>
      <c r="S82" s="6">
        <f t="shared" ref="S82:S85" si="258">R82+O82</f>
        <v>12145.742249999999</v>
      </c>
      <c r="T82">
        <f t="shared" ref="T82:T85" si="259">T81+B82</f>
        <v>11385</v>
      </c>
      <c r="U82" s="6">
        <f t="shared" si="192"/>
        <v>760.74224999999933</v>
      </c>
      <c r="V82" s="4">
        <f t="shared" ref="V82:V85" si="260">S82/T82-1</f>
        <v>6.6819696969696807E-2</v>
      </c>
      <c r="W82" s="4">
        <f t="shared" ref="W82:W85" si="261">O82/(T82-R82)-1</f>
        <v>9.8812195815749515E-2</v>
      </c>
      <c r="X82" s="1">
        <f t="shared" ref="X82:X85" si="262">R82/S82</f>
        <v>0.30349153836193088</v>
      </c>
    </row>
    <row r="83" spans="1:24">
      <c r="A83" s="7" t="s">
        <v>270</v>
      </c>
      <c r="B83">
        <v>135</v>
      </c>
      <c r="C83" s="33">
        <v>122.64</v>
      </c>
      <c r="D83" s="34">
        <v>1.0996999999999999</v>
      </c>
      <c r="E83" s="19">
        <f t="shared" si="249"/>
        <v>0.219911472</v>
      </c>
      <c r="F83" s="37">
        <f t="shared" si="250"/>
        <v>5.3795555555555444E-2</v>
      </c>
      <c r="H83" s="41">
        <f t="shared" si="251"/>
        <v>7.2623999999999853</v>
      </c>
      <c r="I83" t="s">
        <v>7</v>
      </c>
      <c r="J83" t="s">
        <v>271</v>
      </c>
      <c r="K83" s="2">
        <f t="shared" si="252"/>
        <v>134.86720799999998</v>
      </c>
      <c r="L83" s="2">
        <f t="shared" si="253"/>
        <v>0.13279200000002334</v>
      </c>
      <c r="M83" s="1">
        <f t="shared" si="254"/>
        <v>0.89911471999999981</v>
      </c>
      <c r="N83" s="6">
        <f t="shared" si="255"/>
        <v>7713.14</v>
      </c>
      <c r="O83" s="2">
        <f t="shared" si="256"/>
        <v>8482.140057999999</v>
      </c>
      <c r="P83" s="2"/>
      <c r="Q83" s="2"/>
      <c r="R83" s="6">
        <f t="shared" si="257"/>
        <v>3686.1299999999997</v>
      </c>
      <c r="S83" s="6">
        <f t="shared" si="258"/>
        <v>12168.270057999998</v>
      </c>
      <c r="T83">
        <f t="shared" si="259"/>
        <v>11520</v>
      </c>
      <c r="U83" s="6">
        <f t="shared" si="192"/>
        <v>648.27005799999824</v>
      </c>
      <c r="V83" s="4">
        <f t="shared" si="260"/>
        <v>5.6273442534721996E-2</v>
      </c>
      <c r="W83" s="4">
        <f t="shared" si="261"/>
        <v>8.2752210337929899E-2</v>
      </c>
      <c r="X83" s="1">
        <f t="shared" si="262"/>
        <v>0.30292966727645587</v>
      </c>
    </row>
    <row r="84" spans="1:24">
      <c r="A84" s="7" t="s">
        <v>272</v>
      </c>
      <c r="B84">
        <v>135</v>
      </c>
      <c r="C84" s="33">
        <v>124.81</v>
      </c>
      <c r="D84" s="34">
        <v>1.0806</v>
      </c>
      <c r="E84" s="19">
        <f t="shared" si="249"/>
        <v>0.21991312400000002</v>
      </c>
      <c r="F84" s="37">
        <f t="shared" si="250"/>
        <v>7.2441481481481398E-2</v>
      </c>
      <c r="H84" s="41">
        <f t="shared" si="251"/>
        <v>9.7795999999999879</v>
      </c>
      <c r="I84" t="s">
        <v>7</v>
      </c>
      <c r="J84" t="s">
        <v>273</v>
      </c>
      <c r="K84" s="2">
        <f t="shared" si="252"/>
        <v>134.869686</v>
      </c>
      <c r="L84" s="2">
        <f t="shared" si="253"/>
        <v>0.13031399999999849</v>
      </c>
      <c r="M84" s="1">
        <f t="shared" si="254"/>
        <v>0.89913124</v>
      </c>
      <c r="N84" s="6">
        <f t="shared" si="255"/>
        <v>7837.9500000000007</v>
      </c>
      <c r="O84" s="2">
        <f t="shared" si="256"/>
        <v>8469.6887700000007</v>
      </c>
      <c r="P84" s="2"/>
      <c r="Q84" s="2"/>
      <c r="R84" s="6">
        <f t="shared" si="257"/>
        <v>3686.1299999999997</v>
      </c>
      <c r="S84" s="6">
        <f t="shared" si="258"/>
        <v>12155.81877</v>
      </c>
      <c r="T84">
        <f t="shared" si="259"/>
        <v>11655</v>
      </c>
      <c r="U84" s="6">
        <f t="shared" si="192"/>
        <v>500.81876999999986</v>
      </c>
      <c r="V84" s="4">
        <f t="shared" si="260"/>
        <v>4.2970293436293439E-2</v>
      </c>
      <c r="W84" s="4">
        <f t="shared" si="261"/>
        <v>6.2846899246693733E-2</v>
      </c>
      <c r="X84" s="1">
        <f t="shared" si="262"/>
        <v>0.30323996019891303</v>
      </c>
    </row>
    <row r="85" spans="1:24">
      <c r="A85" s="7" t="s">
        <v>274</v>
      </c>
      <c r="B85">
        <v>135</v>
      </c>
      <c r="C85" s="33">
        <v>120.69</v>
      </c>
      <c r="D85" s="34">
        <v>1.1174999999999999</v>
      </c>
      <c r="E85" s="19">
        <f t="shared" si="249"/>
        <v>0.21991405</v>
      </c>
      <c r="F85" s="37">
        <f t="shared" si="250"/>
        <v>3.7039999999999886E-2</v>
      </c>
      <c r="H85" s="41">
        <f t="shared" si="251"/>
        <v>5.0003999999999849</v>
      </c>
      <c r="I85" t="s">
        <v>7</v>
      </c>
      <c r="J85" t="s">
        <v>275</v>
      </c>
      <c r="K85" s="2">
        <f t="shared" si="252"/>
        <v>134.87107499999999</v>
      </c>
      <c r="L85" s="2">
        <f t="shared" si="253"/>
        <v>0.1289250000000095</v>
      </c>
      <c r="M85" s="1">
        <f t="shared" si="254"/>
        <v>0.8991404999999999</v>
      </c>
      <c r="N85" s="6">
        <f t="shared" si="255"/>
        <v>7958.64</v>
      </c>
      <c r="O85" s="2">
        <f t="shared" si="256"/>
        <v>8893.7801999999992</v>
      </c>
      <c r="P85" s="2"/>
      <c r="Q85" s="2"/>
      <c r="R85" s="6">
        <f t="shared" si="257"/>
        <v>3686.1299999999997</v>
      </c>
      <c r="S85" s="6">
        <f t="shared" si="258"/>
        <v>12579.910199999998</v>
      </c>
      <c r="T85">
        <f t="shared" si="259"/>
        <v>11790</v>
      </c>
      <c r="U85" s="6">
        <f t="shared" si="192"/>
        <v>789.91019999999844</v>
      </c>
      <c r="V85" s="4">
        <f t="shared" si="260"/>
        <v>6.6998320610687001E-2</v>
      </c>
      <c r="W85" s="4">
        <f t="shared" si="261"/>
        <v>9.7473207245426963E-2</v>
      </c>
      <c r="X85" s="1">
        <f t="shared" si="262"/>
        <v>0.29301719498760809</v>
      </c>
    </row>
    <row r="86" spans="1:24">
      <c r="A86" s="7" t="s">
        <v>325</v>
      </c>
      <c r="B86">
        <v>135</v>
      </c>
      <c r="C86" s="33">
        <v>122.6</v>
      </c>
      <c r="D86" s="34">
        <v>1.1001000000000001</v>
      </c>
      <c r="E86" s="19">
        <f t="shared" ref="E86:E90" si="263">10%*M86+13%</f>
        <v>0.21991484</v>
      </c>
      <c r="F86" s="37">
        <f t="shared" ref="F86:F90" si="264">IF(G86="",($F$1*C86-B86)/B86,H86/B86)</f>
        <v>5.3451851851851702E-2</v>
      </c>
      <c r="H86" s="41">
        <f t="shared" ref="H86:H90" si="265">IF(G86="",$F$1*C86-B86,G86-B86)</f>
        <v>7.2159999999999798</v>
      </c>
      <c r="I86" t="s">
        <v>7</v>
      </c>
      <c r="J86" t="s">
        <v>316</v>
      </c>
      <c r="K86" s="2">
        <f t="shared" ref="K86:K90" si="266">D86*C86</f>
        <v>134.87226000000001</v>
      </c>
      <c r="L86" s="2">
        <f t="shared" ref="L86:L90" si="267">B86-K86</f>
        <v>0.12773999999998864</v>
      </c>
      <c r="M86" s="1">
        <f t="shared" ref="M86:M90" si="268">K86/150</f>
        <v>0.89914840000000007</v>
      </c>
      <c r="N86" s="6">
        <f t="shared" ref="N86:N90" si="269">N85+C86-P86</f>
        <v>8081.2400000000007</v>
      </c>
      <c r="O86" s="2">
        <f t="shared" ref="O86:O90" si="270">N86*D86</f>
        <v>8890.1721240000006</v>
      </c>
      <c r="P86" s="2"/>
      <c r="Q86" s="2"/>
      <c r="R86" s="6">
        <f t="shared" ref="R86:R90" si="271">R85+Q86</f>
        <v>3686.1299999999997</v>
      </c>
      <c r="S86" s="6">
        <f t="shared" ref="S86:S90" si="272">R86+O86</f>
        <v>12576.302124</v>
      </c>
      <c r="T86">
        <f t="shared" ref="T86:T90" si="273">T85+B86</f>
        <v>11925</v>
      </c>
      <c r="U86" s="6">
        <f t="shared" si="192"/>
        <v>651.30212399999982</v>
      </c>
      <c r="V86" s="4">
        <f t="shared" ref="V86:V90" si="274">S86/T86-1</f>
        <v>5.461653031446545E-2</v>
      </c>
      <c r="W86" s="4">
        <f t="shared" ref="W86:W90" si="275">O86/(T86-R86)-1</f>
        <v>7.9052360821326273E-2</v>
      </c>
      <c r="X86" s="1">
        <f t="shared" ref="X86:X90" si="276">R86/S86</f>
        <v>0.29310126010455567</v>
      </c>
    </row>
    <row r="87" spans="1:24">
      <c r="A87" s="7" t="s">
        <v>326</v>
      </c>
      <c r="B87">
        <v>135</v>
      </c>
      <c r="C87" s="33">
        <v>123.33</v>
      </c>
      <c r="D87" s="34">
        <v>1.0935999999999999</v>
      </c>
      <c r="E87" s="19">
        <f t="shared" si="263"/>
        <v>0.219915792</v>
      </c>
      <c r="F87" s="37">
        <f t="shared" si="264"/>
        <v>5.9724444444444309E-2</v>
      </c>
      <c r="H87" s="41">
        <f t="shared" si="265"/>
        <v>8.0627999999999815</v>
      </c>
      <c r="I87" t="s">
        <v>7</v>
      </c>
      <c r="J87" t="s">
        <v>318</v>
      </c>
      <c r="K87" s="2">
        <f t="shared" si="266"/>
        <v>134.87368799999999</v>
      </c>
      <c r="L87" s="2">
        <f t="shared" si="267"/>
        <v>0.12631200000001286</v>
      </c>
      <c r="M87" s="1">
        <f t="shared" si="268"/>
        <v>0.89915791999999994</v>
      </c>
      <c r="N87" s="6">
        <f t="shared" si="269"/>
        <v>8204.5700000000015</v>
      </c>
      <c r="O87" s="2">
        <f t="shared" si="270"/>
        <v>8972.5177520000016</v>
      </c>
      <c r="P87" s="2"/>
      <c r="Q87" s="2"/>
      <c r="R87" s="6">
        <f t="shared" si="271"/>
        <v>3686.1299999999997</v>
      </c>
      <c r="S87" s="6">
        <f t="shared" si="272"/>
        <v>12658.647752000001</v>
      </c>
      <c r="T87">
        <f t="shared" si="273"/>
        <v>12060</v>
      </c>
      <c r="U87" s="6">
        <f t="shared" si="192"/>
        <v>598.64775200000076</v>
      </c>
      <c r="V87" s="4">
        <f t="shared" si="274"/>
        <v>4.9639117081260453E-2</v>
      </c>
      <c r="W87" s="4">
        <f t="shared" si="275"/>
        <v>7.1489974408487367E-2</v>
      </c>
      <c r="X87" s="1">
        <f t="shared" si="276"/>
        <v>0.29119461037357725</v>
      </c>
    </row>
    <row r="88" spans="1:24">
      <c r="A88" s="7" t="s">
        <v>327</v>
      </c>
      <c r="B88">
        <v>135</v>
      </c>
      <c r="C88" s="33">
        <v>120.74</v>
      </c>
      <c r="D88" s="34">
        <v>1.117</v>
      </c>
      <c r="E88" s="19">
        <f t="shared" si="263"/>
        <v>0.21991105333333333</v>
      </c>
      <c r="F88" s="37">
        <f t="shared" si="264"/>
        <v>3.7469629629629464E-2</v>
      </c>
      <c r="H88" s="41">
        <f t="shared" si="265"/>
        <v>5.0583999999999776</v>
      </c>
      <c r="I88" t="s">
        <v>7</v>
      </c>
      <c r="J88" t="s">
        <v>320</v>
      </c>
      <c r="K88" s="2">
        <f t="shared" si="266"/>
        <v>134.86658</v>
      </c>
      <c r="L88" s="2">
        <f t="shared" si="267"/>
        <v>0.13342000000000098</v>
      </c>
      <c r="M88" s="1">
        <f t="shared" si="268"/>
        <v>0.89911053333333335</v>
      </c>
      <c r="N88" s="6">
        <f t="shared" si="269"/>
        <v>8325.3100000000013</v>
      </c>
      <c r="O88" s="2">
        <f t="shared" si="270"/>
        <v>9299.3712700000015</v>
      </c>
      <c r="P88" s="2"/>
      <c r="Q88" s="2"/>
      <c r="R88" s="6">
        <f t="shared" si="271"/>
        <v>3686.1299999999997</v>
      </c>
      <c r="S88" s="6">
        <f t="shared" si="272"/>
        <v>12985.501270000001</v>
      </c>
      <c r="T88">
        <f t="shared" si="273"/>
        <v>12195</v>
      </c>
      <c r="U88" s="6">
        <f t="shared" si="192"/>
        <v>790.50127000000066</v>
      </c>
      <c r="V88" s="4">
        <f t="shared" si="274"/>
        <v>6.4821752357523632E-2</v>
      </c>
      <c r="W88" s="4">
        <f t="shared" si="275"/>
        <v>9.2903202187834655E-2</v>
      </c>
      <c r="X88" s="1">
        <f t="shared" si="276"/>
        <v>0.28386505251945499</v>
      </c>
    </row>
    <row r="89" spans="1:24">
      <c r="A89" s="7" t="s">
        <v>328</v>
      </c>
      <c r="B89">
        <v>135</v>
      </c>
      <c r="C89" s="33">
        <v>120.25</v>
      </c>
      <c r="D89" s="34">
        <v>1.1215999999999999</v>
      </c>
      <c r="E89" s="19">
        <f t="shared" si="263"/>
        <v>0.21991493333333334</v>
      </c>
      <c r="F89" s="37">
        <f t="shared" si="264"/>
        <v>3.3259259259259114E-2</v>
      </c>
      <c r="H89" s="41">
        <f t="shared" si="265"/>
        <v>4.4899999999999807</v>
      </c>
      <c r="I89" t="s">
        <v>7</v>
      </c>
      <c r="J89" t="s">
        <v>322</v>
      </c>
      <c r="K89" s="2">
        <f t="shared" si="266"/>
        <v>134.8724</v>
      </c>
      <c r="L89" s="2">
        <f t="shared" si="267"/>
        <v>0.12760000000000105</v>
      </c>
      <c r="M89" s="1">
        <f t="shared" si="268"/>
        <v>0.89914933333333336</v>
      </c>
      <c r="N89" s="6">
        <f t="shared" si="269"/>
        <v>8445.5600000000013</v>
      </c>
      <c r="O89" s="2">
        <f t="shared" si="270"/>
        <v>9472.5400960000006</v>
      </c>
      <c r="P89" s="2"/>
      <c r="Q89" s="2"/>
      <c r="R89" s="6">
        <f t="shared" si="271"/>
        <v>3686.1299999999997</v>
      </c>
      <c r="S89" s="6">
        <f t="shared" si="272"/>
        <v>13158.670096</v>
      </c>
      <c r="T89">
        <f t="shared" si="273"/>
        <v>12330</v>
      </c>
      <c r="U89" s="6">
        <f t="shared" si="192"/>
        <v>828.67009599999983</v>
      </c>
      <c r="V89" s="4">
        <f t="shared" si="274"/>
        <v>6.7207631467964379E-2</v>
      </c>
      <c r="W89" s="4">
        <f t="shared" si="275"/>
        <v>9.5867949888186699E-2</v>
      </c>
      <c r="X89" s="1">
        <f t="shared" si="276"/>
        <v>0.28012937273353461</v>
      </c>
    </row>
    <row r="90" spans="1:24">
      <c r="A90" s="7" t="s">
        <v>329</v>
      </c>
      <c r="B90">
        <v>135</v>
      </c>
      <c r="C90" s="33">
        <v>123.24</v>
      </c>
      <c r="D90" s="34">
        <v>1.0944</v>
      </c>
      <c r="E90" s="19">
        <f t="shared" si="263"/>
        <v>0.219915904</v>
      </c>
      <c r="F90" s="37">
        <f t="shared" si="264"/>
        <v>5.8951111111110989E-2</v>
      </c>
      <c r="H90" s="41">
        <f t="shared" si="265"/>
        <v>7.9583999999999833</v>
      </c>
      <c r="I90" t="s">
        <v>7</v>
      </c>
      <c r="J90" t="s">
        <v>324</v>
      </c>
      <c r="K90" s="2">
        <f t="shared" si="266"/>
        <v>134.87385599999999</v>
      </c>
      <c r="L90" s="2">
        <f t="shared" si="267"/>
        <v>0.12614400000001069</v>
      </c>
      <c r="M90" s="1">
        <f t="shared" si="268"/>
        <v>0.89915903999999991</v>
      </c>
      <c r="N90" s="6">
        <f t="shared" si="269"/>
        <v>8568.8000000000011</v>
      </c>
      <c r="O90" s="2">
        <f t="shared" si="270"/>
        <v>9377.6947200000013</v>
      </c>
      <c r="P90" s="2"/>
      <c r="Q90" s="2"/>
      <c r="R90" s="6">
        <f t="shared" si="271"/>
        <v>3686.1299999999997</v>
      </c>
      <c r="S90" s="6">
        <f t="shared" si="272"/>
        <v>13063.824720000001</v>
      </c>
      <c r="T90">
        <f t="shared" si="273"/>
        <v>12465</v>
      </c>
      <c r="U90" s="6">
        <f t="shared" si="192"/>
        <v>598.82472000000053</v>
      </c>
      <c r="V90" s="4">
        <f t="shared" si="274"/>
        <v>4.8040490974729178E-2</v>
      </c>
      <c r="W90" s="4">
        <f t="shared" si="275"/>
        <v>6.8212050070225461E-2</v>
      </c>
      <c r="X90" s="1">
        <f t="shared" si="276"/>
        <v>0.28216315504882244</v>
      </c>
    </row>
    <row r="91" spans="1:24">
      <c r="A91" s="7" t="s">
        <v>330</v>
      </c>
      <c r="B91">
        <v>135</v>
      </c>
      <c r="C91" s="33">
        <v>124.22</v>
      </c>
      <c r="D91" s="34">
        <v>1.0857000000000001</v>
      </c>
      <c r="E91" s="19">
        <f t="shared" ref="E91:E96" si="277">10%*M91+13%</f>
        <v>0.21991043600000001</v>
      </c>
      <c r="F91" s="37">
        <f t="shared" ref="F91:F96" si="278">IF(G91="",($F$1*C91-B91)/B91,H91/B91)</f>
        <v>6.7371851851851683E-2</v>
      </c>
      <c r="H91" s="41">
        <f t="shared" ref="H91:H96" si="279">IF(G91="",$F$1*C91-B91,G91-B91)</f>
        <v>9.0951999999999771</v>
      </c>
      <c r="I91" t="s">
        <v>7</v>
      </c>
      <c r="J91" t="s">
        <v>331</v>
      </c>
      <c r="K91" s="2">
        <f t="shared" ref="K91:K96" si="280">D91*C91</f>
        <v>134.86565400000001</v>
      </c>
      <c r="L91" s="2">
        <f t="shared" ref="L91:L96" si="281">B91-K91</f>
        <v>0.13434599999999364</v>
      </c>
      <c r="M91" s="1">
        <f t="shared" ref="M91:M96" si="282">K91/150</f>
        <v>0.89910436000000005</v>
      </c>
      <c r="N91" s="6">
        <f t="shared" ref="N91:N96" si="283">N90+C91-P91</f>
        <v>8693.02</v>
      </c>
      <c r="O91" s="2">
        <f t="shared" ref="O91:O96" si="284">N91*D91</f>
        <v>9438.0118140000013</v>
      </c>
      <c r="P91" s="2"/>
      <c r="Q91" s="2"/>
      <c r="R91" s="6">
        <f t="shared" ref="R91:R96" si="285">R90+Q91</f>
        <v>3686.1299999999997</v>
      </c>
      <c r="S91" s="6">
        <f t="shared" ref="S91:S96" si="286">R91+O91</f>
        <v>13124.141814000001</v>
      </c>
      <c r="T91">
        <f t="shared" ref="T91:T96" si="287">T90+B91</f>
        <v>12600</v>
      </c>
      <c r="U91" s="6">
        <f t="shared" si="192"/>
        <v>524.14181400000052</v>
      </c>
      <c r="V91" s="4">
        <f t="shared" ref="V91:V96" si="288">S91/T91-1</f>
        <v>4.1598556666666786E-2</v>
      </c>
      <c r="W91" s="4">
        <f t="shared" ref="W91:W96" si="289">O91/(T91-R91)-1</f>
        <v>5.8800702051970744E-2</v>
      </c>
      <c r="X91" s="1">
        <f t="shared" ref="X91:X96" si="290">R91/S91</f>
        <v>0.28086636461577019</v>
      </c>
    </row>
    <row r="92" spans="1:24">
      <c r="A92" s="7" t="s">
        <v>332</v>
      </c>
      <c r="B92">
        <v>135</v>
      </c>
      <c r="C92" s="33">
        <v>122.65</v>
      </c>
      <c r="D92" s="34">
        <v>1.0995999999999999</v>
      </c>
      <c r="E92" s="19">
        <f t="shared" si="277"/>
        <v>0.21991062666666666</v>
      </c>
      <c r="F92" s="37">
        <f t="shared" si="278"/>
        <v>5.3881481481481489E-2</v>
      </c>
      <c r="H92" s="41">
        <f t="shared" si="279"/>
        <v>7.2740000000000009</v>
      </c>
      <c r="I92" t="s">
        <v>7</v>
      </c>
      <c r="J92" t="s">
        <v>333</v>
      </c>
      <c r="K92" s="2">
        <f t="shared" si="280"/>
        <v>134.86593999999999</v>
      </c>
      <c r="L92" s="2">
        <f t="shared" si="281"/>
        <v>0.13406000000000518</v>
      </c>
      <c r="M92" s="1">
        <f t="shared" si="282"/>
        <v>0.8991062666666666</v>
      </c>
      <c r="N92" s="6">
        <f t="shared" si="283"/>
        <v>8815.67</v>
      </c>
      <c r="O92" s="2">
        <f t="shared" si="284"/>
        <v>9693.7107319999996</v>
      </c>
      <c r="P92" s="2"/>
      <c r="Q92" s="2"/>
      <c r="R92" s="6">
        <f t="shared" si="285"/>
        <v>3686.1299999999997</v>
      </c>
      <c r="S92" s="6">
        <f t="shared" si="286"/>
        <v>13379.840731999999</v>
      </c>
      <c r="T92">
        <f t="shared" si="287"/>
        <v>12735</v>
      </c>
      <c r="U92" s="6">
        <f t="shared" si="192"/>
        <v>644.84073199999875</v>
      </c>
      <c r="V92" s="4">
        <f t="shared" si="288"/>
        <v>5.0635314644679852E-2</v>
      </c>
      <c r="W92" s="4">
        <f t="shared" si="289"/>
        <v>7.126201746737415E-2</v>
      </c>
      <c r="X92" s="1">
        <f t="shared" si="290"/>
        <v>0.2754987950778845</v>
      </c>
    </row>
    <row r="93" spans="1:24">
      <c r="A93" s="7" t="s">
        <v>334</v>
      </c>
      <c r="B93">
        <v>135</v>
      </c>
      <c r="C93" s="33">
        <v>123.19</v>
      </c>
      <c r="D93" s="34">
        <v>1.0948</v>
      </c>
      <c r="E93" s="19">
        <f t="shared" si="277"/>
        <v>0.21991227466666668</v>
      </c>
      <c r="F93" s="37">
        <f t="shared" si="278"/>
        <v>5.852148148148141E-2</v>
      </c>
      <c r="H93" s="41">
        <f t="shared" si="279"/>
        <v>7.9003999999999905</v>
      </c>
      <c r="I93" t="s">
        <v>7</v>
      </c>
      <c r="J93" t="s">
        <v>335</v>
      </c>
      <c r="K93" s="2">
        <f t="shared" si="280"/>
        <v>134.86841200000001</v>
      </c>
      <c r="L93" s="2">
        <f t="shared" si="281"/>
        <v>0.1315879999999936</v>
      </c>
      <c r="M93" s="1">
        <f t="shared" si="282"/>
        <v>0.89912274666666669</v>
      </c>
      <c r="N93" s="6">
        <f t="shared" si="283"/>
        <v>8938.86</v>
      </c>
      <c r="O93" s="2">
        <f t="shared" si="284"/>
        <v>9786.2639280000003</v>
      </c>
      <c r="P93" s="2"/>
      <c r="Q93" s="2"/>
      <c r="R93" s="6">
        <f t="shared" si="285"/>
        <v>3686.1299999999997</v>
      </c>
      <c r="S93" s="6">
        <f t="shared" si="286"/>
        <v>13472.393928</v>
      </c>
      <c r="T93">
        <f t="shared" si="287"/>
        <v>12870</v>
      </c>
      <c r="U93" s="6">
        <f t="shared" si="192"/>
        <v>602.39392799999951</v>
      </c>
      <c r="V93" s="4">
        <f t="shared" si="288"/>
        <v>4.6806055011654912E-2</v>
      </c>
      <c r="W93" s="4">
        <f t="shared" si="289"/>
        <v>6.5592601811654605E-2</v>
      </c>
      <c r="X93" s="1">
        <f t="shared" si="290"/>
        <v>0.27360616232717389</v>
      </c>
    </row>
    <row r="94" spans="1:24">
      <c r="A94" s="7" t="s">
        <v>336</v>
      </c>
      <c r="B94">
        <v>135</v>
      </c>
      <c r="C94" s="33">
        <v>125.15</v>
      </c>
      <c r="D94" s="34">
        <v>1.0777000000000001</v>
      </c>
      <c r="E94" s="19">
        <f t="shared" si="277"/>
        <v>0.21991610333333336</v>
      </c>
      <c r="F94" s="37">
        <f t="shared" si="278"/>
        <v>7.5362962962963007E-2</v>
      </c>
      <c r="H94" s="41">
        <f t="shared" si="279"/>
        <v>10.174000000000007</v>
      </c>
      <c r="I94" t="s">
        <v>7</v>
      </c>
      <c r="J94" t="s">
        <v>337</v>
      </c>
      <c r="K94" s="2">
        <f t="shared" si="280"/>
        <v>134.87415500000003</v>
      </c>
      <c r="L94" s="2">
        <f t="shared" si="281"/>
        <v>0.12584499999996979</v>
      </c>
      <c r="M94" s="1">
        <f t="shared" si="282"/>
        <v>0.89916103333333353</v>
      </c>
      <c r="N94" s="6">
        <f t="shared" si="283"/>
        <v>9064.01</v>
      </c>
      <c r="O94" s="2">
        <f t="shared" si="284"/>
        <v>9768.283577000002</v>
      </c>
      <c r="P94" s="2"/>
      <c r="Q94" s="2"/>
      <c r="R94" s="6">
        <f t="shared" si="285"/>
        <v>3686.1299999999997</v>
      </c>
      <c r="S94" s="6">
        <f t="shared" si="286"/>
        <v>13454.413577000001</v>
      </c>
      <c r="T94">
        <f t="shared" si="287"/>
        <v>13005</v>
      </c>
      <c r="U94" s="6">
        <f t="shared" si="192"/>
        <v>449.41357700000117</v>
      </c>
      <c r="V94" s="4">
        <f t="shared" si="288"/>
        <v>3.4556984006151481E-2</v>
      </c>
      <c r="W94" s="4">
        <f t="shared" si="289"/>
        <v>4.8226188046404994E-2</v>
      </c>
      <c r="X94" s="1">
        <f t="shared" si="290"/>
        <v>0.27397180701367402</v>
      </c>
    </row>
    <row r="95" spans="1:24">
      <c r="A95" s="7" t="s">
        <v>338</v>
      </c>
      <c r="B95">
        <v>135</v>
      </c>
      <c r="C95" s="33">
        <v>124.8</v>
      </c>
      <c r="D95" s="34">
        <v>1.0807</v>
      </c>
      <c r="E95" s="19">
        <f t="shared" si="277"/>
        <v>0.21991424000000004</v>
      </c>
      <c r="F95" s="37">
        <f t="shared" si="278"/>
        <v>7.2355555555555562E-2</v>
      </c>
      <c r="H95" s="41">
        <f t="shared" si="279"/>
        <v>9.7680000000000007</v>
      </c>
      <c r="I95" t="s">
        <v>7</v>
      </c>
      <c r="J95" t="s">
        <v>339</v>
      </c>
      <c r="K95" s="2">
        <f t="shared" si="280"/>
        <v>134.87136000000001</v>
      </c>
      <c r="L95" s="2">
        <f t="shared" si="281"/>
        <v>0.1286399999999901</v>
      </c>
      <c r="M95" s="1">
        <f t="shared" si="282"/>
        <v>0.89914240000000012</v>
      </c>
      <c r="N95" s="6">
        <f t="shared" si="283"/>
        <v>9188.81</v>
      </c>
      <c r="O95" s="2">
        <f t="shared" si="284"/>
        <v>9930.3469669999995</v>
      </c>
      <c r="P95" s="2"/>
      <c r="Q95" s="2"/>
      <c r="R95" s="6">
        <f t="shared" si="285"/>
        <v>3686.1299999999997</v>
      </c>
      <c r="S95" s="6">
        <f t="shared" si="286"/>
        <v>13616.476966999999</v>
      </c>
      <c r="T95">
        <f t="shared" si="287"/>
        <v>13140</v>
      </c>
      <c r="U95" s="6">
        <f t="shared" si="192"/>
        <v>476.47696699999869</v>
      </c>
      <c r="V95" s="4">
        <f t="shared" si="288"/>
        <v>3.626156522070012E-2</v>
      </c>
      <c r="W95" s="4">
        <f t="shared" si="289"/>
        <v>5.0400202985655396E-2</v>
      </c>
      <c r="X95" s="1">
        <f t="shared" si="290"/>
        <v>0.27071099293403594</v>
      </c>
    </row>
    <row r="96" spans="1:24">
      <c r="A96" s="7" t="s">
        <v>340</v>
      </c>
      <c r="B96">
        <v>135</v>
      </c>
      <c r="C96" s="33">
        <v>123.34</v>
      </c>
      <c r="D96" s="34">
        <v>1.0934999999999999</v>
      </c>
      <c r="E96" s="19">
        <f t="shared" si="277"/>
        <v>0.21991485999999999</v>
      </c>
      <c r="F96" s="37">
        <f t="shared" si="278"/>
        <v>5.9810370370370347E-2</v>
      </c>
      <c r="H96" s="41">
        <f t="shared" si="279"/>
        <v>8.0743999999999971</v>
      </c>
      <c r="I96" t="s">
        <v>7</v>
      </c>
      <c r="J96" t="s">
        <v>341</v>
      </c>
      <c r="K96" s="2">
        <f t="shared" si="280"/>
        <v>134.87228999999999</v>
      </c>
      <c r="L96" s="2">
        <f t="shared" si="281"/>
        <v>0.12771000000000754</v>
      </c>
      <c r="M96" s="1">
        <f t="shared" si="282"/>
        <v>0.89914859999999996</v>
      </c>
      <c r="N96" s="6">
        <f t="shared" si="283"/>
        <v>9312.15</v>
      </c>
      <c r="O96" s="2">
        <f t="shared" si="284"/>
        <v>10182.836024999999</v>
      </c>
      <c r="P96" s="2"/>
      <c r="Q96" s="2"/>
      <c r="R96" s="6">
        <f t="shared" si="285"/>
        <v>3686.1299999999997</v>
      </c>
      <c r="S96" s="6">
        <f t="shared" si="286"/>
        <v>13868.966024999998</v>
      </c>
      <c r="T96">
        <f t="shared" si="287"/>
        <v>13275</v>
      </c>
      <c r="U96" s="6">
        <f t="shared" si="192"/>
        <v>593.9660249999979</v>
      </c>
      <c r="V96" s="4">
        <f t="shared" si="288"/>
        <v>4.4743203389830288E-2</v>
      </c>
      <c r="W96" s="4">
        <f t="shared" si="289"/>
        <v>6.1943276423603422E-2</v>
      </c>
      <c r="X96" s="1">
        <f t="shared" si="290"/>
        <v>0.26578261085616872</v>
      </c>
    </row>
    <row r="97" spans="1:24">
      <c r="A97" s="7" t="s">
        <v>358</v>
      </c>
      <c r="B97">
        <v>135</v>
      </c>
      <c r="C97" s="33">
        <v>122.19</v>
      </c>
      <c r="D97" s="34">
        <v>1.1037999999999999</v>
      </c>
      <c r="E97" s="19">
        <f t="shared" ref="E97:E100" si="291">10%*M97+13%</f>
        <v>0.21991554799999999</v>
      </c>
      <c r="F97" s="37">
        <f t="shared" ref="F97:F100" si="292">IF(G97="",($F$1*C97-B97)/B97,H97/B97)</f>
        <v>4.9928888888888842E-2</v>
      </c>
      <c r="H97" s="41">
        <f t="shared" ref="H97:H100" si="293">IF(G97="",$F$1*C97-B97,G97-B97)</f>
        <v>6.740399999999994</v>
      </c>
      <c r="I97" t="s">
        <v>7</v>
      </c>
      <c r="J97" t="s">
        <v>349</v>
      </c>
      <c r="K97" s="2">
        <f t="shared" ref="K97:K100" si="294">D97*C97</f>
        <v>134.87332199999997</v>
      </c>
      <c r="L97" s="2">
        <f t="shared" ref="L97:L100" si="295">B97-K97</f>
        <v>0.12667800000002671</v>
      </c>
      <c r="M97" s="1">
        <f t="shared" ref="M97:M100" si="296">K97/150</f>
        <v>0.89915547999999978</v>
      </c>
      <c r="N97" s="6">
        <f t="shared" ref="N97:N100" si="297">N96+C97-P97</f>
        <v>9434.34</v>
      </c>
      <c r="O97" s="2">
        <f t="shared" ref="O97:O100" si="298">N97*D97</f>
        <v>10413.624491999999</v>
      </c>
      <c r="P97" s="2"/>
      <c r="Q97" s="2"/>
      <c r="R97" s="6">
        <f t="shared" ref="R97:R100" si="299">R96+Q97</f>
        <v>3686.1299999999997</v>
      </c>
      <c r="S97" s="6">
        <f t="shared" ref="S97:S100" si="300">R97+O97</f>
        <v>14099.754491999998</v>
      </c>
      <c r="T97">
        <f t="shared" ref="T97:T100" si="301">T96+B97</f>
        <v>13410</v>
      </c>
      <c r="U97" s="6">
        <f t="shared" si="192"/>
        <v>689.75449199999821</v>
      </c>
      <c r="V97" s="4">
        <f t="shared" ref="V97:V100" si="302">S97/T97-1</f>
        <v>5.1435830872483157E-2</v>
      </c>
      <c r="W97" s="4">
        <f t="shared" ref="W97:W100" si="303">O97/(T97-R97)-1</f>
        <v>7.0934153994242743E-2</v>
      </c>
      <c r="X97" s="1">
        <f t="shared" ref="X97:X100" si="304">R97/S97</f>
        <v>0.26143221160988711</v>
      </c>
    </row>
    <row r="98" spans="1:24">
      <c r="A98" s="7" t="s">
        <v>359</v>
      </c>
      <c r="B98">
        <v>135</v>
      </c>
      <c r="C98" s="33">
        <v>122.43</v>
      </c>
      <c r="D98" s="34">
        <v>1.1015999999999999</v>
      </c>
      <c r="E98" s="19">
        <f t="shared" si="291"/>
        <v>0.21991259200000002</v>
      </c>
      <c r="F98" s="37">
        <f t="shared" si="292"/>
        <v>5.1991111111111099E-2</v>
      </c>
      <c r="H98" s="41">
        <f t="shared" si="293"/>
        <v>7.0187999999999988</v>
      </c>
      <c r="I98" t="s">
        <v>7</v>
      </c>
      <c r="J98" t="s">
        <v>351</v>
      </c>
      <c r="K98" s="2">
        <f t="shared" si="294"/>
        <v>134.868888</v>
      </c>
      <c r="L98" s="2">
        <f t="shared" si="295"/>
        <v>0.13111200000000167</v>
      </c>
      <c r="M98" s="1">
        <f t="shared" si="296"/>
        <v>0.89912592000000002</v>
      </c>
      <c r="N98" s="6">
        <f t="shared" si="297"/>
        <v>9556.77</v>
      </c>
      <c r="O98" s="2">
        <f t="shared" si="298"/>
        <v>10527.737831999999</v>
      </c>
      <c r="P98" s="2"/>
      <c r="Q98" s="2"/>
      <c r="R98" s="6">
        <f t="shared" si="299"/>
        <v>3686.1299999999997</v>
      </c>
      <c r="S98" s="6">
        <f t="shared" si="300"/>
        <v>14213.867831999998</v>
      </c>
      <c r="T98">
        <f t="shared" si="301"/>
        <v>13545</v>
      </c>
      <c r="U98" s="6">
        <f t="shared" si="192"/>
        <v>668.86783199999809</v>
      </c>
      <c r="V98" s="4">
        <f t="shared" si="302"/>
        <v>4.9381161461793832E-2</v>
      </c>
      <c r="W98" s="4">
        <f t="shared" si="303"/>
        <v>6.7844269373670496E-2</v>
      </c>
      <c r="X98" s="1">
        <f t="shared" si="304"/>
        <v>0.25933335272059677</v>
      </c>
    </row>
    <row r="99" spans="1:24">
      <c r="A99" s="7" t="s">
        <v>360</v>
      </c>
      <c r="B99">
        <v>135</v>
      </c>
      <c r="C99" s="33">
        <v>123.08</v>
      </c>
      <c r="D99" s="34">
        <v>1.0958000000000001</v>
      </c>
      <c r="E99" s="19">
        <f t="shared" si="291"/>
        <v>0.2199140426666667</v>
      </c>
      <c r="F99" s="37">
        <f t="shared" si="292"/>
        <v>5.7576296296296216E-2</v>
      </c>
      <c r="H99" s="41">
        <f t="shared" si="293"/>
        <v>7.7727999999999895</v>
      </c>
      <c r="I99" t="s">
        <v>7</v>
      </c>
      <c r="J99" t="s">
        <v>353</v>
      </c>
      <c r="K99" s="2">
        <f t="shared" si="294"/>
        <v>134.87106400000002</v>
      </c>
      <c r="L99" s="2">
        <f t="shared" si="295"/>
        <v>0.12893599999998173</v>
      </c>
      <c r="M99" s="1">
        <f t="shared" si="296"/>
        <v>0.89914042666666683</v>
      </c>
      <c r="N99" s="6">
        <f t="shared" si="297"/>
        <v>9679.85</v>
      </c>
      <c r="O99" s="2">
        <f t="shared" si="298"/>
        <v>10607.179630000001</v>
      </c>
      <c r="P99" s="2"/>
      <c r="Q99" s="2"/>
      <c r="R99" s="6">
        <f t="shared" si="299"/>
        <v>3686.1299999999997</v>
      </c>
      <c r="S99" s="6">
        <f t="shared" si="300"/>
        <v>14293.30963</v>
      </c>
      <c r="T99">
        <f t="shared" si="301"/>
        <v>13680</v>
      </c>
      <c r="U99" s="6">
        <f t="shared" si="192"/>
        <v>613.30962999999974</v>
      </c>
      <c r="V99" s="4">
        <f t="shared" si="302"/>
        <v>4.4832575292397703E-2</v>
      </c>
      <c r="W99" s="4">
        <f t="shared" si="303"/>
        <v>6.1368581940729694E-2</v>
      </c>
      <c r="X99" s="1">
        <f t="shared" si="304"/>
        <v>0.25789198551070636</v>
      </c>
    </row>
    <row r="100" spans="1:24">
      <c r="A100" s="7" t="s">
        <v>361</v>
      </c>
      <c r="B100">
        <v>135</v>
      </c>
      <c r="C100" s="33">
        <v>123.37</v>
      </c>
      <c r="D100" s="34">
        <v>1.0931999999999999</v>
      </c>
      <c r="E100" s="19">
        <f t="shared" si="291"/>
        <v>0.21991205600000002</v>
      </c>
      <c r="F100" s="37">
        <f t="shared" si="292"/>
        <v>6.0068148148148051E-2</v>
      </c>
      <c r="H100" s="41">
        <f t="shared" si="293"/>
        <v>8.1091999999999871</v>
      </c>
      <c r="I100" t="s">
        <v>7</v>
      </c>
      <c r="J100" t="s">
        <v>355</v>
      </c>
      <c r="K100" s="2">
        <f t="shared" si="294"/>
        <v>134.86808400000001</v>
      </c>
      <c r="L100" s="2">
        <f t="shared" si="295"/>
        <v>0.13191599999998971</v>
      </c>
      <c r="M100" s="1">
        <f t="shared" si="296"/>
        <v>0.89912056000000007</v>
      </c>
      <c r="N100" s="6">
        <f t="shared" si="297"/>
        <v>9803.2200000000012</v>
      </c>
      <c r="O100" s="2">
        <f t="shared" si="298"/>
        <v>10716.880104000002</v>
      </c>
      <c r="P100" s="2"/>
      <c r="Q100" s="2"/>
      <c r="R100" s="6">
        <f t="shared" si="299"/>
        <v>3686.1299999999997</v>
      </c>
      <c r="S100" s="6">
        <f t="shared" si="300"/>
        <v>14403.010104000001</v>
      </c>
      <c r="T100">
        <f t="shared" si="301"/>
        <v>13815</v>
      </c>
      <c r="U100" s="6">
        <f t="shared" si="192"/>
        <v>588.01010400000087</v>
      </c>
      <c r="V100" s="4">
        <f t="shared" si="302"/>
        <v>4.2563163517915337E-2</v>
      </c>
      <c r="W100" s="4">
        <f t="shared" si="303"/>
        <v>5.8052882898092406E-2</v>
      </c>
      <c r="X100" s="1">
        <f t="shared" si="304"/>
        <v>0.25592775214233088</v>
      </c>
    </row>
    <row r="101" spans="1:24">
      <c r="A101" s="7" t="s">
        <v>362</v>
      </c>
      <c r="B101">
        <v>135</v>
      </c>
      <c r="C101" s="33">
        <v>123.25</v>
      </c>
      <c r="D101" s="34">
        <v>1.0943000000000001</v>
      </c>
      <c r="E101" s="19">
        <f t="shared" ref="E101" si="305">10%*M101+13%</f>
        <v>0.21991498333333337</v>
      </c>
      <c r="F101" s="37">
        <f t="shared" ref="F101" si="306">IF(G101="",($F$1*C101-B101)/B101,H101/B101)</f>
        <v>5.9037037037037027E-2</v>
      </c>
      <c r="H101" s="41">
        <f t="shared" ref="H101" si="307">IF(G101="",$F$1*C101-B101,G101-B101)</f>
        <v>7.9699999999999989</v>
      </c>
      <c r="I101" t="s">
        <v>7</v>
      </c>
      <c r="J101" t="s">
        <v>357</v>
      </c>
      <c r="K101" s="2">
        <f t="shared" ref="K101" si="308">D101*C101</f>
        <v>134.87247500000001</v>
      </c>
      <c r="L101" s="2">
        <f t="shared" ref="L101" si="309">B101-K101</f>
        <v>0.12752499999999145</v>
      </c>
      <c r="M101" s="1">
        <f t="shared" ref="M101" si="310">K101/150</f>
        <v>0.89914983333333343</v>
      </c>
      <c r="N101" s="6">
        <f t="shared" ref="N101" si="311">N100+C101-P101</f>
        <v>9926.4700000000012</v>
      </c>
      <c r="O101" s="2">
        <f t="shared" ref="O101" si="312">N101*D101</f>
        <v>10862.536121000001</v>
      </c>
      <c r="P101" s="2"/>
      <c r="Q101" s="2"/>
      <c r="R101" s="6">
        <f t="shared" ref="R101" si="313">R100+Q101</f>
        <v>3686.1299999999997</v>
      </c>
      <c r="S101" s="6">
        <f t="shared" ref="S101" si="314">R101+O101</f>
        <v>14548.666121</v>
      </c>
      <c r="T101">
        <f t="shared" ref="T101" si="315">T100+B101</f>
        <v>13950</v>
      </c>
      <c r="U101" s="6">
        <f t="shared" si="192"/>
        <v>598.6661210000002</v>
      </c>
      <c r="V101" s="4">
        <f t="shared" ref="V101" si="316">S101/T101-1</f>
        <v>4.2915134121863874E-2</v>
      </c>
      <c r="W101" s="4">
        <f t="shared" ref="W101" si="317">O101/(T101-R101)-1</f>
        <v>5.8327523731302122E-2</v>
      </c>
      <c r="X101" s="1">
        <f t="shared" ref="X101" si="318">R101/S101</f>
        <v>0.25336549545798731</v>
      </c>
    </row>
    <row r="102" spans="1:24">
      <c r="A102" s="7" t="s">
        <v>372</v>
      </c>
      <c r="B102">
        <v>135</v>
      </c>
      <c r="C102" s="33">
        <v>124.32</v>
      </c>
      <c r="D102" s="34">
        <v>1.0849</v>
      </c>
      <c r="E102" s="19">
        <f t="shared" ref="E102:E104" si="319">10%*M102+13%</f>
        <v>0.21991651200000001</v>
      </c>
      <c r="F102" s="37">
        <f t="shared" ref="F102:F104" si="320">IF(G102="",($F$1*C102-B102)/B102,H102/B102)</f>
        <v>6.8231111111111048E-2</v>
      </c>
      <c r="H102" s="41">
        <f t="shared" ref="H102:H104" si="321">IF(G102="",$F$1*C102-B102,G102-B102)</f>
        <v>9.211199999999991</v>
      </c>
      <c r="I102" t="s">
        <v>7</v>
      </c>
      <c r="J102" t="s">
        <v>367</v>
      </c>
      <c r="K102" s="2">
        <f t="shared" ref="K102:K104" si="322">D102*C102</f>
        <v>134.87476799999999</v>
      </c>
      <c r="L102" s="2">
        <f t="shared" ref="L102:L104" si="323">B102-K102</f>
        <v>0.12523200000001111</v>
      </c>
      <c r="M102" s="1">
        <f t="shared" ref="M102:M104" si="324">K102/150</f>
        <v>0.89916511999999993</v>
      </c>
      <c r="N102" s="6">
        <f t="shared" ref="N102:N104" si="325">N101+C102-P102</f>
        <v>10050.790000000001</v>
      </c>
      <c r="O102" s="2">
        <f t="shared" ref="O102:O104" si="326">N102*D102</f>
        <v>10904.102071000001</v>
      </c>
      <c r="P102" s="2"/>
      <c r="Q102" s="2"/>
      <c r="R102" s="6">
        <f t="shared" ref="R102:R104" si="327">R101+Q102</f>
        <v>3686.1299999999997</v>
      </c>
      <c r="S102" s="6">
        <f t="shared" ref="S102:S104" si="328">R102+O102</f>
        <v>14590.232071</v>
      </c>
      <c r="T102">
        <f t="shared" ref="T102:T104" si="329">T101+B102</f>
        <v>14085</v>
      </c>
      <c r="U102" s="6">
        <f t="shared" ref="U102:U104" si="330">S102-T102</f>
        <v>505.23207100000036</v>
      </c>
      <c r="V102" s="4">
        <f t="shared" ref="V102:V104" si="331">S102/T102-1</f>
        <v>3.587022158324471E-2</v>
      </c>
      <c r="W102" s="4">
        <f t="shared" ref="W102:W104" si="332">O102/(T102-R102)-1</f>
        <v>4.858528580509236E-2</v>
      </c>
      <c r="X102" s="1">
        <f t="shared" ref="X102:X104" si="333">R102/S102</f>
        <v>0.25264368531372894</v>
      </c>
    </row>
    <row r="103" spans="1:24">
      <c r="A103" s="7" t="s">
        <v>373</v>
      </c>
      <c r="B103">
        <v>135</v>
      </c>
      <c r="C103" s="33">
        <v>124.33</v>
      </c>
      <c r="D103" s="34">
        <v>1.0848</v>
      </c>
      <c r="E103" s="19">
        <f t="shared" si="319"/>
        <v>0.21991545600000001</v>
      </c>
      <c r="F103" s="37">
        <f t="shared" si="320"/>
        <v>6.8317037037036871E-2</v>
      </c>
      <c r="H103" s="41">
        <f t="shared" si="321"/>
        <v>9.2227999999999781</v>
      </c>
      <c r="I103" t="s">
        <v>7</v>
      </c>
      <c r="J103" t="s">
        <v>369</v>
      </c>
      <c r="K103" s="2">
        <f t="shared" si="322"/>
        <v>134.87318400000001</v>
      </c>
      <c r="L103" s="2">
        <f t="shared" si="323"/>
        <v>0.12681599999999094</v>
      </c>
      <c r="M103" s="1">
        <f t="shared" si="324"/>
        <v>0.89915456000000005</v>
      </c>
      <c r="N103" s="6">
        <f t="shared" si="325"/>
        <v>10175.120000000001</v>
      </c>
      <c r="O103" s="2">
        <f t="shared" si="326"/>
        <v>11037.970176000001</v>
      </c>
      <c r="P103" s="2"/>
      <c r="Q103" s="2"/>
      <c r="R103" s="6">
        <f t="shared" si="327"/>
        <v>3686.1299999999997</v>
      </c>
      <c r="S103" s="6">
        <f t="shared" si="328"/>
        <v>14724.100176</v>
      </c>
      <c r="T103">
        <f t="shared" si="329"/>
        <v>14220</v>
      </c>
      <c r="U103" s="6">
        <f t="shared" si="330"/>
        <v>504.10017599999992</v>
      </c>
      <c r="V103" s="4">
        <f t="shared" si="331"/>
        <v>3.5450082700421826E-2</v>
      </c>
      <c r="W103" s="4">
        <f t="shared" si="332"/>
        <v>4.7855173454770084E-2</v>
      </c>
      <c r="X103" s="1">
        <f t="shared" si="333"/>
        <v>0.25034670750259636</v>
      </c>
    </row>
    <row r="104" spans="1:24">
      <c r="A104" s="7" t="s">
        <v>374</v>
      </c>
      <c r="B104">
        <v>135</v>
      </c>
      <c r="C104" s="33">
        <v>125.37</v>
      </c>
      <c r="D104" s="34">
        <v>1.0758000000000001</v>
      </c>
      <c r="E104" s="19">
        <f t="shared" si="319"/>
        <v>0.219915364</v>
      </c>
      <c r="F104" s="37">
        <f t="shared" si="320"/>
        <v>7.7253333333333396E-2</v>
      </c>
      <c r="H104" s="41">
        <f t="shared" si="321"/>
        <v>10.429200000000009</v>
      </c>
      <c r="I104" t="s">
        <v>7</v>
      </c>
      <c r="J104" t="s">
        <v>371</v>
      </c>
      <c r="K104" s="2">
        <f t="shared" si="322"/>
        <v>134.87304600000002</v>
      </c>
      <c r="L104" s="2">
        <f t="shared" si="323"/>
        <v>0.12695399999998358</v>
      </c>
      <c r="M104" s="1">
        <f t="shared" si="324"/>
        <v>0.89915364000000009</v>
      </c>
      <c r="N104" s="6">
        <f t="shared" si="325"/>
        <v>10300.490000000002</v>
      </c>
      <c r="O104" s="2">
        <f t="shared" si="326"/>
        <v>11081.267142000002</v>
      </c>
      <c r="P104" s="2"/>
      <c r="Q104" s="2"/>
      <c r="R104" s="6">
        <f t="shared" si="327"/>
        <v>3686.1299999999997</v>
      </c>
      <c r="S104" s="6">
        <f t="shared" si="328"/>
        <v>14767.397142000002</v>
      </c>
      <c r="T104">
        <f t="shared" si="329"/>
        <v>14355</v>
      </c>
      <c r="U104" s="6">
        <f t="shared" si="330"/>
        <v>412.39714200000162</v>
      </c>
      <c r="V104" s="4">
        <f t="shared" si="331"/>
        <v>2.8728466875653114E-2</v>
      </c>
      <c r="W104" s="4">
        <f t="shared" si="332"/>
        <v>3.865424754449176E-2</v>
      </c>
      <c r="X104" s="1">
        <f t="shared" si="333"/>
        <v>0.24961270862799956</v>
      </c>
    </row>
    <row r="105" spans="1:24">
      <c r="A105" s="7" t="s">
        <v>385</v>
      </c>
      <c r="B105">
        <v>135</v>
      </c>
      <c r="C105" s="33">
        <v>123.88</v>
      </c>
      <c r="D105" s="34">
        <v>1.0887</v>
      </c>
      <c r="E105" s="19">
        <f t="shared" ref="E105:E109" si="334">10%*M105+13%</f>
        <v>0.219912104</v>
      </c>
      <c r="F105" s="37">
        <f t="shared" ref="F105:F109" si="335">IF(G105="",($F$1*C105-B105)/B105,H105/B105)</f>
        <v>6.4450370370370269E-2</v>
      </c>
      <c r="H105" s="41">
        <f t="shared" ref="H105:H109" si="336">IF(G105="",$F$1*C105-B105,G105-B105)</f>
        <v>8.7007999999999868</v>
      </c>
      <c r="I105" t="s">
        <v>7</v>
      </c>
      <c r="J105" t="s">
        <v>376</v>
      </c>
      <c r="K105" s="2">
        <f t="shared" ref="K105:K109" si="337">D105*C105</f>
        <v>134.868156</v>
      </c>
      <c r="L105" s="2">
        <f t="shared" ref="L105:L109" si="338">B105-K105</f>
        <v>0.13184400000000096</v>
      </c>
      <c r="M105" s="1">
        <f t="shared" ref="M105:M109" si="339">K105/150</f>
        <v>0.89912104000000004</v>
      </c>
      <c r="N105" s="6">
        <f t="shared" ref="N105:N109" si="340">N104+C105-P105</f>
        <v>10424.370000000001</v>
      </c>
      <c r="O105" s="2">
        <f t="shared" ref="O105:O109" si="341">N105*D105</f>
        <v>11349.011619000001</v>
      </c>
      <c r="P105" s="2"/>
      <c r="Q105" s="2"/>
      <c r="R105" s="6">
        <f t="shared" ref="R105:R109" si="342">R104+Q105</f>
        <v>3686.1299999999997</v>
      </c>
      <c r="S105" s="6">
        <f t="shared" ref="S105:S109" si="343">R105+O105</f>
        <v>15035.141619</v>
      </c>
      <c r="T105">
        <f t="shared" ref="T105:T109" si="344">T104+B105</f>
        <v>14490</v>
      </c>
      <c r="U105" s="6">
        <f t="shared" ref="U105:U109" si="345">S105-T105</f>
        <v>545.14161899999999</v>
      </c>
      <c r="V105" s="4">
        <f t="shared" ref="V105:V109" si="346">S105/T105-1</f>
        <v>3.7621919875776344E-2</v>
      </c>
      <c r="W105" s="4">
        <f t="shared" ref="W105:W109" si="347">O105/(T105-R105)-1</f>
        <v>5.0457995051773175E-2</v>
      </c>
      <c r="X105" s="1">
        <f t="shared" ref="X105:X109" si="348">R105/S105</f>
        <v>0.24516762750952839</v>
      </c>
    </row>
    <row r="106" spans="1:24">
      <c r="A106" s="7" t="s">
        <v>386</v>
      </c>
      <c r="B106">
        <v>135</v>
      </c>
      <c r="C106" s="33">
        <v>120.34</v>
      </c>
      <c r="D106" s="34">
        <v>1.1207</v>
      </c>
      <c r="E106" s="19">
        <f t="shared" si="334"/>
        <v>0.21991002533333334</v>
      </c>
      <c r="F106" s="37">
        <f t="shared" si="335"/>
        <v>3.4032592592592649E-2</v>
      </c>
      <c r="H106" s="41">
        <f t="shared" si="336"/>
        <v>4.5944000000000074</v>
      </c>
      <c r="I106" t="s">
        <v>7</v>
      </c>
      <c r="J106" t="s">
        <v>378</v>
      </c>
      <c r="K106" s="2">
        <f t="shared" si="337"/>
        <v>134.865038</v>
      </c>
      <c r="L106" s="2">
        <f t="shared" si="338"/>
        <v>0.13496200000000158</v>
      </c>
      <c r="M106" s="1">
        <f t="shared" si="339"/>
        <v>0.89910025333333332</v>
      </c>
      <c r="N106" s="6">
        <f t="shared" si="340"/>
        <v>10544.710000000001</v>
      </c>
      <c r="O106" s="2">
        <f t="shared" si="341"/>
        <v>11817.456497000001</v>
      </c>
      <c r="P106" s="2"/>
      <c r="Q106" s="2"/>
      <c r="R106" s="6">
        <f t="shared" si="342"/>
        <v>3686.1299999999997</v>
      </c>
      <c r="S106" s="6">
        <f t="shared" si="343"/>
        <v>15503.586497</v>
      </c>
      <c r="T106">
        <f t="shared" si="344"/>
        <v>14625</v>
      </c>
      <c r="U106" s="6">
        <f t="shared" si="345"/>
        <v>878.58649700000024</v>
      </c>
      <c r="V106" s="4">
        <f t="shared" si="346"/>
        <v>6.0074290393162366E-2</v>
      </c>
      <c r="W106" s="4">
        <f t="shared" si="347"/>
        <v>8.0317847912992901E-2</v>
      </c>
      <c r="X106" s="1">
        <f t="shared" si="348"/>
        <v>0.23775982420024419</v>
      </c>
    </row>
    <row r="107" spans="1:24">
      <c r="A107" s="7" t="s">
        <v>387</v>
      </c>
      <c r="B107">
        <v>135</v>
      </c>
      <c r="C107" s="33">
        <v>121.19</v>
      </c>
      <c r="D107" s="34">
        <v>1.1129</v>
      </c>
      <c r="E107" s="19">
        <f t="shared" si="334"/>
        <v>0.21991490066666669</v>
      </c>
      <c r="F107" s="37">
        <f t="shared" si="335"/>
        <v>4.1336296296296274E-2</v>
      </c>
      <c r="H107" s="41">
        <f t="shared" si="336"/>
        <v>5.5803999999999974</v>
      </c>
      <c r="I107" t="s">
        <v>7</v>
      </c>
      <c r="J107" t="s">
        <v>380</v>
      </c>
      <c r="K107" s="2">
        <f t="shared" si="337"/>
        <v>134.87235100000001</v>
      </c>
      <c r="L107" s="2">
        <f t="shared" si="338"/>
        <v>0.12764899999999102</v>
      </c>
      <c r="M107" s="1">
        <f t="shared" si="339"/>
        <v>0.89914900666666675</v>
      </c>
      <c r="N107" s="6">
        <f t="shared" si="340"/>
        <v>10665.900000000001</v>
      </c>
      <c r="O107" s="2">
        <f t="shared" si="341"/>
        <v>11870.080110000001</v>
      </c>
      <c r="P107" s="2"/>
      <c r="Q107" s="2"/>
      <c r="R107" s="6">
        <f t="shared" si="342"/>
        <v>3686.1299999999997</v>
      </c>
      <c r="S107" s="6">
        <f t="shared" si="343"/>
        <v>15556.21011</v>
      </c>
      <c r="T107">
        <f t="shared" si="344"/>
        <v>14760</v>
      </c>
      <c r="U107" s="6">
        <f t="shared" si="345"/>
        <v>796.21010999999999</v>
      </c>
      <c r="V107" s="4">
        <f t="shared" si="346"/>
        <v>5.3943774390244004E-2</v>
      </c>
      <c r="W107" s="4">
        <f t="shared" si="347"/>
        <v>7.1899896784051176E-2</v>
      </c>
      <c r="X107" s="1">
        <f t="shared" si="348"/>
        <v>0.23695552926676172</v>
      </c>
    </row>
    <row r="108" spans="1:24">
      <c r="A108" s="7" t="s">
        <v>388</v>
      </c>
      <c r="B108">
        <v>135</v>
      </c>
      <c r="C108" s="33">
        <v>121.36</v>
      </c>
      <c r="D108" s="34">
        <v>1.1113</v>
      </c>
      <c r="E108" s="19">
        <f t="shared" si="334"/>
        <v>0.21991157866666666</v>
      </c>
      <c r="F108" s="37">
        <f t="shared" si="335"/>
        <v>4.2797037037036877E-2</v>
      </c>
      <c r="H108" s="41">
        <f t="shared" si="336"/>
        <v>5.7775999999999783</v>
      </c>
      <c r="I108" t="s">
        <v>7</v>
      </c>
      <c r="J108" t="s">
        <v>382</v>
      </c>
      <c r="K108" s="2">
        <f t="shared" si="337"/>
        <v>134.867368</v>
      </c>
      <c r="L108" s="2">
        <f t="shared" si="338"/>
        <v>0.13263200000000097</v>
      </c>
      <c r="M108" s="1">
        <f t="shared" si="339"/>
        <v>0.89911578666666669</v>
      </c>
      <c r="N108" s="6">
        <f t="shared" si="340"/>
        <v>10787.260000000002</v>
      </c>
      <c r="O108" s="2">
        <f t="shared" si="341"/>
        <v>11987.882038000002</v>
      </c>
      <c r="P108" s="2"/>
      <c r="Q108" s="2"/>
      <c r="R108" s="6">
        <f t="shared" si="342"/>
        <v>3686.1299999999997</v>
      </c>
      <c r="S108" s="6">
        <f t="shared" si="343"/>
        <v>15674.012038000001</v>
      </c>
      <c r="T108">
        <f t="shared" si="344"/>
        <v>14895</v>
      </c>
      <c r="U108" s="6">
        <f t="shared" si="345"/>
        <v>779.01203800000076</v>
      </c>
      <c r="V108" s="4">
        <f t="shared" si="346"/>
        <v>5.2300237529372406E-2</v>
      </c>
      <c r="W108" s="4">
        <f t="shared" si="347"/>
        <v>6.9499605044933244E-2</v>
      </c>
      <c r="X108" s="1">
        <f t="shared" si="348"/>
        <v>0.23517463117058757</v>
      </c>
    </row>
    <row r="109" spans="1:24">
      <c r="A109" s="7" t="s">
        <v>389</v>
      </c>
      <c r="B109">
        <v>135</v>
      </c>
      <c r="C109" s="33">
        <v>122.23</v>
      </c>
      <c r="D109" s="34">
        <v>1.1033999999999999</v>
      </c>
      <c r="E109" s="19">
        <f t="shared" si="334"/>
        <v>0.21991238800000001</v>
      </c>
      <c r="F109" s="37">
        <f t="shared" si="335"/>
        <v>5.0272592592592591E-2</v>
      </c>
      <c r="H109" s="41">
        <f t="shared" si="336"/>
        <v>6.7867999999999995</v>
      </c>
      <c r="I109" t="s">
        <v>7</v>
      </c>
      <c r="J109" t="s">
        <v>384</v>
      </c>
      <c r="K109" s="2">
        <f t="shared" si="337"/>
        <v>134.868582</v>
      </c>
      <c r="L109" s="2">
        <f t="shared" si="338"/>
        <v>0.13141799999999648</v>
      </c>
      <c r="M109" s="1">
        <f t="shared" si="339"/>
        <v>0.89912387999999999</v>
      </c>
      <c r="N109" s="6">
        <f t="shared" si="340"/>
        <v>10909.490000000002</v>
      </c>
      <c r="O109" s="2">
        <f t="shared" si="341"/>
        <v>12037.531266000002</v>
      </c>
      <c r="P109" s="2"/>
      <c r="Q109" s="2"/>
      <c r="R109" s="6">
        <f t="shared" si="342"/>
        <v>3686.1299999999997</v>
      </c>
      <c r="S109" s="6">
        <f t="shared" si="343"/>
        <v>15723.661266000001</v>
      </c>
      <c r="T109">
        <f t="shared" si="344"/>
        <v>15030</v>
      </c>
      <c r="U109" s="6">
        <f t="shared" si="345"/>
        <v>693.66126600000098</v>
      </c>
      <c r="V109" s="4">
        <f t="shared" si="346"/>
        <v>4.6151780838323386E-2</v>
      </c>
      <c r="W109" s="4">
        <f t="shared" si="347"/>
        <v>6.1148555651642678E-2</v>
      </c>
      <c r="X109" s="1">
        <f t="shared" si="348"/>
        <v>0.23443204083585092</v>
      </c>
    </row>
    <row r="110" spans="1:24">
      <c r="A110" s="7" t="s">
        <v>400</v>
      </c>
      <c r="B110">
        <v>135</v>
      </c>
      <c r="C110" s="33">
        <v>122.25</v>
      </c>
      <c r="D110" s="34">
        <v>1.1032</v>
      </c>
      <c r="E110" s="19">
        <f t="shared" ref="E110:E114" si="349">10%*M110+13%</f>
        <v>0.21991080000000002</v>
      </c>
      <c r="F110" s="37">
        <f t="shared" ref="F110:F114" si="350">IF(G110="",($F$1*C110-B110)/B110,H110/B110)</f>
        <v>5.0444444444444458E-2</v>
      </c>
      <c r="H110" s="41">
        <f t="shared" ref="H110:H114" si="351">IF(G110="",$F$1*C110-B110,G110-B110)</f>
        <v>6.8100000000000023</v>
      </c>
      <c r="I110" t="s">
        <v>7</v>
      </c>
      <c r="J110" t="s">
        <v>391</v>
      </c>
      <c r="K110" s="2">
        <f t="shared" ref="K110:K114" si="352">D110*C110</f>
        <v>134.86619999999999</v>
      </c>
      <c r="L110" s="2">
        <f t="shared" ref="L110:L114" si="353">B110-K110</f>
        <v>0.13380000000000791</v>
      </c>
      <c r="M110" s="1">
        <f t="shared" ref="M110:M114" si="354">K110/150</f>
        <v>0.89910799999999991</v>
      </c>
      <c r="N110" s="6">
        <f t="shared" ref="N110:N114" si="355">N109+C110-P110</f>
        <v>11031.740000000002</v>
      </c>
      <c r="O110" s="2">
        <f t="shared" ref="O110:O114" si="356">N110*D110</f>
        <v>12170.215568000001</v>
      </c>
      <c r="P110" s="2"/>
      <c r="Q110" s="2"/>
      <c r="R110" s="6">
        <f t="shared" ref="R110:R114" si="357">R109+Q110</f>
        <v>3686.1299999999997</v>
      </c>
      <c r="S110" s="6">
        <f t="shared" ref="S110:S114" si="358">R110+O110</f>
        <v>15856.345568000001</v>
      </c>
      <c r="T110">
        <f t="shared" ref="T110:T114" si="359">T109+B110</f>
        <v>15165</v>
      </c>
      <c r="U110" s="6">
        <f t="shared" ref="U110:U114" si="360">S110-T110</f>
        <v>691.34556800000064</v>
      </c>
      <c r="V110" s="4">
        <f t="shared" ref="V110:V114" si="361">S110/T110-1</f>
        <v>4.5588233959775737E-2</v>
      </c>
      <c r="W110" s="4">
        <f t="shared" ref="W110:W114" si="362">O110/(T110-R110)-1</f>
        <v>6.0227667705967658E-2</v>
      </c>
      <c r="X110" s="1">
        <f t="shared" ref="X110:X114" si="363">R110/S110</f>
        <v>0.23247033713991769</v>
      </c>
    </row>
    <row r="111" spans="1:24">
      <c r="A111" s="7" t="s">
        <v>401</v>
      </c>
      <c r="B111">
        <v>135</v>
      </c>
      <c r="C111" s="33">
        <v>121.86</v>
      </c>
      <c r="D111" s="34">
        <v>1.1068</v>
      </c>
      <c r="E111" s="19">
        <f t="shared" si="349"/>
        <v>0.219916432</v>
      </c>
      <c r="F111" s="37">
        <f t="shared" si="350"/>
        <v>4.7093333333333265E-2</v>
      </c>
      <c r="H111" s="41">
        <f t="shared" si="351"/>
        <v>6.3575999999999908</v>
      </c>
      <c r="I111" t="s">
        <v>7</v>
      </c>
      <c r="J111" t="s">
        <v>393</v>
      </c>
      <c r="K111" s="2">
        <f t="shared" si="352"/>
        <v>134.87464800000001</v>
      </c>
      <c r="L111" s="2">
        <f t="shared" si="353"/>
        <v>0.12535199999999236</v>
      </c>
      <c r="M111" s="1">
        <f t="shared" si="354"/>
        <v>0.89916432000000002</v>
      </c>
      <c r="N111" s="6">
        <f t="shared" si="355"/>
        <v>11153.600000000002</v>
      </c>
      <c r="O111" s="2">
        <f t="shared" si="356"/>
        <v>12344.804480000003</v>
      </c>
      <c r="P111" s="2"/>
      <c r="Q111" s="2"/>
      <c r="R111" s="6">
        <f t="shared" si="357"/>
        <v>3686.1299999999997</v>
      </c>
      <c r="S111" s="6">
        <f t="shared" si="358"/>
        <v>16030.934480000002</v>
      </c>
      <c r="T111">
        <f t="shared" si="359"/>
        <v>15300</v>
      </c>
      <c r="U111" s="6">
        <f t="shared" si="360"/>
        <v>730.93448000000171</v>
      </c>
      <c r="V111" s="4">
        <f t="shared" si="361"/>
        <v>4.7773495424836776E-2</v>
      </c>
      <c r="W111" s="4">
        <f t="shared" si="362"/>
        <v>6.2936340771853061E-2</v>
      </c>
      <c r="X111" s="1">
        <f t="shared" si="363"/>
        <v>0.22993856063717125</v>
      </c>
    </row>
    <row r="112" spans="1:24">
      <c r="A112" s="7" t="s">
        <v>402</v>
      </c>
      <c r="B112">
        <v>135</v>
      </c>
      <c r="C112" s="33">
        <v>120.15</v>
      </c>
      <c r="D112" s="34">
        <v>1.1225000000000001</v>
      </c>
      <c r="E112" s="19">
        <f t="shared" si="349"/>
        <v>0.21991225000000003</v>
      </c>
      <c r="F112" s="37">
        <f t="shared" si="350"/>
        <v>3.2399999999999964E-2</v>
      </c>
      <c r="H112" s="41">
        <f t="shared" si="351"/>
        <v>4.3739999999999952</v>
      </c>
      <c r="I112" t="s">
        <v>7</v>
      </c>
      <c r="J112" t="s">
        <v>395</v>
      </c>
      <c r="K112" s="2">
        <f t="shared" si="352"/>
        <v>134.86837500000001</v>
      </c>
      <c r="L112" s="2">
        <f t="shared" si="353"/>
        <v>0.13162499999998545</v>
      </c>
      <c r="M112" s="1">
        <f t="shared" si="354"/>
        <v>0.89912250000000005</v>
      </c>
      <c r="N112" s="6">
        <f t="shared" si="355"/>
        <v>11273.750000000002</v>
      </c>
      <c r="O112" s="2">
        <f t="shared" si="356"/>
        <v>12654.784375000003</v>
      </c>
      <c r="P112" s="2"/>
      <c r="Q112" s="2"/>
      <c r="R112" s="6">
        <f t="shared" si="357"/>
        <v>3686.1299999999997</v>
      </c>
      <c r="S112" s="6">
        <f t="shared" si="358"/>
        <v>16340.914375000002</v>
      </c>
      <c r="T112">
        <f t="shared" si="359"/>
        <v>15435</v>
      </c>
      <c r="U112" s="6">
        <f t="shared" si="360"/>
        <v>905.91437500000211</v>
      </c>
      <c r="V112" s="4">
        <f t="shared" si="361"/>
        <v>5.8692217363135901E-2</v>
      </c>
      <c r="W112" s="4">
        <f t="shared" si="362"/>
        <v>7.710651109425859E-2</v>
      </c>
      <c r="X112" s="1">
        <f t="shared" si="363"/>
        <v>0.22557672816886046</v>
      </c>
    </row>
    <row r="113" spans="1:24">
      <c r="A113" s="7" t="s">
        <v>403</v>
      </c>
      <c r="B113">
        <v>135</v>
      </c>
      <c r="C113" s="33">
        <v>116.79</v>
      </c>
      <c r="D113" s="34">
        <v>1.1548</v>
      </c>
      <c r="E113" s="19">
        <f t="shared" si="349"/>
        <v>0.21991272800000003</v>
      </c>
      <c r="F113" s="37">
        <f t="shared" si="350"/>
        <v>3.5288888888887699E-3</v>
      </c>
      <c r="H113" s="41">
        <f t="shared" si="351"/>
        <v>0.47639999999998395</v>
      </c>
      <c r="I113" t="s">
        <v>7</v>
      </c>
      <c r="J113" t="s">
        <v>397</v>
      </c>
      <c r="K113" s="2">
        <f t="shared" si="352"/>
        <v>134.86909200000002</v>
      </c>
      <c r="L113" s="2">
        <f t="shared" si="353"/>
        <v>0.13090799999997671</v>
      </c>
      <c r="M113" s="1">
        <f t="shared" si="354"/>
        <v>0.8991272800000002</v>
      </c>
      <c r="N113" s="6">
        <f t="shared" si="355"/>
        <v>11390.540000000003</v>
      </c>
      <c r="O113" s="2">
        <f t="shared" si="356"/>
        <v>13153.795592000004</v>
      </c>
      <c r="P113" s="2"/>
      <c r="Q113" s="2"/>
      <c r="R113" s="6">
        <f t="shared" si="357"/>
        <v>3686.1299999999997</v>
      </c>
      <c r="S113" s="6">
        <f t="shared" si="358"/>
        <v>16839.925592000003</v>
      </c>
      <c r="T113">
        <f t="shared" si="359"/>
        <v>15570</v>
      </c>
      <c r="U113" s="6">
        <f t="shared" si="360"/>
        <v>1269.9255920000032</v>
      </c>
      <c r="V113" s="4">
        <f t="shared" si="361"/>
        <v>8.1562337315350231E-2</v>
      </c>
      <c r="W113" s="4">
        <f t="shared" si="362"/>
        <v>0.10686128273028928</v>
      </c>
      <c r="X113" s="1">
        <f t="shared" si="363"/>
        <v>0.21889229734786581</v>
      </c>
    </row>
    <row r="114" spans="1:24">
      <c r="A114" s="7" t="s">
        <v>404</v>
      </c>
      <c r="B114">
        <v>135</v>
      </c>
      <c r="C114" s="33">
        <v>116.63</v>
      </c>
      <c r="D114" s="34">
        <v>1.1564000000000001</v>
      </c>
      <c r="E114" s="19">
        <f t="shared" si="349"/>
        <v>0.21991395466666669</v>
      </c>
      <c r="F114" s="37">
        <f t="shared" si="350"/>
        <v>2.1540740740740015E-3</v>
      </c>
      <c r="H114" s="41">
        <f t="shared" si="351"/>
        <v>0.29079999999999018</v>
      </c>
      <c r="I114" t="s">
        <v>7</v>
      </c>
      <c r="J114" t="s">
        <v>399</v>
      </c>
      <c r="K114" s="2">
        <f t="shared" si="352"/>
        <v>134.87093200000001</v>
      </c>
      <c r="L114" s="2">
        <f t="shared" si="353"/>
        <v>0.12906799999998952</v>
      </c>
      <c r="M114" s="1">
        <f t="shared" si="354"/>
        <v>0.89913954666666673</v>
      </c>
      <c r="N114" s="6">
        <f t="shared" si="355"/>
        <v>11507.170000000002</v>
      </c>
      <c r="O114" s="2">
        <f t="shared" si="356"/>
        <v>13306.891388000004</v>
      </c>
      <c r="P114" s="2"/>
      <c r="Q114" s="2"/>
      <c r="R114" s="6">
        <f t="shared" si="357"/>
        <v>3686.1299999999997</v>
      </c>
      <c r="S114" s="6">
        <f t="shared" si="358"/>
        <v>16993.021388000005</v>
      </c>
      <c r="T114">
        <f t="shared" si="359"/>
        <v>15705</v>
      </c>
      <c r="U114" s="6">
        <f t="shared" si="360"/>
        <v>1288.0213880000047</v>
      </c>
      <c r="V114" s="4">
        <f t="shared" si="361"/>
        <v>8.2013459917224196E-2</v>
      </c>
      <c r="W114" s="4">
        <f t="shared" si="362"/>
        <v>0.1071665961941517</v>
      </c>
      <c r="X114" s="1">
        <f t="shared" si="363"/>
        <v>0.21692022365151858</v>
      </c>
    </row>
    <row r="115" spans="1:24">
      <c r="A115" s="7" t="s">
        <v>426</v>
      </c>
      <c r="B115">
        <v>135</v>
      </c>
      <c r="C115" s="33">
        <v>116.41</v>
      </c>
      <c r="D115" s="34">
        <v>1.1586000000000001</v>
      </c>
      <c r="E115" s="19">
        <f t="shared" ref="E115:E119" si="364">10%*M115+13%</f>
        <v>0.21991508400000001</v>
      </c>
      <c r="F115" s="37">
        <f t="shared" ref="F115:F119" si="365">IF(G115="",($F$1*C115-B115)/B115,H115/B115)</f>
        <v>2.6370370370361546E-4</v>
      </c>
      <c r="H115" s="41">
        <f t="shared" ref="H115:H119" si="366">IF(G115="",$F$1*C115-B115,G115-B115)</f>
        <v>3.5599999999988086E-2</v>
      </c>
      <c r="I115" t="s">
        <v>7</v>
      </c>
      <c r="J115" t="s">
        <v>427</v>
      </c>
      <c r="K115" s="2">
        <f t="shared" ref="K115:K119" si="367">D115*C115</f>
        <v>134.872626</v>
      </c>
      <c r="L115" s="2">
        <f t="shared" ref="L115:L119" si="368">B115-K115</f>
        <v>0.12737400000000321</v>
      </c>
      <c r="M115" s="1">
        <f t="shared" ref="M115:M119" si="369">K115/150</f>
        <v>0.89915084000000001</v>
      </c>
      <c r="N115" s="6">
        <f t="shared" ref="N115:N119" si="370">N114+C115-P115</f>
        <v>11623.580000000002</v>
      </c>
      <c r="O115" s="2">
        <f t="shared" ref="O115:O119" si="371">N115*D115</f>
        <v>13467.079788000003</v>
      </c>
      <c r="P115" s="2"/>
      <c r="Q115" s="2"/>
      <c r="R115" s="6">
        <f t="shared" ref="R115:R119" si="372">R114+Q115</f>
        <v>3686.1299999999997</v>
      </c>
      <c r="S115" s="6">
        <f t="shared" ref="S115:S119" si="373">R115+O115</f>
        <v>17153.209788000004</v>
      </c>
      <c r="T115">
        <f t="shared" ref="T115:T119" si="374">T114+B115</f>
        <v>15840</v>
      </c>
      <c r="U115" s="6">
        <f t="shared" ref="U115:U119" si="375">S115-T115</f>
        <v>1313.2097880000038</v>
      </c>
      <c r="V115" s="4">
        <f t="shared" ref="V115:V119" si="376">S115/T115-1</f>
        <v>8.2904658333333492E-2</v>
      </c>
      <c r="W115" s="4">
        <f t="shared" ref="W115:W119" si="377">O115/(T115-R115)-1</f>
        <v>0.10804869461332078</v>
      </c>
      <c r="X115" s="1">
        <f t="shared" ref="X115:X119" si="378">R115/S115</f>
        <v>0.21489447430292216</v>
      </c>
    </row>
    <row r="116" spans="1:24">
      <c r="A116" s="7" t="s">
        <v>428</v>
      </c>
      <c r="B116">
        <v>135</v>
      </c>
      <c r="C116" s="33">
        <v>117.56</v>
      </c>
      <c r="D116" s="34">
        <v>1.1472</v>
      </c>
      <c r="E116" s="19">
        <f t="shared" si="364"/>
        <v>0.219909888</v>
      </c>
      <c r="F116" s="37">
        <f t="shared" si="365"/>
        <v>1.014518518518512E-2</v>
      </c>
      <c r="H116" s="41">
        <f t="shared" si="366"/>
        <v>1.3695999999999913</v>
      </c>
      <c r="I116" t="s">
        <v>7</v>
      </c>
      <c r="J116" t="s">
        <v>429</v>
      </c>
      <c r="K116" s="2">
        <f t="shared" si="367"/>
        <v>134.86483200000001</v>
      </c>
      <c r="L116" s="2">
        <f t="shared" si="368"/>
        <v>0.13516799999999307</v>
      </c>
      <c r="M116" s="1">
        <f t="shared" si="369"/>
        <v>0.89909888000000004</v>
      </c>
      <c r="N116" s="6">
        <f t="shared" si="370"/>
        <v>11741.140000000001</v>
      </c>
      <c r="O116" s="2">
        <f t="shared" si="371"/>
        <v>13469.435808000002</v>
      </c>
      <c r="P116" s="2"/>
      <c r="Q116" s="2"/>
      <c r="R116" s="6">
        <f t="shared" si="372"/>
        <v>3686.1299999999997</v>
      </c>
      <c r="S116" s="6">
        <f t="shared" si="373"/>
        <v>17155.565808000003</v>
      </c>
      <c r="T116">
        <f t="shared" si="374"/>
        <v>15975</v>
      </c>
      <c r="U116" s="6">
        <f t="shared" si="375"/>
        <v>1180.565808000003</v>
      </c>
      <c r="V116" s="4">
        <f t="shared" si="376"/>
        <v>7.39008330516433E-2</v>
      </c>
      <c r="W116" s="4">
        <f t="shared" si="377"/>
        <v>9.606788972460456E-2</v>
      </c>
      <c r="X116" s="1">
        <f t="shared" si="378"/>
        <v>0.21486496226671109</v>
      </c>
    </row>
    <row r="117" spans="1:24">
      <c r="A117" s="7" t="s">
        <v>430</v>
      </c>
      <c r="B117">
        <v>135</v>
      </c>
      <c r="C117" s="33">
        <v>117.73</v>
      </c>
      <c r="D117" s="34">
        <v>1.1456</v>
      </c>
      <c r="E117" s="19">
        <f t="shared" si="364"/>
        <v>0.21991432533333333</v>
      </c>
      <c r="F117" s="37">
        <f t="shared" si="365"/>
        <v>1.1605925925925931E-2</v>
      </c>
      <c r="H117" s="41">
        <f t="shared" si="366"/>
        <v>1.5668000000000006</v>
      </c>
      <c r="I117" t="s">
        <v>7</v>
      </c>
      <c r="J117" t="s">
        <v>431</v>
      </c>
      <c r="K117" s="2">
        <f t="shared" si="367"/>
        <v>134.871488</v>
      </c>
      <c r="L117" s="2">
        <f t="shared" si="368"/>
        <v>0.12851200000000063</v>
      </c>
      <c r="M117" s="1">
        <f t="shared" si="369"/>
        <v>0.89914325333333334</v>
      </c>
      <c r="N117" s="6">
        <f t="shared" si="370"/>
        <v>11858.87</v>
      </c>
      <c r="O117" s="2">
        <f t="shared" si="371"/>
        <v>13585.521472</v>
      </c>
      <c r="P117" s="2"/>
      <c r="Q117" s="2"/>
      <c r="R117" s="6">
        <f t="shared" si="372"/>
        <v>3686.1299999999997</v>
      </c>
      <c r="S117" s="6">
        <f t="shared" si="373"/>
        <v>17271.651472000001</v>
      </c>
      <c r="T117">
        <f t="shared" si="374"/>
        <v>16110</v>
      </c>
      <c r="U117" s="6">
        <f t="shared" si="375"/>
        <v>1161.6514720000014</v>
      </c>
      <c r="V117" s="4">
        <f t="shared" si="376"/>
        <v>7.2107478088144106E-2</v>
      </c>
      <c r="W117" s="4">
        <f t="shared" si="377"/>
        <v>9.3501579781501309E-2</v>
      </c>
      <c r="X117" s="1">
        <f t="shared" si="378"/>
        <v>0.21342081884733388</v>
      </c>
    </row>
    <row r="118" spans="1:24">
      <c r="A118" s="7" t="s">
        <v>432</v>
      </c>
      <c r="B118">
        <v>135</v>
      </c>
      <c r="C118" s="33">
        <v>116.5</v>
      </c>
      <c r="D118" s="34">
        <v>1.1577</v>
      </c>
      <c r="E118" s="19">
        <f t="shared" si="364"/>
        <v>0.21991470000000002</v>
      </c>
      <c r="F118" s="37">
        <f t="shared" si="365"/>
        <v>1.037037037036936E-3</v>
      </c>
      <c r="H118" s="41">
        <f t="shared" si="366"/>
        <v>0.13999999999998636</v>
      </c>
      <c r="I118" t="s">
        <v>7</v>
      </c>
      <c r="J118" t="s">
        <v>433</v>
      </c>
      <c r="K118" s="2">
        <f t="shared" si="367"/>
        <v>134.87205</v>
      </c>
      <c r="L118" s="2">
        <f t="shared" si="368"/>
        <v>0.12794999999999845</v>
      </c>
      <c r="M118" s="1">
        <f t="shared" si="369"/>
        <v>0.89914700000000003</v>
      </c>
      <c r="N118" s="6">
        <f t="shared" si="370"/>
        <v>11975.37</v>
      </c>
      <c r="O118" s="2">
        <f t="shared" si="371"/>
        <v>13863.885849</v>
      </c>
      <c r="P118" s="2"/>
      <c r="Q118" s="2"/>
      <c r="R118" s="6">
        <f t="shared" si="372"/>
        <v>3686.1299999999997</v>
      </c>
      <c r="S118" s="6">
        <f t="shared" si="373"/>
        <v>17550.015848999999</v>
      </c>
      <c r="T118">
        <f t="shared" si="374"/>
        <v>16245</v>
      </c>
      <c r="U118" s="6">
        <f t="shared" si="375"/>
        <v>1305.0158489999994</v>
      </c>
      <c r="V118" s="4">
        <f t="shared" si="376"/>
        <v>8.0333385595567908E-2</v>
      </c>
      <c r="W118" s="4">
        <f t="shared" si="377"/>
        <v>0.10391188450871769</v>
      </c>
      <c r="X118" s="1">
        <f t="shared" si="378"/>
        <v>0.21003570775749672</v>
      </c>
    </row>
    <row r="119" spans="1:24">
      <c r="A119" s="7" t="s">
        <v>434</v>
      </c>
      <c r="B119">
        <v>135</v>
      </c>
      <c r="C119" s="33">
        <v>116.67</v>
      </c>
      <c r="D119" s="34">
        <v>1.1559999999999999</v>
      </c>
      <c r="E119" s="19">
        <f t="shared" si="364"/>
        <v>0.21991368</v>
      </c>
      <c r="F119" s="37">
        <f t="shared" si="365"/>
        <v>2.4977777777777459E-3</v>
      </c>
      <c r="H119" s="41">
        <f t="shared" si="366"/>
        <v>0.33719999999999573</v>
      </c>
      <c r="I119" t="s">
        <v>7</v>
      </c>
      <c r="J119" t="s">
        <v>435</v>
      </c>
      <c r="K119" s="2">
        <f t="shared" si="367"/>
        <v>134.87052</v>
      </c>
      <c r="L119" s="2">
        <f t="shared" si="368"/>
        <v>0.12948000000000093</v>
      </c>
      <c r="M119" s="1">
        <f t="shared" si="369"/>
        <v>0.89913679999999996</v>
      </c>
      <c r="N119" s="6">
        <f t="shared" si="370"/>
        <v>12092.04</v>
      </c>
      <c r="O119" s="2">
        <f t="shared" si="371"/>
        <v>13978.39824</v>
      </c>
      <c r="P119" s="2"/>
      <c r="Q119" s="2"/>
      <c r="R119" s="6">
        <f t="shared" si="372"/>
        <v>3686.1299999999997</v>
      </c>
      <c r="S119" s="6">
        <f t="shared" si="373"/>
        <v>17664.52824</v>
      </c>
      <c r="T119">
        <f t="shared" si="374"/>
        <v>16380</v>
      </c>
      <c r="U119" s="6">
        <f t="shared" si="375"/>
        <v>1284.5282399999996</v>
      </c>
      <c r="V119" s="4">
        <f t="shared" si="376"/>
        <v>7.8420527472527368E-2</v>
      </c>
      <c r="W119" s="4">
        <f t="shared" si="377"/>
        <v>0.10119279935906067</v>
      </c>
      <c r="X119" s="1">
        <f t="shared" si="378"/>
        <v>0.20867412647075592</v>
      </c>
    </row>
    <row r="120" spans="1:24">
      <c r="A120" s="7" t="s">
        <v>454</v>
      </c>
      <c r="B120">
        <v>135</v>
      </c>
      <c r="C120" s="33">
        <v>113.58</v>
      </c>
      <c r="D120" s="34">
        <v>1.1874</v>
      </c>
      <c r="E120" s="19">
        <f t="shared" ref="E120" si="379">10%*M120+13%</f>
        <v>0.219909928</v>
      </c>
      <c r="F120" s="37">
        <f t="shared" ref="F120" si="380">IF(G120="",($F$1*C120-B120)/B120,H120/B120)</f>
        <v>-2.4053333333333485E-2</v>
      </c>
      <c r="H120" s="41">
        <f t="shared" ref="H120" si="381">IF(G120="",$F$1*C120-B120,G120-B120)</f>
        <v>-3.2472000000000207</v>
      </c>
      <c r="I120" t="s">
        <v>7</v>
      </c>
      <c r="J120" t="s">
        <v>455</v>
      </c>
      <c r="K120" s="2">
        <f t="shared" ref="K120" si="382">D120*C120</f>
        <v>134.864892</v>
      </c>
      <c r="L120" s="2">
        <f t="shared" ref="L120" si="383">B120-K120</f>
        <v>0.13510800000000245</v>
      </c>
      <c r="M120" s="1">
        <f t="shared" ref="M120" si="384">K120/150</f>
        <v>0.89909927999999995</v>
      </c>
      <c r="N120" s="6">
        <f t="shared" ref="N120" si="385">N119+C120-P120</f>
        <v>12205.62</v>
      </c>
      <c r="O120" s="2">
        <f t="shared" ref="O120" si="386">N120*D120</f>
        <v>14492.953188000001</v>
      </c>
      <c r="P120" s="2"/>
      <c r="Q120" s="2"/>
      <c r="R120" s="6">
        <f t="shared" ref="R120" si="387">R119+Q120</f>
        <v>3686.1299999999997</v>
      </c>
      <c r="S120" s="6">
        <f t="shared" ref="S120" si="388">R120+O120</f>
        <v>18179.083188000001</v>
      </c>
      <c r="T120">
        <f t="shared" ref="T120" si="389">T119+B120</f>
        <v>16515</v>
      </c>
      <c r="U120" s="6">
        <f t="shared" ref="U120" si="390">S120-T120</f>
        <v>1664.0831880000005</v>
      </c>
      <c r="V120" s="4">
        <f t="shared" ref="V120" si="391">S120/T120-1</f>
        <v>0.10076192479564039</v>
      </c>
      <c r="W120" s="4">
        <f t="shared" ref="W120" si="392">O120/(T120-R120)-1</f>
        <v>0.1297139333394135</v>
      </c>
      <c r="X120" s="1">
        <f t="shared" ref="X120" si="393">R120/S120</f>
        <v>0.20276765125499902</v>
      </c>
    </row>
    <row r="121" spans="1:24">
      <c r="A121" s="7" t="s">
        <v>456</v>
      </c>
      <c r="B121">
        <v>135</v>
      </c>
      <c r="C121" s="33">
        <v>113.55</v>
      </c>
      <c r="D121" s="34">
        <v>1.1878</v>
      </c>
      <c r="E121" s="19">
        <f t="shared" ref="E121:E124" si="394">10%*M121+13%</f>
        <v>0.21991645999999998</v>
      </c>
      <c r="F121" s="37">
        <f t="shared" ref="F121:F124" si="395">IF(G121="",($F$1*C121-B121)/B121,H121/B121)</f>
        <v>-2.431111111111119E-2</v>
      </c>
      <c r="H121" s="41">
        <f t="shared" ref="H121:H124" si="396">IF(G121="",$F$1*C121-B121,G121-B121)</f>
        <v>-3.2820000000000107</v>
      </c>
      <c r="I121" t="s">
        <v>7</v>
      </c>
      <c r="J121" t="s">
        <v>457</v>
      </c>
      <c r="K121" s="2">
        <f t="shared" ref="K121:K124" si="397">D121*C121</f>
        <v>134.87468999999999</v>
      </c>
      <c r="L121" s="2">
        <f t="shared" ref="L121:L124" si="398">B121-K121</f>
        <v>0.12531000000001313</v>
      </c>
      <c r="M121" s="1">
        <f t="shared" ref="M121:M124" si="399">K121/150</f>
        <v>0.89916459999999987</v>
      </c>
      <c r="N121" s="6">
        <f t="shared" ref="N121:N124" si="400">N120+C121-P121</f>
        <v>12319.17</v>
      </c>
      <c r="O121" s="2">
        <f t="shared" ref="O121:O124" si="401">N121*D121</f>
        <v>14632.710126</v>
      </c>
      <c r="P121" s="2"/>
      <c r="Q121" s="2"/>
      <c r="R121" s="6">
        <f t="shared" ref="R121:R124" si="402">R120+Q121</f>
        <v>3686.1299999999997</v>
      </c>
      <c r="S121" s="6">
        <f t="shared" ref="S121:S124" si="403">R121+O121</f>
        <v>18318.840125999999</v>
      </c>
      <c r="T121">
        <f t="shared" ref="T121:T124" si="404">T120+B121</f>
        <v>16650</v>
      </c>
      <c r="U121" s="6">
        <f t="shared" ref="U121:U124" si="405">S121-T121</f>
        <v>1668.8401259999991</v>
      </c>
      <c r="V121" s="4">
        <f t="shared" ref="V121:V124" si="406">S121/T121-1</f>
        <v>0.10023063819819811</v>
      </c>
      <c r="W121" s="4">
        <f t="shared" ref="W121:W124" si="407">O121/(T121-R121)-1</f>
        <v>0.12873008800612773</v>
      </c>
      <c r="X121" s="1">
        <f t="shared" ref="X121:X124" si="408">R121/S121</f>
        <v>0.20122070909763884</v>
      </c>
    </row>
    <row r="122" spans="1:24">
      <c r="A122" s="7" t="s">
        <v>458</v>
      </c>
      <c r="B122">
        <v>135</v>
      </c>
      <c r="C122" s="33">
        <v>114.7</v>
      </c>
      <c r="D122" s="34">
        <v>1.1758999999999999</v>
      </c>
      <c r="E122" s="19">
        <f t="shared" si="394"/>
        <v>0.21991715333333334</v>
      </c>
      <c r="F122" s="37">
        <f t="shared" si="395"/>
        <v>-1.4429629629629685E-2</v>
      </c>
      <c r="H122" s="41">
        <f t="shared" si="396"/>
        <v>-1.9480000000000075</v>
      </c>
      <c r="I122" t="s">
        <v>7</v>
      </c>
      <c r="J122" t="s">
        <v>459</v>
      </c>
      <c r="K122" s="2">
        <f t="shared" si="397"/>
        <v>134.87573</v>
      </c>
      <c r="L122" s="2">
        <f t="shared" si="398"/>
        <v>0.12426999999999566</v>
      </c>
      <c r="M122" s="1">
        <f t="shared" si="399"/>
        <v>0.89917153333333333</v>
      </c>
      <c r="N122" s="6">
        <f t="shared" si="400"/>
        <v>12433.87</v>
      </c>
      <c r="O122" s="2">
        <f t="shared" si="401"/>
        <v>14620.987733</v>
      </c>
      <c r="P122" s="2"/>
      <c r="Q122" s="2"/>
      <c r="R122" s="6">
        <f t="shared" si="402"/>
        <v>3686.1299999999997</v>
      </c>
      <c r="S122" s="6">
        <f t="shared" si="403"/>
        <v>18307.117732999999</v>
      </c>
      <c r="T122">
        <f t="shared" si="404"/>
        <v>16785</v>
      </c>
      <c r="U122" s="6">
        <f t="shared" si="405"/>
        <v>1522.1177329999991</v>
      </c>
      <c r="V122" s="4">
        <f t="shared" si="406"/>
        <v>9.0683213166517618E-2</v>
      </c>
      <c r="W122" s="4">
        <f t="shared" si="407"/>
        <v>0.11620221690878663</v>
      </c>
      <c r="X122" s="1">
        <f t="shared" si="408"/>
        <v>0.20134955451537107</v>
      </c>
    </row>
    <row r="123" spans="1:24">
      <c r="A123" s="7" t="s">
        <v>460</v>
      </c>
      <c r="B123">
        <v>135</v>
      </c>
      <c r="C123" s="33">
        <v>115.26</v>
      </c>
      <c r="D123" s="34">
        <v>1.1700999999999999</v>
      </c>
      <c r="E123" s="19">
        <f t="shared" si="394"/>
        <v>0.21991048400000002</v>
      </c>
      <c r="F123" s="37">
        <f t="shared" si="395"/>
        <v>-9.6177777777778899E-3</v>
      </c>
      <c r="H123" s="41">
        <f t="shared" si="396"/>
        <v>-1.2984000000000151</v>
      </c>
      <c r="I123" t="s">
        <v>7</v>
      </c>
      <c r="J123" t="s">
        <v>461</v>
      </c>
      <c r="K123" s="2">
        <f t="shared" si="397"/>
        <v>134.865726</v>
      </c>
      <c r="L123" s="2">
        <f t="shared" si="398"/>
        <v>0.13427400000000489</v>
      </c>
      <c r="M123" s="1">
        <f t="shared" si="399"/>
        <v>0.89910484000000002</v>
      </c>
      <c r="N123" s="6">
        <f t="shared" si="400"/>
        <v>12549.130000000001</v>
      </c>
      <c r="O123" s="2">
        <f t="shared" si="401"/>
        <v>14683.737013</v>
      </c>
      <c r="P123" s="2"/>
      <c r="Q123" s="2"/>
      <c r="R123" s="6">
        <f t="shared" si="402"/>
        <v>3686.1299999999997</v>
      </c>
      <c r="S123" s="6">
        <f t="shared" si="403"/>
        <v>18369.867012999999</v>
      </c>
      <c r="T123">
        <f t="shared" si="404"/>
        <v>16920</v>
      </c>
      <c r="U123" s="6">
        <f t="shared" si="405"/>
        <v>1449.8670129999991</v>
      </c>
      <c r="V123" s="4">
        <f t="shared" si="406"/>
        <v>8.5689539775413603E-2</v>
      </c>
      <c r="W123" s="4">
        <f t="shared" si="407"/>
        <v>0.10955729601393993</v>
      </c>
      <c r="X123" s="1">
        <f t="shared" si="408"/>
        <v>0.20066176839447977</v>
      </c>
    </row>
    <row r="124" spans="1:24">
      <c r="A124" s="7" t="s">
        <v>462</v>
      </c>
      <c r="B124">
        <v>135</v>
      </c>
      <c r="C124" s="33">
        <v>114.67</v>
      </c>
      <c r="D124" s="34">
        <v>1.1761999999999999</v>
      </c>
      <c r="E124" s="19">
        <f t="shared" si="394"/>
        <v>0.21991656933333334</v>
      </c>
      <c r="F124" s="37">
        <f t="shared" si="395"/>
        <v>-1.4687407407407389E-2</v>
      </c>
      <c r="H124" s="41">
        <f t="shared" si="396"/>
        <v>-1.9827999999999975</v>
      </c>
      <c r="I124" t="s">
        <v>7</v>
      </c>
      <c r="J124" t="s">
        <v>463</v>
      </c>
      <c r="K124" s="2">
        <f t="shared" si="397"/>
        <v>134.874854</v>
      </c>
      <c r="L124" s="2">
        <f t="shared" si="398"/>
        <v>0.12514600000000087</v>
      </c>
      <c r="M124" s="1">
        <f t="shared" si="399"/>
        <v>0.89916569333333329</v>
      </c>
      <c r="N124" s="6">
        <f t="shared" si="400"/>
        <v>12663.800000000001</v>
      </c>
      <c r="O124" s="2">
        <f t="shared" si="401"/>
        <v>14895.16156</v>
      </c>
      <c r="P124" s="2"/>
      <c r="Q124" s="2"/>
      <c r="R124" s="6">
        <f t="shared" si="402"/>
        <v>3686.1299999999997</v>
      </c>
      <c r="S124" s="6">
        <f t="shared" si="403"/>
        <v>18581.291560000001</v>
      </c>
      <c r="T124">
        <f t="shared" si="404"/>
        <v>17055</v>
      </c>
      <c r="U124" s="6">
        <f t="shared" si="405"/>
        <v>1526.2915600000015</v>
      </c>
      <c r="V124" s="4">
        <f t="shared" si="406"/>
        <v>8.9492322486074638E-2</v>
      </c>
      <c r="W124" s="4">
        <f t="shared" si="407"/>
        <v>0.11416758185246767</v>
      </c>
      <c r="X124" s="1">
        <f t="shared" si="408"/>
        <v>0.19837856739383725</v>
      </c>
    </row>
    <row r="125" spans="1:24">
      <c r="A125" s="7" t="s">
        <v>480</v>
      </c>
      <c r="B125">
        <v>135</v>
      </c>
      <c r="C125" s="33">
        <v>117.19</v>
      </c>
      <c r="D125" s="34">
        <v>1.1509</v>
      </c>
      <c r="E125" s="19">
        <f t="shared" ref="E125:E129" si="409">10%*M125+13%</f>
        <v>0.21991598066666668</v>
      </c>
      <c r="F125" s="37">
        <f t="shared" ref="F125:F129" si="410">IF(G125="",($F$1*C125-B125)/B125,H125/B125)</f>
        <v>6.9659259259257965E-3</v>
      </c>
      <c r="H125" s="41">
        <f t="shared" ref="H125:H129" si="411">IF(G125="",$F$1*C125-B125,G125-B125)</f>
        <v>0.94039999999998258</v>
      </c>
      <c r="I125" t="s">
        <v>7</v>
      </c>
      <c r="J125" t="s">
        <v>471</v>
      </c>
      <c r="K125" s="2">
        <f t="shared" ref="K125:K129" si="412">D125*C125</f>
        <v>134.87397100000001</v>
      </c>
      <c r="L125" s="2">
        <f t="shared" ref="L125:L129" si="413">B125-K125</f>
        <v>0.1260289999999884</v>
      </c>
      <c r="M125" s="1">
        <f t="shared" ref="M125:M129" si="414">K125/150</f>
        <v>0.89915980666666673</v>
      </c>
      <c r="N125" s="6">
        <f t="shared" ref="N125:N129" si="415">N124+C125-P125</f>
        <v>12780.990000000002</v>
      </c>
      <c r="O125" s="2">
        <f t="shared" ref="O125:O129" si="416">N125*D125</f>
        <v>14709.641391000003</v>
      </c>
      <c r="P125" s="2"/>
      <c r="Q125" s="2"/>
      <c r="R125" s="6">
        <f t="shared" ref="R125:R129" si="417">R124+Q125</f>
        <v>3686.1299999999997</v>
      </c>
      <c r="S125" s="6">
        <f t="shared" ref="S125:S129" si="418">R125+O125</f>
        <v>18395.771391000002</v>
      </c>
      <c r="T125">
        <f t="shared" ref="T125:T129" si="419">T124+B125</f>
        <v>17190</v>
      </c>
      <c r="U125" s="6">
        <f t="shared" ref="U125:U129" si="420">S125-T125</f>
        <v>1205.771391000002</v>
      </c>
      <c r="V125" s="4">
        <f t="shared" ref="V125:V129" si="421">S125/T125-1</f>
        <v>7.0143769109947796E-2</v>
      </c>
      <c r="W125" s="4">
        <f t="shared" ref="W125:W129" si="422">O125/(T125-R125)-1</f>
        <v>8.9290802636577737E-2</v>
      </c>
      <c r="X125" s="1">
        <f t="shared" ref="X125:X129" si="423">R125/S125</f>
        <v>0.20037920246189905</v>
      </c>
    </row>
    <row r="126" spans="1:24">
      <c r="A126" s="7" t="s">
        <v>481</v>
      </c>
      <c r="B126">
        <v>135</v>
      </c>
      <c r="C126" s="33">
        <v>117.37</v>
      </c>
      <c r="D126" s="34">
        <v>1.1491</v>
      </c>
      <c r="E126" s="19">
        <f t="shared" si="409"/>
        <v>0.21991324466666667</v>
      </c>
      <c r="F126" s="37">
        <f t="shared" si="410"/>
        <v>8.5125925925926479E-3</v>
      </c>
      <c r="H126" s="41">
        <f t="shared" si="411"/>
        <v>1.1492000000000075</v>
      </c>
      <c r="I126" t="s">
        <v>7</v>
      </c>
      <c r="J126" t="s">
        <v>473</v>
      </c>
      <c r="K126" s="2">
        <f t="shared" si="412"/>
        <v>134.869867</v>
      </c>
      <c r="L126" s="2">
        <f t="shared" si="413"/>
        <v>0.13013300000000072</v>
      </c>
      <c r="M126" s="1">
        <f t="shared" si="414"/>
        <v>0.8991324466666667</v>
      </c>
      <c r="N126" s="6">
        <f t="shared" si="415"/>
        <v>12898.360000000002</v>
      </c>
      <c r="O126" s="2">
        <f t="shared" si="416"/>
        <v>14821.505476000002</v>
      </c>
      <c r="P126" s="2"/>
      <c r="Q126" s="2"/>
      <c r="R126" s="6">
        <f t="shared" si="417"/>
        <v>3686.1299999999997</v>
      </c>
      <c r="S126" s="6">
        <f t="shared" si="418"/>
        <v>18507.635476000003</v>
      </c>
      <c r="T126">
        <f t="shared" si="419"/>
        <v>17325</v>
      </c>
      <c r="U126" s="6">
        <f t="shared" si="420"/>
        <v>1182.6354760000031</v>
      </c>
      <c r="V126" s="4">
        <f t="shared" si="421"/>
        <v>6.8261787936508167E-2</v>
      </c>
      <c r="W126" s="4">
        <f t="shared" si="422"/>
        <v>8.6710664153262007E-2</v>
      </c>
      <c r="X126" s="1">
        <f t="shared" si="423"/>
        <v>0.19916806794579636</v>
      </c>
    </row>
    <row r="127" spans="1:24">
      <c r="A127" s="7" t="s">
        <v>482</v>
      </c>
      <c r="B127">
        <v>135</v>
      </c>
      <c r="C127" s="33">
        <v>117.51</v>
      </c>
      <c r="D127" s="34">
        <v>1.1476999999999999</v>
      </c>
      <c r="E127" s="19">
        <f t="shared" si="409"/>
        <v>0.21991081800000001</v>
      </c>
      <c r="F127" s="37">
        <f t="shared" si="410"/>
        <v>9.715555555555545E-3</v>
      </c>
      <c r="H127" s="41">
        <f t="shared" si="411"/>
        <v>1.3115999999999985</v>
      </c>
      <c r="I127" t="s">
        <v>7</v>
      </c>
      <c r="J127" t="s">
        <v>475</v>
      </c>
      <c r="K127" s="2">
        <f t="shared" si="412"/>
        <v>134.86622700000001</v>
      </c>
      <c r="L127" s="2">
        <f t="shared" si="413"/>
        <v>0.13377299999999082</v>
      </c>
      <c r="M127" s="1">
        <f t="shared" si="414"/>
        <v>0.89910818000000003</v>
      </c>
      <c r="N127" s="6">
        <f t="shared" si="415"/>
        <v>13015.870000000003</v>
      </c>
      <c r="O127" s="2">
        <f t="shared" si="416"/>
        <v>14938.313999000002</v>
      </c>
      <c r="P127" s="2"/>
      <c r="Q127" s="2"/>
      <c r="R127" s="6">
        <f t="shared" si="417"/>
        <v>3686.1299999999997</v>
      </c>
      <c r="S127" s="6">
        <f t="shared" si="418"/>
        <v>18624.443999000003</v>
      </c>
      <c r="T127">
        <f t="shared" si="419"/>
        <v>17460</v>
      </c>
      <c r="U127" s="6">
        <f t="shared" si="420"/>
        <v>1164.4439990000028</v>
      </c>
      <c r="V127" s="4">
        <f t="shared" si="421"/>
        <v>6.6692096162657588E-2</v>
      </c>
      <c r="W127" s="4">
        <f t="shared" si="422"/>
        <v>8.454007472119307E-2</v>
      </c>
      <c r="X127" s="1">
        <f t="shared" si="423"/>
        <v>0.19791892848978032</v>
      </c>
    </row>
    <row r="128" spans="1:24">
      <c r="A128" s="7" t="s">
        <v>483</v>
      </c>
      <c r="B128">
        <v>135</v>
      </c>
      <c r="C128" s="33">
        <v>117.45</v>
      </c>
      <c r="D128" s="34">
        <v>1.1483000000000001</v>
      </c>
      <c r="E128" s="19">
        <f t="shared" si="409"/>
        <v>0.21991189</v>
      </c>
      <c r="F128" s="37">
        <f t="shared" si="410"/>
        <v>9.199999999999927E-3</v>
      </c>
      <c r="H128" s="41">
        <f t="shared" si="411"/>
        <v>1.2419999999999902</v>
      </c>
      <c r="I128" t="s">
        <v>7</v>
      </c>
      <c r="J128" t="s">
        <v>477</v>
      </c>
      <c r="K128" s="2">
        <f t="shared" si="412"/>
        <v>134.86783500000001</v>
      </c>
      <c r="L128" s="2">
        <f t="shared" si="413"/>
        <v>0.13216499999998632</v>
      </c>
      <c r="M128" s="1">
        <f t="shared" si="414"/>
        <v>0.89911890000000005</v>
      </c>
      <c r="N128" s="6">
        <f t="shared" si="415"/>
        <v>13133.320000000003</v>
      </c>
      <c r="O128" s="2">
        <f t="shared" si="416"/>
        <v>15080.991356000006</v>
      </c>
      <c r="P128" s="2"/>
      <c r="Q128" s="2"/>
      <c r="R128" s="6">
        <f t="shared" si="417"/>
        <v>3686.1299999999997</v>
      </c>
      <c r="S128" s="6">
        <f t="shared" si="418"/>
        <v>18767.121356000007</v>
      </c>
      <c r="T128">
        <f t="shared" si="419"/>
        <v>17595</v>
      </c>
      <c r="U128" s="6">
        <f t="shared" si="420"/>
        <v>1172.1213560000069</v>
      </c>
      <c r="V128" s="4">
        <f t="shared" si="421"/>
        <v>6.6616729525433849E-2</v>
      </c>
      <c r="W128" s="4">
        <f t="shared" si="422"/>
        <v>8.4271501279399752E-2</v>
      </c>
      <c r="X128" s="1">
        <f t="shared" si="423"/>
        <v>0.1964142464939895</v>
      </c>
    </row>
    <row r="129" spans="1:24">
      <c r="A129" s="7" t="s">
        <v>484</v>
      </c>
      <c r="B129">
        <v>135</v>
      </c>
      <c r="C129" s="33">
        <v>116.59</v>
      </c>
      <c r="D129" s="34">
        <v>1.1568000000000001</v>
      </c>
      <c r="E129" s="19">
        <f t="shared" si="409"/>
        <v>0.219914208</v>
      </c>
      <c r="F129" s="37">
        <f t="shared" si="410"/>
        <v>1.8103703703702565E-3</v>
      </c>
      <c r="H129" s="41">
        <f t="shared" si="411"/>
        <v>0.24439999999998463</v>
      </c>
      <c r="I129" t="s">
        <v>7</v>
      </c>
      <c r="J129" t="s">
        <v>479</v>
      </c>
      <c r="K129" s="2">
        <f t="shared" si="412"/>
        <v>134.87131200000002</v>
      </c>
      <c r="L129" s="2">
        <f t="shared" si="413"/>
        <v>0.12868799999998259</v>
      </c>
      <c r="M129" s="1">
        <f t="shared" si="414"/>
        <v>0.89914208000000007</v>
      </c>
      <c r="N129" s="6">
        <f t="shared" si="415"/>
        <v>13249.910000000003</v>
      </c>
      <c r="O129" s="2">
        <f t="shared" si="416"/>
        <v>15327.495888000005</v>
      </c>
      <c r="P129" s="2"/>
      <c r="Q129" s="2"/>
      <c r="R129" s="6">
        <f t="shared" si="417"/>
        <v>3686.1299999999997</v>
      </c>
      <c r="S129" s="6">
        <f t="shared" si="418"/>
        <v>19013.625888000006</v>
      </c>
      <c r="T129">
        <f t="shared" si="419"/>
        <v>17730</v>
      </c>
      <c r="U129" s="6">
        <f t="shared" si="420"/>
        <v>1283.6258880000059</v>
      </c>
      <c r="V129" s="4">
        <f t="shared" si="421"/>
        <v>7.2398527241963162E-2</v>
      </c>
      <c r="W129" s="4">
        <f t="shared" si="422"/>
        <v>9.1401151392031199E-2</v>
      </c>
      <c r="X129" s="1">
        <f t="shared" si="423"/>
        <v>0.19386780941800333</v>
      </c>
    </row>
    <row r="130" spans="1:24">
      <c r="A130" s="7" t="s">
        <v>640</v>
      </c>
      <c r="B130">
        <v>135</v>
      </c>
      <c r="C130" s="33">
        <v>116.15</v>
      </c>
      <c r="D130" s="34">
        <v>1.1612</v>
      </c>
      <c r="E130" s="19">
        <f t="shared" ref="E130:E134" si="424">10%*M130+13%</f>
        <v>0.21991558666666666</v>
      </c>
      <c r="F130" s="37">
        <f t="shared" ref="F130:F134" si="425">IF(G130="",($F$1*C130-B130)/B130,H130/B130)</f>
        <v>-1.9703703703703047E-3</v>
      </c>
      <c r="H130" s="41">
        <f t="shared" ref="H130:H134" si="426">IF(G130="",$F$1*C130-B130,G130-B130)</f>
        <v>-0.26599999999999113</v>
      </c>
      <c r="I130" t="s">
        <v>7</v>
      </c>
      <c r="J130" t="s">
        <v>641</v>
      </c>
      <c r="K130" s="2">
        <f t="shared" ref="K130:K134" si="427">D130*C130</f>
        <v>134.87338</v>
      </c>
      <c r="L130" s="2">
        <f t="shared" ref="L130:L134" si="428">B130-K130</f>
        <v>0.12662000000000262</v>
      </c>
      <c r="M130" s="1">
        <f t="shared" ref="M130:M134" si="429">K130/150</f>
        <v>0.89915586666666669</v>
      </c>
      <c r="N130" s="6">
        <f t="shared" ref="N130:N134" si="430">N129+C130-P130</f>
        <v>13366.060000000003</v>
      </c>
      <c r="O130" s="2">
        <f t="shared" ref="O130:O134" si="431">N130*D130</f>
        <v>15520.668872000004</v>
      </c>
      <c r="P130" s="2"/>
      <c r="Q130" s="2"/>
      <c r="R130" s="6">
        <f t="shared" ref="R130:R134" si="432">R129+Q130</f>
        <v>3686.1299999999997</v>
      </c>
      <c r="S130" s="6">
        <f t="shared" ref="S130:S134" si="433">R130+O130</f>
        <v>19206.798872000003</v>
      </c>
      <c r="T130">
        <f t="shared" ref="T130:T134" si="434">T129+B130</f>
        <v>17865</v>
      </c>
      <c r="U130" s="6">
        <f t="shared" ref="U130:U134" si="435">S130-T130</f>
        <v>1341.798872000003</v>
      </c>
      <c r="V130" s="4">
        <f t="shared" ref="V130:V134" si="436">S130/T130-1</f>
        <v>7.5107689448642656E-2</v>
      </c>
      <c r="W130" s="4">
        <f t="shared" ref="W130:W134" si="437">O130/(T130-R130)-1</f>
        <v>9.4633695915119054E-2</v>
      </c>
      <c r="X130" s="1">
        <f t="shared" ref="X130:X134" si="438">R130/S130</f>
        <v>0.19191797782470157</v>
      </c>
    </row>
    <row r="131" spans="1:24">
      <c r="A131" s="7" t="s">
        <v>642</v>
      </c>
      <c r="B131">
        <v>135</v>
      </c>
      <c r="C131" s="33">
        <v>116.64</v>
      </c>
      <c r="D131" s="34">
        <v>1.1563000000000001</v>
      </c>
      <c r="E131" s="19">
        <f t="shared" si="424"/>
        <v>0.219913888</v>
      </c>
      <c r="F131" s="37">
        <f t="shared" si="425"/>
        <v>2.2399999999998324E-3</v>
      </c>
      <c r="H131" s="41">
        <f t="shared" si="426"/>
        <v>0.30239999999997735</v>
      </c>
      <c r="I131" t="s">
        <v>7</v>
      </c>
      <c r="J131" t="s">
        <v>643</v>
      </c>
      <c r="K131" s="2">
        <f t="shared" si="427"/>
        <v>134.87083200000001</v>
      </c>
      <c r="L131" s="2">
        <f t="shared" si="428"/>
        <v>0.12916799999999284</v>
      </c>
      <c r="M131" s="1">
        <f t="shared" si="429"/>
        <v>0.89913888000000008</v>
      </c>
      <c r="N131" s="6">
        <f t="shared" si="430"/>
        <v>13482.700000000003</v>
      </c>
      <c r="O131" s="2">
        <f t="shared" si="431"/>
        <v>15590.046010000004</v>
      </c>
      <c r="P131" s="2"/>
      <c r="Q131" s="2"/>
      <c r="R131" s="6">
        <f t="shared" si="432"/>
        <v>3686.1299999999997</v>
      </c>
      <c r="S131" s="6">
        <f t="shared" si="433"/>
        <v>19276.176010000003</v>
      </c>
      <c r="T131">
        <f t="shared" si="434"/>
        <v>18000</v>
      </c>
      <c r="U131" s="6">
        <f t="shared" si="435"/>
        <v>1276.1760100000029</v>
      </c>
      <c r="V131" s="4">
        <f t="shared" si="436"/>
        <v>7.0898667222222489E-2</v>
      </c>
      <c r="W131" s="4">
        <f t="shared" si="437"/>
        <v>8.9156601953210624E-2</v>
      </c>
      <c r="X131" s="1">
        <f t="shared" si="438"/>
        <v>0.19122724331255986</v>
      </c>
    </row>
    <row r="132" spans="1:24">
      <c r="A132" s="7" t="s">
        <v>644</v>
      </c>
      <c r="B132">
        <v>135</v>
      </c>
      <c r="C132" s="33">
        <v>116.68</v>
      </c>
      <c r="D132" s="34">
        <v>1.1558999999999999</v>
      </c>
      <c r="E132" s="19">
        <f t="shared" si="424"/>
        <v>0.21991360799999998</v>
      </c>
      <c r="F132" s="37">
        <f t="shared" si="425"/>
        <v>2.5837037037037876E-3</v>
      </c>
      <c r="H132" s="41">
        <f t="shared" si="426"/>
        <v>0.34880000000001132</v>
      </c>
      <c r="I132" t="s">
        <v>7</v>
      </c>
      <c r="J132" t="s">
        <v>645</v>
      </c>
      <c r="K132" s="2">
        <f t="shared" si="427"/>
        <v>134.87041199999999</v>
      </c>
      <c r="L132" s="2">
        <f t="shared" si="428"/>
        <v>0.12958800000001247</v>
      </c>
      <c r="M132" s="1">
        <f t="shared" si="429"/>
        <v>0.89913607999999989</v>
      </c>
      <c r="N132" s="6">
        <f t="shared" si="430"/>
        <v>13599.380000000003</v>
      </c>
      <c r="O132" s="2">
        <f t="shared" si="431"/>
        <v>15719.523342000002</v>
      </c>
      <c r="P132" s="2"/>
      <c r="Q132" s="2"/>
      <c r="R132" s="6">
        <f t="shared" si="432"/>
        <v>3686.1299999999997</v>
      </c>
      <c r="S132" s="6">
        <f t="shared" si="433"/>
        <v>19405.653342000001</v>
      </c>
      <c r="T132">
        <f t="shared" si="434"/>
        <v>18135</v>
      </c>
      <c r="U132" s="6">
        <f t="shared" si="435"/>
        <v>1270.6533420000014</v>
      </c>
      <c r="V132" s="4">
        <f t="shared" si="436"/>
        <v>7.0066354673283815E-2</v>
      </c>
      <c r="W132" s="4">
        <f t="shared" si="437"/>
        <v>8.7941364411196155E-2</v>
      </c>
      <c r="X132" s="1">
        <f t="shared" si="438"/>
        <v>0.18995134742626998</v>
      </c>
    </row>
    <row r="133" spans="1:24">
      <c r="A133" s="7" t="s">
        <v>646</v>
      </c>
      <c r="B133">
        <v>135</v>
      </c>
      <c r="C133" s="33">
        <v>117.69</v>
      </c>
      <c r="D133" s="34">
        <v>1.1459999999999999</v>
      </c>
      <c r="E133" s="19">
        <f t="shared" si="424"/>
        <v>0.21991516</v>
      </c>
      <c r="F133" s="37">
        <f t="shared" si="425"/>
        <v>1.1262222222222186E-2</v>
      </c>
      <c r="H133" s="41">
        <f t="shared" si="426"/>
        <v>1.5203999999999951</v>
      </c>
      <c r="I133" t="s">
        <v>7</v>
      </c>
      <c r="J133" t="s">
        <v>647</v>
      </c>
      <c r="K133" s="2">
        <f t="shared" si="427"/>
        <v>134.87273999999999</v>
      </c>
      <c r="L133" s="2">
        <f t="shared" si="428"/>
        <v>0.12726000000000681</v>
      </c>
      <c r="M133" s="1">
        <f t="shared" si="429"/>
        <v>0.89915159999999994</v>
      </c>
      <c r="N133" s="6">
        <f t="shared" si="430"/>
        <v>13717.070000000003</v>
      </c>
      <c r="O133" s="2">
        <f t="shared" si="431"/>
        <v>15719.762220000002</v>
      </c>
      <c r="P133" s="2"/>
      <c r="Q133" s="2"/>
      <c r="R133" s="6">
        <f t="shared" si="432"/>
        <v>3686.1299999999997</v>
      </c>
      <c r="S133" s="6">
        <f t="shared" si="433"/>
        <v>19405.892220000002</v>
      </c>
      <c r="T133">
        <f t="shared" si="434"/>
        <v>18270</v>
      </c>
      <c r="U133" s="6">
        <f t="shared" si="435"/>
        <v>1135.8922200000015</v>
      </c>
      <c r="V133" s="4">
        <f t="shared" si="436"/>
        <v>6.2172535303776755E-2</v>
      </c>
      <c r="W133" s="4">
        <f t="shared" si="437"/>
        <v>7.7886885991166999E-2</v>
      </c>
      <c r="X133" s="1">
        <f t="shared" si="438"/>
        <v>0.18994900920870925</v>
      </c>
    </row>
    <row r="134" spans="1:24">
      <c r="A134" s="7" t="s">
        <v>648</v>
      </c>
      <c r="B134">
        <v>135</v>
      </c>
      <c r="C134" s="33">
        <v>116.51</v>
      </c>
      <c r="D134" s="34">
        <v>1.1576</v>
      </c>
      <c r="E134" s="19">
        <f t="shared" si="424"/>
        <v>0.21991465066666666</v>
      </c>
      <c r="F134" s="37">
        <f t="shared" si="425"/>
        <v>1.1229629629629775E-3</v>
      </c>
      <c r="H134" s="41">
        <f t="shared" si="426"/>
        <v>0.15160000000000196</v>
      </c>
      <c r="I134" t="s">
        <v>7</v>
      </c>
      <c r="J134" t="s">
        <v>649</v>
      </c>
      <c r="K134" s="2">
        <f t="shared" si="427"/>
        <v>134.87197599999999</v>
      </c>
      <c r="L134" s="2">
        <f t="shared" si="428"/>
        <v>0.12802400000001057</v>
      </c>
      <c r="M134" s="1">
        <f t="shared" si="429"/>
        <v>0.89914650666666662</v>
      </c>
      <c r="N134" s="6">
        <f t="shared" si="430"/>
        <v>13833.580000000004</v>
      </c>
      <c r="O134" s="2">
        <f t="shared" si="431"/>
        <v>16013.752208000004</v>
      </c>
      <c r="P134" s="2"/>
      <c r="Q134" s="2"/>
      <c r="R134" s="6">
        <f t="shared" si="432"/>
        <v>3686.1299999999997</v>
      </c>
      <c r="S134" s="6">
        <f t="shared" si="433"/>
        <v>19699.882208000003</v>
      </c>
      <c r="T134">
        <f t="shared" si="434"/>
        <v>18405</v>
      </c>
      <c r="U134" s="6">
        <f t="shared" si="435"/>
        <v>1294.8822080000027</v>
      </c>
      <c r="V134" s="4">
        <f t="shared" si="436"/>
        <v>7.0354914860092599E-2</v>
      </c>
      <c r="W134" s="4">
        <f t="shared" si="437"/>
        <v>8.7974294765834848E-2</v>
      </c>
      <c r="X134" s="1">
        <f t="shared" si="438"/>
        <v>0.18711431678018281</v>
      </c>
    </row>
  </sheetData>
  <autoFilter ref="A1:X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5"/>
  <sheetViews>
    <sheetView workbookViewId="0">
      <pane xSplit="1" ySplit="1" topLeftCell="K119" activePane="bottomRight" state="frozen"/>
      <selection pane="topRight" activeCell="B1" sqref="B1"/>
      <selection pane="bottomLeft" activeCell="A2" sqref="A2"/>
      <selection pane="bottomRight" activeCell="N130" sqref="N130:X135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0.86109999999999998</v>
      </c>
      <c r="G1" s="31" t="s">
        <v>50</v>
      </c>
      <c r="H1" s="46" t="str">
        <f>"盈利"&amp;ROUND(SUM(H2:H19969),2)</f>
        <v>盈利899.34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0" si="1">IF(G3="",($F$1*C3-B3)/B3,H3/B3)</f>
        <v>0.26806666666666673</v>
      </c>
      <c r="G3" s="26">
        <v>190.21</v>
      </c>
      <c r="H3" s="39">
        <f t="shared" ref="H3:H39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66" si="8">S3-T3</f>
        <v>-0.63934999999997899</v>
      </c>
      <c r="V3" s="4">
        <f>S3/T3-1</f>
        <v>-2.131166666666573E-3</v>
      </c>
      <c r="W3" s="4">
        <f t="shared" ref="W3:W41" si="9">O3/(T3-R3)-1</f>
        <v>-2.131166666666573E-3</v>
      </c>
      <c r="X3" s="1">
        <f t="shared" ref="X3:X39" si="10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7" t="s">
        <v>135</v>
      </c>
      <c r="B35">
        <v>105</v>
      </c>
      <c r="C35" s="2">
        <v>119.93</v>
      </c>
      <c r="D35" s="3">
        <v>0.87549999999999994</v>
      </c>
      <c r="E35" s="1">
        <f t="shared" ref="E35:E36" si="38">10%*M35+13%</f>
        <v>0.19999914333333335</v>
      </c>
      <c r="F35" s="36">
        <f t="shared" si="1"/>
        <v>-1.6459780952380869E-2</v>
      </c>
      <c r="G35" s="9"/>
      <c r="H35" s="40">
        <f t="shared" si="2"/>
        <v>-1.7282769999999914</v>
      </c>
      <c r="I35" t="s">
        <v>7</v>
      </c>
      <c r="J35" t="s">
        <v>309</v>
      </c>
      <c r="K35" s="2">
        <f t="shared" ref="K35:K36" si="39">D35*C35</f>
        <v>104.998715</v>
      </c>
      <c r="L35" s="2">
        <f t="shared" ref="L35:L36" si="40">K35-B35</f>
        <v>-1.2849999999957618E-3</v>
      </c>
      <c r="M35" s="1">
        <f t="shared" ref="M35:M36" si="41">K35/150</f>
        <v>0.69999143333333336</v>
      </c>
      <c r="N35" s="6">
        <f t="shared" ref="N35:N36" si="42">N34+C35-P35</f>
        <v>7149.4400000000023</v>
      </c>
      <c r="O35" s="2">
        <f t="shared" si="0"/>
        <v>6259.3347200000017</v>
      </c>
      <c r="P35" s="2"/>
      <c r="Q35" s="15"/>
      <c r="R35" s="6">
        <f t="shared" ref="R35:R36" si="43">Q35+R34</f>
        <v>0</v>
      </c>
      <c r="S35" s="6">
        <f t="shared" ref="S35:S36" si="44">O35+R35</f>
        <v>6259.3347200000017</v>
      </c>
      <c r="T35">
        <f t="shared" ref="T35:T36" si="45">T34+B35</f>
        <v>5445</v>
      </c>
      <c r="U35" s="6">
        <f t="shared" si="8"/>
        <v>814.33472000000165</v>
      </c>
      <c r="V35" s="4">
        <f t="shared" ref="V35:V36" si="46">S35/T35-1</f>
        <v>0.14955642240587719</v>
      </c>
      <c r="W35" s="4">
        <f t="shared" si="9"/>
        <v>0.14955642240587719</v>
      </c>
      <c r="X35" s="1">
        <f t="shared" si="10"/>
        <v>0</v>
      </c>
    </row>
    <row r="36" spans="1:24">
      <c r="A36" s="7" t="s">
        <v>136</v>
      </c>
      <c r="B36">
        <v>90</v>
      </c>
      <c r="C36" s="2">
        <v>102.92</v>
      </c>
      <c r="D36" s="3">
        <v>0.87450000000000006</v>
      </c>
      <c r="E36" s="1">
        <f t="shared" si="38"/>
        <v>0.19000236000000001</v>
      </c>
      <c r="F36" s="36">
        <f t="shared" si="1"/>
        <v>-1.5284311111111195E-2</v>
      </c>
      <c r="G36" s="9"/>
      <c r="H36" s="40">
        <f t="shared" si="2"/>
        <v>-1.3755880000000076</v>
      </c>
      <c r="I36" t="s">
        <v>7</v>
      </c>
      <c r="J36" t="s">
        <v>27</v>
      </c>
      <c r="K36" s="2">
        <f t="shared" si="39"/>
        <v>90.003540000000001</v>
      </c>
      <c r="L36" s="2">
        <f t="shared" si="40"/>
        <v>3.5400000000009868E-3</v>
      </c>
      <c r="M36" s="1">
        <f t="shared" si="41"/>
        <v>0.60002359999999999</v>
      </c>
      <c r="N36" s="6">
        <f t="shared" si="42"/>
        <v>7252.3600000000024</v>
      </c>
      <c r="O36" s="2">
        <f t="shared" si="0"/>
        <v>6342.1888200000021</v>
      </c>
      <c r="P36" s="2"/>
      <c r="Q36" s="15"/>
      <c r="R36" s="6">
        <f t="shared" si="43"/>
        <v>0</v>
      </c>
      <c r="S36" s="6">
        <f t="shared" si="44"/>
        <v>6342.1888200000021</v>
      </c>
      <c r="T36">
        <f t="shared" si="45"/>
        <v>5535</v>
      </c>
      <c r="U36" s="6">
        <f t="shared" si="8"/>
        <v>807.18882000000212</v>
      </c>
      <c r="V36" s="4">
        <f t="shared" si="46"/>
        <v>0.14583357181571843</v>
      </c>
      <c r="W36" s="4">
        <f t="shared" si="9"/>
        <v>0.14583357181571843</v>
      </c>
      <c r="X36" s="1">
        <f t="shared" si="10"/>
        <v>0</v>
      </c>
    </row>
    <row r="37" spans="1:24">
      <c r="A37" s="7" t="s">
        <v>137</v>
      </c>
      <c r="B37">
        <v>90</v>
      </c>
      <c r="C37" s="2">
        <v>103.33</v>
      </c>
      <c r="D37" s="3">
        <v>0.871</v>
      </c>
      <c r="E37" s="1">
        <f t="shared" ref="E37:E39" si="47">10%*M37+13%</f>
        <v>0.19000028666666666</v>
      </c>
      <c r="F37" s="36">
        <f t="shared" si="1"/>
        <v>-1.136152222222222E-2</v>
      </c>
      <c r="G37" s="9"/>
      <c r="H37" s="40">
        <f t="shared" si="2"/>
        <v>-1.0225369999999998</v>
      </c>
      <c r="I37" t="s">
        <v>7</v>
      </c>
      <c r="J37" t="s">
        <v>29</v>
      </c>
      <c r="K37" s="2">
        <f t="shared" ref="K37:K39" si="48">D37*C37</f>
        <v>90.000429999999994</v>
      </c>
      <c r="L37" s="2">
        <f t="shared" ref="L37:L39" si="49">K37-B37</f>
        <v>4.2999999999437932E-4</v>
      </c>
      <c r="M37" s="1">
        <f t="shared" ref="M37:M39" si="50">K37/150</f>
        <v>0.60000286666666658</v>
      </c>
      <c r="N37" s="6">
        <f t="shared" ref="N37:N39" si="51">N36+C37-P37</f>
        <v>7355.6900000000023</v>
      </c>
      <c r="O37" s="2">
        <f t="shared" ref="O37:O39" si="52">N37*D37</f>
        <v>6406.8059900000017</v>
      </c>
      <c r="P37" s="2"/>
      <c r="Q37" s="15"/>
      <c r="R37" s="6">
        <f t="shared" ref="R37:R39" si="53">Q37+R36</f>
        <v>0</v>
      </c>
      <c r="S37" s="6">
        <f t="shared" ref="S37:S39" si="54">O37+R37</f>
        <v>6406.8059900000017</v>
      </c>
      <c r="T37">
        <f t="shared" ref="T37:T39" si="55">T36+B37</f>
        <v>5625</v>
      </c>
      <c r="U37" s="6">
        <f t="shared" si="8"/>
        <v>781.80599000000166</v>
      </c>
      <c r="V37" s="4">
        <f t="shared" ref="V37:V39" si="56">S37/T37-1</f>
        <v>0.13898773155555588</v>
      </c>
      <c r="W37" s="4">
        <f t="shared" si="9"/>
        <v>0.13898773155555588</v>
      </c>
      <c r="X37" s="1">
        <f t="shared" si="10"/>
        <v>0</v>
      </c>
    </row>
    <row r="38" spans="1:24">
      <c r="A38" s="7" t="s">
        <v>138</v>
      </c>
      <c r="B38">
        <v>90</v>
      </c>
      <c r="C38" s="2">
        <v>103.2</v>
      </c>
      <c r="D38" s="3">
        <v>0.87209999999999999</v>
      </c>
      <c r="E38" s="1">
        <f t="shared" si="47"/>
        <v>0.19000048</v>
      </c>
      <c r="F38" s="36">
        <f t="shared" si="1"/>
        <v>-1.2605333333333293E-2</v>
      </c>
      <c r="G38" s="9"/>
      <c r="H38" s="40">
        <f t="shared" si="2"/>
        <v>-1.1344799999999964</v>
      </c>
      <c r="I38" t="s">
        <v>7</v>
      </c>
      <c r="J38" t="s">
        <v>30</v>
      </c>
      <c r="K38" s="2">
        <f t="shared" si="48"/>
        <v>90.000720000000001</v>
      </c>
      <c r="L38" s="2">
        <f t="shared" si="49"/>
        <v>7.2000000000116415E-4</v>
      </c>
      <c r="M38" s="1">
        <f t="shared" si="50"/>
        <v>0.6000048</v>
      </c>
      <c r="N38" s="6">
        <f t="shared" si="51"/>
        <v>7458.8900000000021</v>
      </c>
      <c r="O38" s="2">
        <f t="shared" si="52"/>
        <v>6504.8979690000015</v>
      </c>
      <c r="P38" s="2"/>
      <c r="Q38" s="15"/>
      <c r="R38" s="6">
        <f t="shared" si="53"/>
        <v>0</v>
      </c>
      <c r="S38" s="6">
        <f t="shared" si="54"/>
        <v>6504.8979690000015</v>
      </c>
      <c r="T38">
        <f t="shared" si="55"/>
        <v>5715</v>
      </c>
      <c r="U38" s="6">
        <f t="shared" si="8"/>
        <v>789.89796900000147</v>
      </c>
      <c r="V38" s="4">
        <f t="shared" si="56"/>
        <v>0.13821486771653579</v>
      </c>
      <c r="W38" s="4">
        <f t="shared" si="9"/>
        <v>0.13821486771653579</v>
      </c>
      <c r="X38" s="1">
        <f t="shared" si="10"/>
        <v>0</v>
      </c>
    </row>
    <row r="39" spans="1:24">
      <c r="A39" s="7" t="s">
        <v>139</v>
      </c>
      <c r="B39">
        <v>90</v>
      </c>
      <c r="C39" s="2">
        <v>102.4</v>
      </c>
      <c r="D39" s="3">
        <v>0.87890000000000001</v>
      </c>
      <c r="E39" s="1">
        <f t="shared" si="47"/>
        <v>0.18999957333333334</v>
      </c>
      <c r="F39" s="36">
        <f t="shared" si="1"/>
        <v>-2.0259555555555489E-2</v>
      </c>
      <c r="G39" s="9"/>
      <c r="H39" s="40">
        <f t="shared" si="2"/>
        <v>-1.8233599999999939</v>
      </c>
      <c r="I39" t="s">
        <v>7</v>
      </c>
      <c r="J39" t="s">
        <v>310</v>
      </c>
      <c r="K39" s="2">
        <f t="shared" si="48"/>
        <v>89.99936000000001</v>
      </c>
      <c r="L39" s="2">
        <f t="shared" si="49"/>
        <v>-6.3999999998998192E-4</v>
      </c>
      <c r="M39" s="1">
        <f t="shared" si="50"/>
        <v>0.59999573333333345</v>
      </c>
      <c r="N39" s="6">
        <f t="shared" si="51"/>
        <v>7561.2900000000018</v>
      </c>
      <c r="O39" s="2">
        <f t="shared" si="52"/>
        <v>6645.6177810000017</v>
      </c>
      <c r="P39" s="2"/>
      <c r="Q39" s="15"/>
      <c r="R39" s="6">
        <f t="shared" si="53"/>
        <v>0</v>
      </c>
      <c r="S39" s="6">
        <f t="shared" si="54"/>
        <v>6645.6177810000017</v>
      </c>
      <c r="T39">
        <f t="shared" si="55"/>
        <v>5805</v>
      </c>
      <c r="U39" s="6">
        <f t="shared" si="8"/>
        <v>840.61778100000174</v>
      </c>
      <c r="V39" s="4">
        <f t="shared" si="56"/>
        <v>0.1448092645994834</v>
      </c>
      <c r="W39" s="4">
        <f t="shared" si="9"/>
        <v>0.1448092645994834</v>
      </c>
      <c r="X39" s="1">
        <f t="shared" si="10"/>
        <v>0</v>
      </c>
    </row>
    <row r="40" spans="1:24">
      <c r="A40" s="7" t="s">
        <v>140</v>
      </c>
      <c r="B40">
        <v>135</v>
      </c>
      <c r="C40" s="2">
        <v>151.04</v>
      </c>
      <c r="D40" s="3">
        <v>0.89380000000000004</v>
      </c>
      <c r="E40" s="1">
        <f t="shared" ref="E40" si="57">10%*M40+13%</f>
        <v>0.21999970133333335</v>
      </c>
      <c r="F40" s="36">
        <f t="shared" si="1"/>
        <v>-3.6588562962963013E-2</v>
      </c>
      <c r="G40" s="9"/>
      <c r="H40" s="40">
        <f t="shared" ref="H40" si="58">IF(G40="",$F$1*C40-B40,G40-B40)</f>
        <v>-4.939456000000007</v>
      </c>
      <c r="I40" t="s">
        <v>7</v>
      </c>
      <c r="J40" t="s">
        <v>311</v>
      </c>
      <c r="K40" s="2">
        <f t="shared" ref="K40" si="59">D40*C40</f>
        <v>134.99955199999999</v>
      </c>
      <c r="L40" s="2">
        <f t="shared" ref="L40" si="60">K40-B40</f>
        <v>-4.4800000000577711E-4</v>
      </c>
      <c r="M40" s="1">
        <f t="shared" ref="M40" si="61">K40/150</f>
        <v>0.89999701333333326</v>
      </c>
      <c r="N40" s="6">
        <f t="shared" ref="N40" si="62">N39+C40-P40</f>
        <v>7712.3300000000017</v>
      </c>
      <c r="O40" s="2">
        <f t="shared" ref="O40" si="63">N40*D40</f>
        <v>6893.2805540000018</v>
      </c>
      <c r="P40" s="2"/>
      <c r="Q40" s="15"/>
      <c r="R40" s="6">
        <f t="shared" ref="R40" si="64">Q40+R39</f>
        <v>0</v>
      </c>
      <c r="S40" s="6">
        <f t="shared" ref="S40" si="65">O40+R40</f>
        <v>6893.2805540000018</v>
      </c>
      <c r="T40">
        <f t="shared" ref="T40" si="66">T39+B40</f>
        <v>5940</v>
      </c>
      <c r="U40" s="6">
        <f t="shared" si="8"/>
        <v>953.28055400000176</v>
      </c>
      <c r="V40" s="4">
        <f t="shared" ref="V40" si="67">S40/T40-1</f>
        <v>0.16048494175084205</v>
      </c>
      <c r="W40" s="4">
        <f t="shared" si="9"/>
        <v>0.16048494175084205</v>
      </c>
      <c r="X40" s="1">
        <f t="shared" ref="X40" si="68">R40/S40</f>
        <v>0</v>
      </c>
    </row>
    <row r="41" spans="1:24">
      <c r="A41" s="7" t="s">
        <v>141</v>
      </c>
      <c r="B41">
        <v>135</v>
      </c>
      <c r="C41" s="2">
        <v>147.35</v>
      </c>
      <c r="D41" s="3">
        <v>0.91620000000000001</v>
      </c>
      <c r="E41" s="1">
        <f t="shared" ref="E41" si="69">10%*M41+13%</f>
        <v>0.22000138000000002</v>
      </c>
      <c r="F41" s="36">
        <f t="shared" si="1"/>
        <v>-6.0125296296296336E-2</v>
      </c>
      <c r="G41" s="9"/>
      <c r="H41" s="40">
        <f t="shared" ref="H41" si="70">IF(G41="",$F$1*C41-B41,G41-B41)</f>
        <v>-8.1169150000000059</v>
      </c>
      <c r="I41" t="s">
        <v>7</v>
      </c>
      <c r="J41" t="s">
        <v>48</v>
      </c>
      <c r="K41" s="2">
        <f t="shared" ref="K41" si="71">D41*C41</f>
        <v>135.00207</v>
      </c>
      <c r="L41" s="2">
        <f t="shared" ref="L41" si="72">K41-B41</f>
        <v>2.0700000000033469E-3</v>
      </c>
      <c r="M41" s="1">
        <f t="shared" ref="M41" si="73">K41/150</f>
        <v>0.90001379999999997</v>
      </c>
      <c r="N41" s="6">
        <f t="shared" ref="N41" si="74">N40+C41-P41</f>
        <v>7242.2500000000018</v>
      </c>
      <c r="O41" s="2">
        <f t="shared" ref="O41" si="75">N41*D41</f>
        <v>6635.3494500000015</v>
      </c>
      <c r="P41" s="2">
        <v>617.42999999999995</v>
      </c>
      <c r="Q41" s="15">
        <v>565.69000000000005</v>
      </c>
      <c r="R41" s="6">
        <f t="shared" ref="R41" si="76">Q41+R40</f>
        <v>565.69000000000005</v>
      </c>
      <c r="S41" s="6">
        <f t="shared" ref="S41" si="77">O41+R41</f>
        <v>7201.039450000002</v>
      </c>
      <c r="T41">
        <f t="shared" ref="T41" si="78">T40+B41</f>
        <v>6075</v>
      </c>
      <c r="U41" s="6">
        <f t="shared" si="8"/>
        <v>1126.039450000002</v>
      </c>
      <c r="V41" s="4">
        <f t="shared" ref="V41" si="79">S41/T41-1</f>
        <v>0.18535628806584392</v>
      </c>
      <c r="W41" s="4">
        <f t="shared" si="9"/>
        <v>0.20438847151458206</v>
      </c>
      <c r="X41" s="1">
        <f t="shared" ref="X41" si="80">R41/S41</f>
        <v>7.8556714475435885E-2</v>
      </c>
    </row>
    <row r="42" spans="1:24">
      <c r="A42" s="30" t="s">
        <v>142</v>
      </c>
      <c r="B42">
        <v>135</v>
      </c>
      <c r="C42" s="2">
        <v>144.97</v>
      </c>
      <c r="D42" s="3">
        <v>0.93120000000000003</v>
      </c>
      <c r="E42" s="1">
        <f t="shared" ref="E42" si="81">10%*M42+13%</f>
        <v>0.21999737600000002</v>
      </c>
      <c r="F42" s="36">
        <f t="shared" si="1"/>
        <v>-7.5306170370370434E-2</v>
      </c>
      <c r="G42" s="9"/>
      <c r="H42" s="40">
        <f t="shared" ref="H42" si="82">IF(G42="",$F$1*C42-B42,G42-B42)</f>
        <v>-10.166333000000009</v>
      </c>
      <c r="I42" t="s">
        <v>7</v>
      </c>
      <c r="J42" t="s">
        <v>49</v>
      </c>
      <c r="K42" s="2">
        <f t="shared" ref="K42" si="83">D42*C42</f>
        <v>134.99606399999999</v>
      </c>
      <c r="L42" s="2">
        <f t="shared" ref="L42" si="84">K42-B42</f>
        <v>-3.9360000000101536E-3</v>
      </c>
      <c r="M42" s="1">
        <f t="shared" ref="M42" si="85">K42/150</f>
        <v>0.89997375999999996</v>
      </c>
      <c r="N42" s="6">
        <f t="shared" ref="N42" si="86">N41+C42-P42</f>
        <v>5395.0800000000017</v>
      </c>
      <c r="O42" s="2">
        <f t="shared" ref="O42" si="87">N42*D42</f>
        <v>5023.8984960000016</v>
      </c>
      <c r="P42" s="2">
        <v>1992.14</v>
      </c>
      <c r="Q42" s="15">
        <v>1855.08</v>
      </c>
      <c r="R42" s="6">
        <f t="shared" ref="R42" si="88">Q42+R41</f>
        <v>2420.77</v>
      </c>
      <c r="S42" s="6">
        <f t="shared" ref="S42" si="89">O42+R42</f>
        <v>7444.6684960000021</v>
      </c>
      <c r="T42">
        <f t="shared" ref="T42" si="90">T41+B42</f>
        <v>6210</v>
      </c>
      <c r="U42" s="6">
        <f t="shared" si="8"/>
        <v>1234.6684960000021</v>
      </c>
      <c r="V42" s="4">
        <f t="shared" ref="V42" si="91">S42/T42-1</f>
        <v>0.19881940354267336</v>
      </c>
      <c r="W42" s="4">
        <f t="shared" ref="W42" si="92">O42/(T42-R42)-1</f>
        <v>0.32583625063667321</v>
      </c>
      <c r="X42" s="1">
        <f t="shared" ref="X42" si="93">R42/S42</f>
        <v>0.32516827328183551</v>
      </c>
    </row>
    <row r="43" spans="1:24">
      <c r="A43" s="30" t="s">
        <v>143</v>
      </c>
      <c r="B43">
        <v>135</v>
      </c>
      <c r="C43" s="2">
        <v>143.21</v>
      </c>
      <c r="D43" s="3">
        <v>0.94269999999999998</v>
      </c>
      <c r="E43" s="1">
        <f t="shared" ref="E43" si="94">10%*M43+13%</f>
        <v>0.22000271133333332</v>
      </c>
      <c r="F43" s="36">
        <f t="shared" si="1"/>
        <v>-8.6532362962962905E-2</v>
      </c>
      <c r="G43" s="9"/>
      <c r="H43" s="40">
        <f t="shared" ref="H43" si="95">IF(G43="",$F$1*C43-B43,G43-B43)</f>
        <v>-11.681868999999992</v>
      </c>
      <c r="I43" t="s">
        <v>7</v>
      </c>
      <c r="J43" t="s">
        <v>51</v>
      </c>
      <c r="K43" s="2">
        <f t="shared" ref="K43" si="96">D43*C43</f>
        <v>135.00406699999999</v>
      </c>
      <c r="L43" s="2">
        <f t="shared" ref="L43" si="97">K43-B43</f>
        <v>4.0669999999920492E-3</v>
      </c>
      <c r="M43" s="1">
        <f t="shared" ref="M43" si="98">K43/150</f>
        <v>0.9000271133333333</v>
      </c>
      <c r="N43" s="6">
        <f t="shared" ref="N43" si="99">N42+C43-P43</f>
        <v>4398.510000000002</v>
      </c>
      <c r="O43" s="2">
        <f t="shared" ref="O43" si="100">N43*D43</f>
        <v>4146.4753770000016</v>
      </c>
      <c r="P43" s="2">
        <v>1139.78</v>
      </c>
      <c r="Q43" s="15">
        <v>1074.47</v>
      </c>
      <c r="R43" s="6">
        <f t="shared" ref="R43" si="101">Q43+R42</f>
        <v>3495.24</v>
      </c>
      <c r="S43" s="6">
        <f t="shared" ref="S43" si="102">O43+R43</f>
        <v>7641.7153770000014</v>
      </c>
      <c r="T43">
        <f t="shared" ref="T43" si="103">T42+B43</f>
        <v>6345</v>
      </c>
      <c r="U43" s="6">
        <f t="shared" si="8"/>
        <v>1296.7153770000014</v>
      </c>
      <c r="V43" s="4">
        <f t="shared" ref="V43" si="104">S43/T43-1</f>
        <v>0.20436806572104049</v>
      </c>
      <c r="W43" s="4">
        <f t="shared" ref="W43" si="105">O43/(T43-R43)-1</f>
        <v>0.4550261695721749</v>
      </c>
      <c r="X43" s="1">
        <f t="shared" ref="X43" si="106">R43/S43</f>
        <v>0.45738945087119531</v>
      </c>
    </row>
    <row r="44" spans="1:24">
      <c r="A44" s="30" t="s">
        <v>144</v>
      </c>
      <c r="B44">
        <v>135</v>
      </c>
      <c r="C44" s="2">
        <v>148.30000000000001</v>
      </c>
      <c r="D44" s="3">
        <v>0.9103</v>
      </c>
      <c r="E44" s="1">
        <f t="shared" ref="E44" si="107">10%*M44+13%</f>
        <v>0.21999832666666669</v>
      </c>
      <c r="F44" s="36">
        <f t="shared" si="1"/>
        <v>-5.4065703703703658E-2</v>
      </c>
      <c r="G44" s="9"/>
      <c r="H44" s="40">
        <f t="shared" ref="H44" si="108">IF(G44="",$F$1*C44-B44,G44-B44)</f>
        <v>-7.2988699999999938</v>
      </c>
      <c r="I44" t="s">
        <v>7</v>
      </c>
      <c r="J44" t="s">
        <v>52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5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6">
        <f t="shared" si="8"/>
        <v>1154.201143000002</v>
      </c>
      <c r="V44" s="4">
        <f t="shared" ref="V44" si="117">S44/T44-1</f>
        <v>0.17811746033950659</v>
      </c>
      <c r="W44" s="4">
        <f t="shared" ref="W44" si="118">O44/(T44-R44)-1</f>
        <v>0.38669814088905041</v>
      </c>
      <c r="X44" s="1">
        <f t="shared" ref="X44" si="119">R44/S44</f>
        <v>0.45783965270614807</v>
      </c>
    </row>
    <row r="45" spans="1:24">
      <c r="A45" s="30" t="s">
        <v>145</v>
      </c>
      <c r="B45">
        <v>135</v>
      </c>
      <c r="C45" s="2">
        <v>143.05000000000001</v>
      </c>
      <c r="D45" s="3">
        <v>0.94369999999999998</v>
      </c>
      <c r="E45" s="1">
        <f t="shared" ref="E45:E49" si="120">10%*M45+13%</f>
        <v>0.21999752333333333</v>
      </c>
      <c r="F45" s="36">
        <f t="shared" si="1"/>
        <v>-8.7552925925925881E-2</v>
      </c>
      <c r="G45" s="9"/>
      <c r="H45" s="40">
        <f t="shared" ref="H45:H49" si="121">IF(G45="",$F$1*C45-B45,G45-B45)</f>
        <v>-11.819644999999994</v>
      </c>
      <c r="I45" t="s">
        <v>7</v>
      </c>
      <c r="J45" t="s">
        <v>53</v>
      </c>
      <c r="K45" s="2">
        <f t="shared" ref="K45:K49" si="122">D45*C45</f>
        <v>134.996285</v>
      </c>
      <c r="L45" s="2">
        <f t="shared" ref="L45:L49" si="123">K45-B45</f>
        <v>-3.7149999999996908E-3</v>
      </c>
      <c r="M45" s="1">
        <f t="shared" ref="M45:M49" si="124">K45/150</f>
        <v>0.89997523333333329</v>
      </c>
      <c r="N45" s="6">
        <f t="shared" ref="N45:N49" si="125">N44+C45-P45</f>
        <v>4689.8600000000024</v>
      </c>
      <c r="O45" s="2">
        <f t="shared" ref="O45:O49" si="126">N45*D45</f>
        <v>4425.8208820000018</v>
      </c>
      <c r="P45" s="2"/>
      <c r="Q45" s="15"/>
      <c r="R45" s="6">
        <f t="shared" ref="R45:R49" si="127">Q45+R44</f>
        <v>3495.24</v>
      </c>
      <c r="S45" s="6">
        <f t="shared" ref="S45:S49" si="128">O45+R45</f>
        <v>7921.0608820000016</v>
      </c>
      <c r="T45">
        <f t="shared" ref="T45:T49" si="129">T44+B45</f>
        <v>6615</v>
      </c>
      <c r="U45" s="6">
        <f t="shared" si="8"/>
        <v>1306.0608820000016</v>
      </c>
      <c r="V45" s="4">
        <f t="shared" ref="V45:V49" si="130">S45/T45-1</f>
        <v>0.19743928677248701</v>
      </c>
      <c r="W45" s="4">
        <f t="shared" ref="W45:W49" si="131">O45/(T45-R45)-1</f>
        <v>0.41864146024053173</v>
      </c>
      <c r="X45" s="1">
        <f t="shared" ref="X45:X49" si="132">R45/S45</f>
        <v>0.44125907527647745</v>
      </c>
    </row>
    <row r="46" spans="1:24">
      <c r="A46" s="30" t="s">
        <v>146</v>
      </c>
      <c r="B46">
        <v>135</v>
      </c>
      <c r="C46" s="2">
        <v>140.77000000000001</v>
      </c>
      <c r="D46" s="3">
        <v>0.95899999999999996</v>
      </c>
      <c r="E46" s="1">
        <f t="shared" si="120"/>
        <v>0.21999895333333336</v>
      </c>
      <c r="F46" s="36">
        <f t="shared" si="1"/>
        <v>-0.10209594814814808</v>
      </c>
      <c r="G46" s="9"/>
      <c r="H46" s="40">
        <f t="shared" si="121"/>
        <v>-13.782952999999992</v>
      </c>
      <c r="I46" t="s">
        <v>7</v>
      </c>
      <c r="J46" t="s">
        <v>54</v>
      </c>
      <c r="K46" s="2">
        <f t="shared" si="122"/>
        <v>134.99843000000001</v>
      </c>
      <c r="L46" s="2">
        <f t="shared" si="123"/>
        <v>-1.5699999999867487E-3</v>
      </c>
      <c r="M46" s="1">
        <f t="shared" si="124"/>
        <v>0.89998953333333342</v>
      </c>
      <c r="N46" s="6">
        <f t="shared" si="125"/>
        <v>4830.6300000000028</v>
      </c>
      <c r="O46" s="2">
        <f t="shared" si="126"/>
        <v>4632.5741700000026</v>
      </c>
      <c r="P46" s="2"/>
      <c r="Q46" s="15"/>
      <c r="R46" s="6">
        <f t="shared" si="127"/>
        <v>3495.24</v>
      </c>
      <c r="S46" s="6">
        <f t="shared" si="128"/>
        <v>8127.8141700000024</v>
      </c>
      <c r="T46">
        <f t="shared" si="129"/>
        <v>6750</v>
      </c>
      <c r="U46" s="6">
        <f t="shared" si="8"/>
        <v>1377.8141700000024</v>
      </c>
      <c r="V46" s="4">
        <f t="shared" si="130"/>
        <v>0.20412061777777812</v>
      </c>
      <c r="W46" s="4">
        <f t="shared" si="131"/>
        <v>0.42332281642886183</v>
      </c>
      <c r="X46" s="1">
        <f t="shared" si="132"/>
        <v>0.43003443815202269</v>
      </c>
    </row>
    <row r="47" spans="1:24">
      <c r="A47" s="30" t="s">
        <v>147</v>
      </c>
      <c r="B47">
        <v>135</v>
      </c>
      <c r="C47" s="2">
        <v>143.88999999999999</v>
      </c>
      <c r="D47" s="3">
        <v>0.93820000000000003</v>
      </c>
      <c r="E47" s="1">
        <f t="shared" si="120"/>
        <v>0.21999839866666665</v>
      </c>
      <c r="F47" s="36">
        <f t="shared" si="1"/>
        <v>-8.2194970370370504E-2</v>
      </c>
      <c r="G47" s="9"/>
      <c r="H47" s="40">
        <f t="shared" si="121"/>
        <v>-11.096321000000017</v>
      </c>
      <c r="I47" t="s">
        <v>7</v>
      </c>
      <c r="J47" t="s">
        <v>55</v>
      </c>
      <c r="K47" s="2">
        <f t="shared" si="122"/>
        <v>134.99759799999998</v>
      </c>
      <c r="L47" s="2">
        <f t="shared" si="123"/>
        <v>-2.4020000000177788E-3</v>
      </c>
      <c r="M47" s="1">
        <f t="shared" si="124"/>
        <v>0.89998398666666657</v>
      </c>
      <c r="N47" s="6">
        <f t="shared" si="125"/>
        <v>4974.5200000000032</v>
      </c>
      <c r="O47" s="2">
        <f t="shared" si="126"/>
        <v>4667.0946640000029</v>
      </c>
      <c r="P47" s="2"/>
      <c r="Q47" s="15"/>
      <c r="R47" s="6">
        <f t="shared" si="127"/>
        <v>3495.24</v>
      </c>
      <c r="S47" s="6">
        <f t="shared" si="128"/>
        <v>8162.3346640000027</v>
      </c>
      <c r="T47">
        <f t="shared" si="129"/>
        <v>6885</v>
      </c>
      <c r="U47" s="6">
        <f t="shared" si="8"/>
        <v>1277.3346640000027</v>
      </c>
      <c r="V47" s="4">
        <f t="shared" si="130"/>
        <v>0.18552427944807581</v>
      </c>
      <c r="W47" s="4">
        <f t="shared" si="131"/>
        <v>0.37682156376852727</v>
      </c>
      <c r="X47" s="1">
        <f t="shared" si="132"/>
        <v>0.4282157181591395</v>
      </c>
    </row>
    <row r="48" spans="1:24">
      <c r="A48" s="30" t="s">
        <v>148</v>
      </c>
      <c r="B48">
        <v>135</v>
      </c>
      <c r="C48" s="2">
        <v>147.12</v>
      </c>
      <c r="D48" s="3">
        <v>0.91759999999999997</v>
      </c>
      <c r="E48" s="1">
        <f t="shared" si="120"/>
        <v>0.219998208</v>
      </c>
      <c r="F48" s="36">
        <f t="shared" si="1"/>
        <v>-6.1592355555555506E-2</v>
      </c>
      <c r="G48" s="9"/>
      <c r="H48" s="40">
        <f t="shared" si="121"/>
        <v>-8.3149679999999933</v>
      </c>
      <c r="I48" t="s">
        <v>7</v>
      </c>
      <c r="J48" t="s">
        <v>56</v>
      </c>
      <c r="K48" s="2">
        <f t="shared" si="122"/>
        <v>134.99731199999999</v>
      </c>
      <c r="L48" s="2">
        <f t="shared" si="123"/>
        <v>-2.688000000006241E-3</v>
      </c>
      <c r="M48" s="1">
        <f t="shared" si="124"/>
        <v>0.89998207999999991</v>
      </c>
      <c r="N48" s="6">
        <f t="shared" si="125"/>
        <v>5121.6400000000031</v>
      </c>
      <c r="O48" s="2">
        <f t="shared" si="126"/>
        <v>4699.6168640000024</v>
      </c>
      <c r="P48" s="2"/>
      <c r="Q48" s="15"/>
      <c r="R48" s="6">
        <f t="shared" si="127"/>
        <v>3495.24</v>
      </c>
      <c r="S48" s="6">
        <f t="shared" si="128"/>
        <v>8194.8568640000012</v>
      </c>
      <c r="T48">
        <f t="shared" si="129"/>
        <v>7020</v>
      </c>
      <c r="U48" s="6">
        <f t="shared" si="8"/>
        <v>1174.8568640000012</v>
      </c>
      <c r="V48" s="4">
        <f t="shared" si="130"/>
        <v>0.16735852763532777</v>
      </c>
      <c r="W48" s="4">
        <f t="shared" si="131"/>
        <v>0.33331542119179813</v>
      </c>
      <c r="X48" s="1">
        <f t="shared" si="132"/>
        <v>0.42651629650233258</v>
      </c>
    </row>
    <row r="49" spans="1:25">
      <c r="A49" s="30" t="s">
        <v>149</v>
      </c>
      <c r="B49">
        <v>135</v>
      </c>
      <c r="C49" s="2">
        <v>145.58000000000001</v>
      </c>
      <c r="D49" s="3">
        <v>0.92730000000000001</v>
      </c>
      <c r="E49" s="1">
        <f t="shared" si="120"/>
        <v>0.21999755600000004</v>
      </c>
      <c r="F49" s="36">
        <f t="shared" si="1"/>
        <v>-7.1415274074074012E-2</v>
      </c>
      <c r="G49" s="9"/>
      <c r="H49" s="40">
        <f t="shared" si="121"/>
        <v>-9.6410619999999909</v>
      </c>
      <c r="I49" t="s">
        <v>7</v>
      </c>
      <c r="J49" t="s">
        <v>57</v>
      </c>
      <c r="K49" s="2">
        <f t="shared" si="122"/>
        <v>134.99633400000002</v>
      </c>
      <c r="L49" s="2">
        <f t="shared" si="123"/>
        <v>-3.6659999999812953E-3</v>
      </c>
      <c r="M49" s="1">
        <f t="shared" si="124"/>
        <v>0.89997556000000012</v>
      </c>
      <c r="N49" s="6">
        <f t="shared" si="125"/>
        <v>5267.220000000003</v>
      </c>
      <c r="O49" s="2">
        <f t="shared" si="126"/>
        <v>4884.2931060000028</v>
      </c>
      <c r="P49" s="2"/>
      <c r="Q49" s="15"/>
      <c r="R49" s="6">
        <f t="shared" si="127"/>
        <v>3495.24</v>
      </c>
      <c r="S49" s="6">
        <f t="shared" si="128"/>
        <v>8379.5331060000026</v>
      </c>
      <c r="T49">
        <f t="shared" si="129"/>
        <v>7155</v>
      </c>
      <c r="U49" s="6">
        <f t="shared" si="8"/>
        <v>1224.5331060000026</v>
      </c>
      <c r="V49" s="4">
        <f t="shared" si="130"/>
        <v>0.17114369056603818</v>
      </c>
      <c r="W49" s="4">
        <f t="shared" si="131"/>
        <v>0.33459382746409672</v>
      </c>
      <c r="X49" s="1">
        <f t="shared" si="132"/>
        <v>0.41711631850911846</v>
      </c>
    </row>
    <row r="50" spans="1:25">
      <c r="A50" s="30" t="s">
        <v>150</v>
      </c>
      <c r="B50">
        <v>135</v>
      </c>
      <c r="C50" s="2">
        <v>142.02000000000001</v>
      </c>
      <c r="D50" s="3">
        <v>0.9506</v>
      </c>
      <c r="E50" s="1">
        <f t="shared" ref="E50:E54" si="133">10%*M50+13%</f>
        <v>0.22000280800000002</v>
      </c>
      <c r="F50" s="36">
        <f t="shared" si="1"/>
        <v>-9.4122799999999951E-2</v>
      </c>
      <c r="G50" s="9"/>
      <c r="H50" s="40">
        <f t="shared" ref="H50:H54" si="134">IF(G50="",$F$1*C50-B50,G50-B50)</f>
        <v>-12.706577999999993</v>
      </c>
      <c r="I50" t="s">
        <v>7</v>
      </c>
      <c r="J50" t="s">
        <v>58</v>
      </c>
      <c r="K50" s="2">
        <f t="shared" ref="K50:K54" si="135">D50*C50</f>
        <v>135.00421200000002</v>
      </c>
      <c r="L50" s="2">
        <f t="shared" ref="L50:L54" si="136">K50-B50</f>
        <v>4.2120000000238633E-3</v>
      </c>
      <c r="M50" s="1">
        <f t="shared" ref="M50:M54" si="137">K50/150</f>
        <v>0.90002808000000012</v>
      </c>
      <c r="N50" s="6">
        <f t="shared" ref="N50:N54" si="138">N49+C50-P50</f>
        <v>5409.2400000000034</v>
      </c>
      <c r="O50" s="2">
        <f t="shared" ref="O50:O54" si="139">N50*D50</f>
        <v>5142.0235440000033</v>
      </c>
      <c r="P50" s="2"/>
      <c r="Q50" s="15"/>
      <c r="R50" s="6">
        <f t="shared" ref="R50:R54" si="140">Q50+R49</f>
        <v>3495.24</v>
      </c>
      <c r="S50" s="6">
        <f t="shared" ref="S50:S54" si="141">O50+R50</f>
        <v>8637.2635440000031</v>
      </c>
      <c r="T50">
        <f t="shared" ref="T50:T54" si="142">T49+B50</f>
        <v>7290</v>
      </c>
      <c r="U50" s="6">
        <f t="shared" si="8"/>
        <v>1347.2635440000031</v>
      </c>
      <c r="V50" s="4">
        <f t="shared" ref="V50:V54" si="143">S50/T50-1</f>
        <v>0.18480981399176999</v>
      </c>
      <c r="W50" s="4">
        <f t="shared" ref="W50:W54" si="144">O50/(T50-R50)-1</f>
        <v>0.35503260917686563</v>
      </c>
      <c r="X50" s="1">
        <f t="shared" ref="X50:X54" si="145">R50/S50</f>
        <v>0.40466983347150703</v>
      </c>
    </row>
    <row r="51" spans="1:25">
      <c r="A51" s="30" t="s">
        <v>151</v>
      </c>
      <c r="B51">
        <v>135</v>
      </c>
      <c r="C51" s="2">
        <v>141.51</v>
      </c>
      <c r="D51" s="3">
        <v>0.95399999999999996</v>
      </c>
      <c r="E51" s="1">
        <f t="shared" si="133"/>
        <v>0.22000036000000001</v>
      </c>
      <c r="F51" s="36">
        <f t="shared" si="1"/>
        <v>-9.7375844444444484E-2</v>
      </c>
      <c r="G51" s="9"/>
      <c r="H51" s="40">
        <f t="shared" si="134"/>
        <v>-13.145739000000006</v>
      </c>
      <c r="I51" t="s">
        <v>7</v>
      </c>
      <c r="J51" t="s">
        <v>59</v>
      </c>
      <c r="K51" s="2">
        <f t="shared" si="135"/>
        <v>135.00053999999997</v>
      </c>
      <c r="L51" s="2">
        <f t="shared" si="136"/>
        <v>5.3999999997245141E-4</v>
      </c>
      <c r="M51" s="1">
        <f t="shared" si="137"/>
        <v>0.90000359999999979</v>
      </c>
      <c r="N51" s="6">
        <f t="shared" si="138"/>
        <v>5245.9600000000037</v>
      </c>
      <c r="O51" s="2">
        <f t="shared" si="139"/>
        <v>5004.6458400000029</v>
      </c>
      <c r="P51" s="2">
        <v>304.79000000000002</v>
      </c>
      <c r="Q51" s="15">
        <v>290.77</v>
      </c>
      <c r="R51" s="6">
        <f t="shared" si="140"/>
        <v>3786.0099999999998</v>
      </c>
      <c r="S51" s="6">
        <f t="shared" si="141"/>
        <v>8790.6558400000031</v>
      </c>
      <c r="T51">
        <f t="shared" si="142"/>
        <v>7425</v>
      </c>
      <c r="U51" s="6">
        <f t="shared" si="8"/>
        <v>1365.6558400000031</v>
      </c>
      <c r="V51" s="4">
        <f t="shared" si="143"/>
        <v>0.18392671245791292</v>
      </c>
      <c r="W51" s="4">
        <f t="shared" si="144"/>
        <v>0.37528430690933545</v>
      </c>
      <c r="X51" s="1">
        <f t="shared" si="145"/>
        <v>0.43068572685698481</v>
      </c>
    </row>
    <row r="52" spans="1:25">
      <c r="A52" s="30" t="s">
        <v>152</v>
      </c>
      <c r="B52">
        <v>135</v>
      </c>
      <c r="C52" s="2">
        <v>141.69999999999999</v>
      </c>
      <c r="D52" s="3">
        <v>0.95269999999999999</v>
      </c>
      <c r="E52" s="1">
        <f t="shared" si="133"/>
        <v>0.21999839333333332</v>
      </c>
      <c r="F52" s="36">
        <f t="shared" si="1"/>
        <v>-9.6163925925926014E-2</v>
      </c>
      <c r="G52" s="9"/>
      <c r="H52" s="40">
        <f t="shared" si="134"/>
        <v>-12.982130000000012</v>
      </c>
      <c r="I52" t="s">
        <v>7</v>
      </c>
      <c r="J52" t="s">
        <v>60</v>
      </c>
      <c r="K52" s="2">
        <f t="shared" si="135"/>
        <v>134.99758999999997</v>
      </c>
      <c r="L52" s="2">
        <f t="shared" si="136"/>
        <v>-2.4100000000260025E-3</v>
      </c>
      <c r="M52" s="1">
        <f t="shared" si="137"/>
        <v>0.89998393333333315</v>
      </c>
      <c r="N52" s="6">
        <f t="shared" si="138"/>
        <v>5387.6600000000035</v>
      </c>
      <c r="O52" s="2">
        <f t="shared" si="139"/>
        <v>5132.8236820000029</v>
      </c>
      <c r="P52" s="2"/>
      <c r="Q52" s="15"/>
      <c r="R52" s="6">
        <f t="shared" si="140"/>
        <v>3786.0099999999998</v>
      </c>
      <c r="S52" s="6">
        <f t="shared" si="141"/>
        <v>8918.8336820000022</v>
      </c>
      <c r="T52">
        <f t="shared" si="142"/>
        <v>7560</v>
      </c>
      <c r="U52" s="6">
        <f t="shared" si="8"/>
        <v>1358.8336820000022</v>
      </c>
      <c r="V52" s="4">
        <f t="shared" si="143"/>
        <v>0.17973990502645543</v>
      </c>
      <c r="W52" s="4">
        <f t="shared" si="144"/>
        <v>0.36005227411837404</v>
      </c>
      <c r="X52" s="1">
        <f t="shared" si="145"/>
        <v>0.42449608715553566</v>
      </c>
    </row>
    <row r="53" spans="1:25">
      <c r="A53" s="30" t="s">
        <v>153</v>
      </c>
      <c r="B53">
        <v>135</v>
      </c>
      <c r="C53" s="2">
        <v>139.88</v>
      </c>
      <c r="D53" s="3">
        <v>0.96509999999999996</v>
      </c>
      <c r="E53" s="1">
        <f t="shared" si="133"/>
        <v>0.219998792</v>
      </c>
      <c r="F53" s="36">
        <f t="shared" si="1"/>
        <v>-0.10777282962962968</v>
      </c>
      <c r="G53" s="9"/>
      <c r="H53" s="40">
        <f t="shared" si="134"/>
        <v>-14.549332000000007</v>
      </c>
      <c r="I53" t="s">
        <v>7</v>
      </c>
      <c r="J53" t="s">
        <v>61</v>
      </c>
      <c r="K53" s="2">
        <f t="shared" si="135"/>
        <v>134.998188</v>
      </c>
      <c r="L53" s="2">
        <f t="shared" si="136"/>
        <v>-1.812000000001035E-3</v>
      </c>
      <c r="M53" s="1">
        <f t="shared" si="137"/>
        <v>0.89998791999999994</v>
      </c>
      <c r="N53" s="6">
        <f t="shared" si="138"/>
        <v>5007.7500000000036</v>
      </c>
      <c r="O53" s="2">
        <f t="shared" si="139"/>
        <v>4832.9795250000034</v>
      </c>
      <c r="P53" s="2">
        <v>519.79</v>
      </c>
      <c r="Q53" s="15">
        <v>501.64</v>
      </c>
      <c r="R53" s="6">
        <f t="shared" si="140"/>
        <v>4287.6499999999996</v>
      </c>
      <c r="S53" s="6">
        <f t="shared" si="141"/>
        <v>9120.6295250000039</v>
      </c>
      <c r="T53">
        <f t="shared" si="142"/>
        <v>7695</v>
      </c>
      <c r="U53" s="6">
        <f t="shared" si="8"/>
        <v>1425.6295250000039</v>
      </c>
      <c r="V53" s="4">
        <f t="shared" si="143"/>
        <v>0.18526699480181996</v>
      </c>
      <c r="W53" s="4">
        <f t="shared" si="144"/>
        <v>0.41839832274348177</v>
      </c>
      <c r="X53" s="1">
        <f t="shared" si="145"/>
        <v>0.47010461155640437</v>
      </c>
    </row>
    <row r="54" spans="1:25">
      <c r="A54" s="30" t="s">
        <v>154</v>
      </c>
      <c r="B54">
        <v>135</v>
      </c>
      <c r="C54" s="2">
        <v>139.12</v>
      </c>
      <c r="D54" s="3">
        <v>0.97040000000000004</v>
      </c>
      <c r="E54" s="1">
        <f t="shared" si="133"/>
        <v>0.22000136533333337</v>
      </c>
      <c r="F54" s="36">
        <f t="shared" si="1"/>
        <v>-0.11262050370370368</v>
      </c>
      <c r="G54" s="9"/>
      <c r="H54" s="40">
        <f t="shared" si="134"/>
        <v>-15.203767999999997</v>
      </c>
      <c r="I54" t="s">
        <v>7</v>
      </c>
      <c r="J54" t="s">
        <v>62</v>
      </c>
      <c r="K54" s="2">
        <f t="shared" si="135"/>
        <v>135.002048</v>
      </c>
      <c r="L54" s="2">
        <f t="shared" si="136"/>
        <v>2.0480000000020482E-3</v>
      </c>
      <c r="M54" s="1">
        <f t="shared" si="137"/>
        <v>0.90001365333333339</v>
      </c>
      <c r="N54" s="6">
        <f t="shared" si="138"/>
        <v>5146.8700000000035</v>
      </c>
      <c r="O54" s="2">
        <f t="shared" si="139"/>
        <v>4994.5226480000038</v>
      </c>
      <c r="P54" s="2"/>
      <c r="Q54" s="15"/>
      <c r="R54" s="6">
        <f t="shared" si="140"/>
        <v>4287.6499999999996</v>
      </c>
      <c r="S54" s="6">
        <f t="shared" si="141"/>
        <v>9282.1726480000034</v>
      </c>
      <c r="T54">
        <f t="shared" si="142"/>
        <v>7830</v>
      </c>
      <c r="U54" s="6">
        <f t="shared" si="8"/>
        <v>1452.1726480000034</v>
      </c>
      <c r="V54" s="4">
        <f t="shared" si="143"/>
        <v>0.18546266257982169</v>
      </c>
      <c r="W54" s="4">
        <f t="shared" si="144"/>
        <v>0.40994612277160725</v>
      </c>
      <c r="X54" s="1">
        <f t="shared" si="145"/>
        <v>0.4619231038461501</v>
      </c>
      <c r="Y54" s="6"/>
    </row>
    <row r="55" spans="1:25">
      <c r="A55" s="30" t="s">
        <v>155</v>
      </c>
      <c r="B55">
        <v>135</v>
      </c>
      <c r="C55" s="2">
        <v>140.82</v>
      </c>
      <c r="D55" s="3">
        <v>0.9587</v>
      </c>
      <c r="E55" s="1">
        <f t="shared" ref="E55:E59" si="146">10%*M55+13%</f>
        <v>0.22000275600000002</v>
      </c>
      <c r="F55" s="36">
        <f t="shared" si="1"/>
        <v>-0.1017770222222223</v>
      </c>
      <c r="G55" s="9"/>
      <c r="H55" s="40">
        <f t="shared" ref="H55:H59" si="147">IF(G55="",$F$1*C55-B55,G55-B55)</f>
        <v>-13.739898000000011</v>
      </c>
      <c r="I55" t="s">
        <v>7</v>
      </c>
      <c r="J55" t="s">
        <v>64</v>
      </c>
      <c r="K55" s="2">
        <f t="shared" ref="K55:K59" si="148">D55*C55</f>
        <v>135.00413399999999</v>
      </c>
      <c r="L55" s="2">
        <f t="shared" ref="L55:L59" si="149">K55-B55</f>
        <v>4.1339999999934207E-3</v>
      </c>
      <c r="M55" s="1">
        <f t="shared" ref="M55:M59" si="150">K55/150</f>
        <v>0.90002755999999995</v>
      </c>
      <c r="N55" s="6">
        <f t="shared" ref="N55:N59" si="151">N54+C55-P55</f>
        <v>5287.6900000000032</v>
      </c>
      <c r="O55" s="2">
        <f t="shared" ref="O55:O59" si="152">N55*D55</f>
        <v>5069.3084030000027</v>
      </c>
      <c r="P55" s="2"/>
      <c r="Q55" s="15"/>
      <c r="R55" s="6">
        <f t="shared" ref="R55:R59" si="153">Q55+R54</f>
        <v>4287.6499999999996</v>
      </c>
      <c r="S55" s="6">
        <f t="shared" ref="S55:S59" si="154">O55+R55</f>
        <v>9356.9584030000024</v>
      </c>
      <c r="T55">
        <f t="shared" ref="T55:T59" si="155">T54+B55</f>
        <v>7965</v>
      </c>
      <c r="U55" s="6">
        <f t="shared" si="8"/>
        <v>1391.9584030000024</v>
      </c>
      <c r="V55" s="4">
        <f t="shared" ref="V55:V59" si="156">S55/T55-1</f>
        <v>0.17475937263025765</v>
      </c>
      <c r="W55" s="4">
        <f t="shared" ref="W55:W59" si="157">O55/(T55-R55)-1</f>
        <v>0.37852214311936638</v>
      </c>
      <c r="X55" s="1">
        <f t="shared" ref="X55:X59" si="158">R55/S55</f>
        <v>0.45823117035823363</v>
      </c>
    </row>
    <row r="56" spans="1:25">
      <c r="A56" s="30" t="s">
        <v>156</v>
      </c>
      <c r="B56">
        <v>135</v>
      </c>
      <c r="C56" s="2">
        <v>144.65</v>
      </c>
      <c r="D56" s="3">
        <v>0.93330000000000002</v>
      </c>
      <c r="E56" s="1">
        <f t="shared" si="146"/>
        <v>0.22000122999999999</v>
      </c>
      <c r="F56" s="36">
        <f t="shared" si="1"/>
        <v>-7.7347296296296289E-2</v>
      </c>
      <c r="G56" s="9"/>
      <c r="H56" s="40">
        <f t="shared" si="147"/>
        <v>-10.441884999999999</v>
      </c>
      <c r="I56" t="s">
        <v>7</v>
      </c>
      <c r="J56" t="s">
        <v>65</v>
      </c>
      <c r="K56" s="2">
        <f t="shared" si="148"/>
        <v>135.001845</v>
      </c>
      <c r="L56" s="2">
        <f t="shared" si="149"/>
        <v>1.8450000000029831E-3</v>
      </c>
      <c r="M56" s="1">
        <f t="shared" si="150"/>
        <v>0.90001229999999999</v>
      </c>
      <c r="N56" s="6">
        <f t="shared" si="151"/>
        <v>5432.3400000000029</v>
      </c>
      <c r="O56" s="2">
        <f t="shared" si="152"/>
        <v>5070.0029220000024</v>
      </c>
      <c r="P56" s="2"/>
      <c r="Q56" s="15"/>
      <c r="R56" s="6">
        <f t="shared" si="153"/>
        <v>4287.6499999999996</v>
      </c>
      <c r="S56" s="6">
        <f t="shared" si="154"/>
        <v>9357.6529220000011</v>
      </c>
      <c r="T56">
        <f t="shared" si="155"/>
        <v>8100</v>
      </c>
      <c r="U56" s="6">
        <f t="shared" si="8"/>
        <v>1257.6529220000011</v>
      </c>
      <c r="V56" s="4">
        <f t="shared" si="156"/>
        <v>0.15526579283950626</v>
      </c>
      <c r="W56" s="4">
        <f t="shared" si="157"/>
        <v>0.3298891555077581</v>
      </c>
      <c r="X56" s="1">
        <f t="shared" si="158"/>
        <v>0.45819716073457495</v>
      </c>
    </row>
    <row r="57" spans="1:25">
      <c r="A57" s="30" t="s">
        <v>157</v>
      </c>
      <c r="B57">
        <v>135</v>
      </c>
      <c r="C57" s="2">
        <v>143.36000000000001</v>
      </c>
      <c r="D57" s="3">
        <v>0.94169999999999998</v>
      </c>
      <c r="E57" s="1">
        <f t="shared" si="146"/>
        <v>0.22000140800000001</v>
      </c>
      <c r="F57" s="36">
        <f t="shared" si="1"/>
        <v>-8.5575585185185127E-2</v>
      </c>
      <c r="G57" s="9"/>
      <c r="H57" s="40">
        <f t="shared" si="147"/>
        <v>-11.552703999999991</v>
      </c>
      <c r="I57" t="s">
        <v>7</v>
      </c>
      <c r="J57" t="s">
        <v>66</v>
      </c>
      <c r="K57" s="2">
        <f t="shared" si="148"/>
        <v>135.00211200000001</v>
      </c>
      <c r="L57" s="2">
        <f t="shared" si="149"/>
        <v>2.112000000010994E-3</v>
      </c>
      <c r="M57" s="1">
        <f t="shared" si="150"/>
        <v>0.90001408000000005</v>
      </c>
      <c r="N57" s="6">
        <f t="shared" si="151"/>
        <v>5575.7000000000025</v>
      </c>
      <c r="O57" s="2">
        <f t="shared" si="152"/>
        <v>5250.6366900000021</v>
      </c>
      <c r="P57" s="2"/>
      <c r="Q57" s="15"/>
      <c r="R57" s="6">
        <f t="shared" si="153"/>
        <v>4287.6499999999996</v>
      </c>
      <c r="S57" s="6">
        <f t="shared" si="154"/>
        <v>9538.2866900000008</v>
      </c>
      <c r="T57">
        <f t="shared" si="155"/>
        <v>8235</v>
      </c>
      <c r="U57" s="6">
        <f t="shared" si="8"/>
        <v>1303.2866900000008</v>
      </c>
      <c r="V57" s="4">
        <f t="shared" si="156"/>
        <v>0.15826189313904071</v>
      </c>
      <c r="W57" s="4">
        <f t="shared" si="157"/>
        <v>0.33016750224834412</v>
      </c>
      <c r="X57" s="1">
        <f t="shared" si="158"/>
        <v>0.44951993364753845</v>
      </c>
    </row>
    <row r="58" spans="1:25">
      <c r="A58" s="30" t="s">
        <v>158</v>
      </c>
      <c r="B58">
        <v>135</v>
      </c>
      <c r="C58" s="2">
        <v>145.29</v>
      </c>
      <c r="D58" s="3">
        <v>0.92920000000000003</v>
      </c>
      <c r="E58" s="1">
        <f t="shared" si="146"/>
        <v>0.22000231200000001</v>
      </c>
      <c r="F58" s="36">
        <f t="shared" si="1"/>
        <v>-7.3265044444444469E-2</v>
      </c>
      <c r="G58" s="9"/>
      <c r="H58" s="40">
        <f t="shared" si="147"/>
        <v>-9.890781000000004</v>
      </c>
      <c r="I58" t="s">
        <v>7</v>
      </c>
      <c r="J58" t="s">
        <v>67</v>
      </c>
      <c r="K58" s="2">
        <f t="shared" si="148"/>
        <v>135.003468</v>
      </c>
      <c r="L58" s="2">
        <f t="shared" si="149"/>
        <v>3.4679999999980282E-3</v>
      </c>
      <c r="M58" s="1">
        <f t="shared" si="150"/>
        <v>0.90002311999999995</v>
      </c>
      <c r="N58" s="6">
        <f t="shared" si="151"/>
        <v>5720.9900000000025</v>
      </c>
      <c r="O58" s="2">
        <f t="shared" si="152"/>
        <v>5315.9439080000029</v>
      </c>
      <c r="P58" s="2"/>
      <c r="Q58" s="15"/>
      <c r="R58" s="6">
        <f t="shared" si="153"/>
        <v>4287.6499999999996</v>
      </c>
      <c r="S58" s="6">
        <f t="shared" si="154"/>
        <v>9603.5939080000026</v>
      </c>
      <c r="T58">
        <f t="shared" si="155"/>
        <v>8370</v>
      </c>
      <c r="U58" s="6">
        <f t="shared" si="8"/>
        <v>1233.5939080000026</v>
      </c>
      <c r="V58" s="4">
        <f t="shared" si="156"/>
        <v>0.14738278470728816</v>
      </c>
      <c r="W58" s="4">
        <f t="shared" si="157"/>
        <v>0.30217739978198899</v>
      </c>
      <c r="X58" s="1">
        <f t="shared" si="158"/>
        <v>0.44646306800085478</v>
      </c>
    </row>
    <row r="59" spans="1:25">
      <c r="A59" s="30" t="s">
        <v>159</v>
      </c>
      <c r="B59">
        <v>135</v>
      </c>
      <c r="C59" s="2">
        <v>140.87</v>
      </c>
      <c r="D59" s="3">
        <v>0.95830000000000004</v>
      </c>
      <c r="E59" s="1">
        <f t="shared" si="146"/>
        <v>0.21999714733333336</v>
      </c>
      <c r="F59" s="36">
        <f t="shared" si="1"/>
        <v>-0.1014580962962963</v>
      </c>
      <c r="G59" s="9"/>
      <c r="H59" s="40">
        <f t="shared" si="147"/>
        <v>-13.696843000000001</v>
      </c>
      <c r="I59" t="s">
        <v>7</v>
      </c>
      <c r="J59" t="s">
        <v>68</v>
      </c>
      <c r="K59" s="2">
        <f t="shared" si="148"/>
        <v>134.995721</v>
      </c>
      <c r="L59" s="2">
        <f t="shared" si="149"/>
        <v>-4.2789999999968131E-3</v>
      </c>
      <c r="M59" s="1">
        <f t="shared" si="150"/>
        <v>0.89997147333333338</v>
      </c>
      <c r="N59" s="6">
        <f t="shared" si="151"/>
        <v>5861.8600000000024</v>
      </c>
      <c r="O59" s="2">
        <f t="shared" si="152"/>
        <v>5617.4204380000028</v>
      </c>
      <c r="P59" s="2"/>
      <c r="Q59" s="15"/>
      <c r="R59" s="6">
        <f t="shared" si="153"/>
        <v>4287.6499999999996</v>
      </c>
      <c r="S59" s="6">
        <f t="shared" si="154"/>
        <v>9905.0704380000025</v>
      </c>
      <c r="T59">
        <f t="shared" si="155"/>
        <v>8505</v>
      </c>
      <c r="U59" s="6">
        <f t="shared" si="8"/>
        <v>1400.0704380000025</v>
      </c>
      <c r="V59" s="4">
        <f t="shared" si="156"/>
        <v>0.16461733544973578</v>
      </c>
      <c r="W59" s="4">
        <f t="shared" si="157"/>
        <v>0.33197871601835338</v>
      </c>
      <c r="X59" s="1">
        <f t="shared" si="158"/>
        <v>0.43287425635569199</v>
      </c>
    </row>
    <row r="60" spans="1:25">
      <c r="A60" s="30" t="s">
        <v>160</v>
      </c>
      <c r="B60">
        <v>135</v>
      </c>
      <c r="C60" s="2">
        <v>135.99</v>
      </c>
      <c r="D60" s="3">
        <v>0.99270000000000003</v>
      </c>
      <c r="E60" s="1">
        <f t="shared" ref="E60" si="159">10%*M60+13%</f>
        <v>0.21999818200000001</v>
      </c>
      <c r="F60" s="36">
        <f t="shared" si="1"/>
        <v>-0.13258526666666667</v>
      </c>
      <c r="G60" s="9"/>
      <c r="H60" s="40">
        <f t="shared" ref="H60" si="160">IF(G60="",$F$1*C60-B60,G60-B60)</f>
        <v>-17.899011000000002</v>
      </c>
      <c r="I60" t="s">
        <v>7</v>
      </c>
      <c r="J60" t="s">
        <v>312</v>
      </c>
      <c r="K60" s="2">
        <f t="shared" ref="K60" si="161">D60*C60</f>
        <v>134.99727300000001</v>
      </c>
      <c r="L60" s="2">
        <f t="shared" ref="L60" si="162">K60-B60</f>
        <v>-2.7269999999930405E-3</v>
      </c>
      <c r="M60" s="1">
        <f t="shared" ref="M60" si="163">K60/150</f>
        <v>0.89998182000000004</v>
      </c>
      <c r="N60" s="6">
        <f t="shared" ref="N60" si="164">N59+C60-P60</f>
        <v>4019.090000000002</v>
      </c>
      <c r="O60" s="2">
        <f t="shared" ref="O60" si="165">N60*D60</f>
        <v>3989.7506430000021</v>
      </c>
      <c r="P60" s="2">
        <v>1978.76</v>
      </c>
      <c r="Q60" s="15">
        <v>1961.31</v>
      </c>
      <c r="R60" s="6">
        <f t="shared" ref="R60" si="166">Q60+R59</f>
        <v>6248.9599999999991</v>
      </c>
      <c r="S60" s="6">
        <f t="shared" ref="S60" si="167">O60+R60</f>
        <v>10238.710643000002</v>
      </c>
      <c r="T60">
        <f t="shared" ref="T60" si="168">T59+B60</f>
        <v>8640</v>
      </c>
      <c r="U60" s="6">
        <f t="shared" si="8"/>
        <v>1598.7106430000022</v>
      </c>
      <c r="V60" s="4">
        <f t="shared" ref="V60" si="169">S60/T60-1</f>
        <v>0.1850359540509261</v>
      </c>
      <c r="W60" s="4">
        <f t="shared" ref="W60" si="170">O60/(T60-R60)-1</f>
        <v>0.6686256369613226</v>
      </c>
      <c r="X60" s="1">
        <f t="shared" ref="X60" si="171">R60/S60</f>
        <v>0.61032684855414732</v>
      </c>
    </row>
    <row r="61" spans="1:25">
      <c r="A61" s="30" t="s">
        <v>161</v>
      </c>
      <c r="B61">
        <v>135</v>
      </c>
      <c r="C61" s="2">
        <v>135.58000000000001</v>
      </c>
      <c r="D61" s="3">
        <v>0.99570000000000003</v>
      </c>
      <c r="E61" s="1">
        <f t="shared" ref="E61:E63" si="172">10%*M61+13%</f>
        <v>0.21999800400000002</v>
      </c>
      <c r="F61" s="36">
        <f t="shared" ref="F61:F63" si="173">IF(G61="",($F$1*C61-B61)/B61,H61/B61)</f>
        <v>-0.13520045925925922</v>
      </c>
      <c r="G61" s="9"/>
      <c r="H61" s="40">
        <f t="shared" ref="H61:H63" si="174">IF(G61="",$F$1*C61-B61,G61-B61)</f>
        <v>-18.252061999999995</v>
      </c>
      <c r="I61" t="s">
        <v>7</v>
      </c>
      <c r="J61" t="s">
        <v>79</v>
      </c>
      <c r="K61" s="2">
        <f t="shared" ref="K61:K63" si="175">D61*C61</f>
        <v>134.99700600000003</v>
      </c>
      <c r="L61" s="2">
        <f t="shared" ref="L61:L63" si="176">K61-B61</f>
        <v>-2.9939999999726297E-3</v>
      </c>
      <c r="M61" s="1">
        <f t="shared" ref="M61:M63" si="177">K61/150</f>
        <v>0.8999800400000002</v>
      </c>
      <c r="N61" s="6">
        <f t="shared" ref="N61:N63" si="178">N60+C61-P61</f>
        <v>4154.6700000000019</v>
      </c>
      <c r="O61" s="2">
        <f t="shared" ref="O61:O63" si="179">N61*D61</f>
        <v>4136.804919000002</v>
      </c>
      <c r="P61" s="2"/>
      <c r="Q61" s="15"/>
      <c r="R61" s="6">
        <f t="shared" ref="R61:R63" si="180">Q61+R60</f>
        <v>6248.9599999999991</v>
      </c>
      <c r="S61" s="6">
        <f t="shared" ref="S61:S63" si="181">O61+R61</f>
        <v>10385.764919000001</v>
      </c>
      <c r="T61">
        <f t="shared" ref="T61:T63" si="182">T60+B61</f>
        <v>8775</v>
      </c>
      <c r="U61" s="6">
        <f t="shared" si="8"/>
        <v>1610.7649190000011</v>
      </c>
      <c r="V61" s="4">
        <f t="shared" ref="V61:V63" si="183">S61/T61-1</f>
        <v>0.18356295373219389</v>
      </c>
      <c r="W61" s="4">
        <f t="shared" ref="W61:W63" si="184">O61/(T61-R61)-1</f>
        <v>0.6376640587639153</v>
      </c>
      <c r="X61" s="1">
        <f t="shared" ref="X61:X63" si="185">R61/S61</f>
        <v>0.60168509962785521</v>
      </c>
    </row>
    <row r="62" spans="1:25">
      <c r="A62" s="30" t="s">
        <v>162</v>
      </c>
      <c r="B62">
        <v>120</v>
      </c>
      <c r="C62" s="2">
        <v>119.33</v>
      </c>
      <c r="D62" s="3">
        <v>1.0056</v>
      </c>
      <c r="E62" s="1">
        <f t="shared" si="172"/>
        <v>0.20999883200000002</v>
      </c>
      <c r="F62" s="36">
        <f t="shared" si="173"/>
        <v>-0.14370780833333338</v>
      </c>
      <c r="G62" s="9"/>
      <c r="H62" s="40">
        <f t="shared" si="174"/>
        <v>-17.244937000000007</v>
      </c>
      <c r="I62" t="s">
        <v>7</v>
      </c>
      <c r="J62" t="s">
        <v>80</v>
      </c>
      <c r="K62" s="2">
        <f t="shared" si="175"/>
        <v>119.998248</v>
      </c>
      <c r="L62" s="2">
        <f t="shared" si="176"/>
        <v>-1.751999999996201E-3</v>
      </c>
      <c r="M62" s="1">
        <f t="shared" si="177"/>
        <v>0.79998831999999997</v>
      </c>
      <c r="N62" s="6">
        <f t="shared" si="178"/>
        <v>4147.7400000000016</v>
      </c>
      <c r="O62" s="2">
        <f t="shared" si="179"/>
        <v>4170.9673440000015</v>
      </c>
      <c r="P62" s="2">
        <v>126.26</v>
      </c>
      <c r="Q62" s="15">
        <v>126.97</v>
      </c>
      <c r="R62" s="6">
        <f t="shared" si="180"/>
        <v>6375.9299999999994</v>
      </c>
      <c r="S62" s="6">
        <f t="shared" si="181"/>
        <v>10546.897344000001</v>
      </c>
      <c r="T62">
        <f t="shared" si="182"/>
        <v>8895</v>
      </c>
      <c r="U62" s="6">
        <f t="shared" si="8"/>
        <v>1651.8973440000009</v>
      </c>
      <c r="V62" s="4">
        <f t="shared" si="183"/>
        <v>0.18571077504215872</v>
      </c>
      <c r="W62" s="4">
        <f t="shared" si="184"/>
        <v>0.65575682454239081</v>
      </c>
      <c r="X62" s="1">
        <f t="shared" si="185"/>
        <v>0.60453134149705046</v>
      </c>
    </row>
    <row r="63" spans="1:25">
      <c r="A63" s="30" t="s">
        <v>163</v>
      </c>
      <c r="B63">
        <v>120</v>
      </c>
      <c r="C63" s="2">
        <v>118.64</v>
      </c>
      <c r="D63" s="3">
        <v>1.0115000000000001</v>
      </c>
      <c r="E63" s="1">
        <f t="shared" si="172"/>
        <v>0.21000290666666668</v>
      </c>
      <c r="F63" s="36">
        <f t="shared" si="173"/>
        <v>-0.1486591333333333</v>
      </c>
      <c r="G63" s="9"/>
      <c r="H63" s="40">
        <f t="shared" si="174"/>
        <v>-17.839095999999998</v>
      </c>
      <c r="I63" t="s">
        <v>7</v>
      </c>
      <c r="J63" t="s">
        <v>81</v>
      </c>
      <c r="K63" s="2">
        <f t="shared" si="175"/>
        <v>120.00436000000001</v>
      </c>
      <c r="L63" s="2">
        <f t="shared" si="176"/>
        <v>4.3600000000054706E-3</v>
      </c>
      <c r="M63" s="1">
        <f t="shared" si="177"/>
        <v>0.80002906666666673</v>
      </c>
      <c r="N63" s="6">
        <f t="shared" si="178"/>
        <v>3915.820000000002</v>
      </c>
      <c r="O63" s="2">
        <f t="shared" si="179"/>
        <v>3960.8519300000021</v>
      </c>
      <c r="P63" s="2">
        <v>350.56</v>
      </c>
      <c r="Q63" s="15">
        <v>354.59</v>
      </c>
      <c r="R63" s="6">
        <f t="shared" si="180"/>
        <v>6730.5199999999995</v>
      </c>
      <c r="S63" s="6">
        <f t="shared" si="181"/>
        <v>10691.371930000001</v>
      </c>
      <c r="T63">
        <f t="shared" si="182"/>
        <v>9015</v>
      </c>
      <c r="U63" s="6">
        <f t="shared" si="8"/>
        <v>1676.3719300000012</v>
      </c>
      <c r="V63" s="4">
        <f t="shared" si="183"/>
        <v>0.185953625069329</v>
      </c>
      <c r="W63" s="4">
        <f t="shared" si="184"/>
        <v>0.73380897622216046</v>
      </c>
      <c r="X63" s="1">
        <f t="shared" si="185"/>
        <v>0.6295281881564847</v>
      </c>
    </row>
    <row r="64" spans="1:25">
      <c r="A64" s="30" t="s">
        <v>164</v>
      </c>
      <c r="B64">
        <v>120</v>
      </c>
      <c r="C64" s="2">
        <v>119.12</v>
      </c>
      <c r="D64" s="3">
        <v>1.0074000000000001</v>
      </c>
      <c r="E64" s="1">
        <f t="shared" ref="E64:E68" si="186">10%*M64+13%</f>
        <v>0.210000992</v>
      </c>
      <c r="F64" s="36">
        <f t="shared" ref="F64:F68" si="187">IF(G64="",($F$1*C64-B64)/B64,H64/B64)</f>
        <v>-0.14521473333333337</v>
      </c>
      <c r="G64" s="9"/>
      <c r="H64" s="40">
        <f t="shared" ref="H64:H68" si="188">IF(G64="",$F$1*C64-B64,G64-B64)</f>
        <v>-17.425768000000005</v>
      </c>
      <c r="I64" t="s">
        <v>7</v>
      </c>
      <c r="J64" t="s">
        <v>84</v>
      </c>
      <c r="K64" s="2">
        <f t="shared" ref="K64:K68" si="189">D64*C64</f>
        <v>120.00148800000001</v>
      </c>
      <c r="L64" s="2">
        <f t="shared" ref="L64:L68" si="190">K64-B64</f>
        <v>1.4880000000090376E-3</v>
      </c>
      <c r="M64" s="1">
        <f t="shared" ref="M64:M68" si="191">K64/150</f>
        <v>0.80000992000000004</v>
      </c>
      <c r="N64" s="6">
        <f t="shared" ref="N64:N68" si="192">N63+C64-P64</f>
        <v>4034.9400000000019</v>
      </c>
      <c r="O64" s="2">
        <f t="shared" ref="O64:O68" si="193">N64*D64</f>
        <v>4064.798556000002</v>
      </c>
      <c r="P64" s="2"/>
      <c r="Q64" s="15"/>
      <c r="R64" s="6">
        <f t="shared" ref="R64:R68" si="194">Q64+R63</f>
        <v>6730.5199999999995</v>
      </c>
      <c r="S64" s="6">
        <f t="shared" ref="S64:S68" si="195">O64+R64</f>
        <v>10795.318556000002</v>
      </c>
      <c r="T64">
        <f t="shared" ref="T64:T68" si="196">T63+B64</f>
        <v>9135</v>
      </c>
      <c r="U64" s="6">
        <f t="shared" si="8"/>
        <v>1660.318556000002</v>
      </c>
      <c r="V64" s="4">
        <f t="shared" ref="V64:V68" si="197">S64/T64-1</f>
        <v>0.1817535365079368</v>
      </c>
      <c r="W64" s="4">
        <f t="shared" ref="W64:W68" si="198">O64/(T64-R64)-1</f>
        <v>0.69051044550173057</v>
      </c>
      <c r="X64" s="1">
        <f t="shared" ref="X64:X68" si="199">R64/S64</f>
        <v>0.62346654849376348</v>
      </c>
    </row>
    <row r="65" spans="1:24">
      <c r="A65" s="30" t="s">
        <v>165</v>
      </c>
      <c r="B65">
        <v>120</v>
      </c>
      <c r="C65" s="2">
        <v>118.92</v>
      </c>
      <c r="D65" s="3">
        <v>1.0091000000000001</v>
      </c>
      <c r="E65" s="1">
        <f t="shared" si="186"/>
        <v>0.21000144800000003</v>
      </c>
      <c r="F65" s="36">
        <f t="shared" si="187"/>
        <v>-0.1466499</v>
      </c>
      <c r="G65" s="9"/>
      <c r="H65" s="40">
        <f t="shared" si="188"/>
        <v>-17.597988000000001</v>
      </c>
      <c r="I65" t="s">
        <v>7</v>
      </c>
      <c r="J65" t="s">
        <v>85</v>
      </c>
      <c r="K65" s="2">
        <f t="shared" si="189"/>
        <v>120.00217200000002</v>
      </c>
      <c r="L65" s="2">
        <f t="shared" si="190"/>
        <v>2.1720000000158279E-3</v>
      </c>
      <c r="M65" s="1">
        <f t="shared" si="191"/>
        <v>0.80001448000000008</v>
      </c>
      <c r="N65" s="6">
        <f t="shared" si="192"/>
        <v>4153.8600000000015</v>
      </c>
      <c r="O65" s="2">
        <f t="shared" si="193"/>
        <v>4191.6601260000016</v>
      </c>
      <c r="P65" s="2"/>
      <c r="Q65" s="15"/>
      <c r="R65" s="6">
        <f t="shared" si="194"/>
        <v>6730.5199999999995</v>
      </c>
      <c r="S65" s="6">
        <f t="shared" si="195"/>
        <v>10922.180126000001</v>
      </c>
      <c r="T65">
        <f t="shared" si="196"/>
        <v>9255</v>
      </c>
      <c r="U65" s="6">
        <f t="shared" si="8"/>
        <v>1667.1801260000011</v>
      </c>
      <c r="V65" s="4">
        <f t="shared" si="197"/>
        <v>0.1801383172339277</v>
      </c>
      <c r="W65" s="4">
        <f t="shared" si="198"/>
        <v>0.66040536110406922</v>
      </c>
      <c r="X65" s="1">
        <f t="shared" si="199"/>
        <v>0.6162249589693316</v>
      </c>
    </row>
    <row r="66" spans="1:24">
      <c r="A66" s="30" t="s">
        <v>166</v>
      </c>
      <c r="B66">
        <v>120</v>
      </c>
      <c r="C66" s="2">
        <v>119.05</v>
      </c>
      <c r="D66" s="3">
        <v>1.008</v>
      </c>
      <c r="E66" s="1">
        <f t="shared" si="186"/>
        <v>0.21000160000000001</v>
      </c>
      <c r="F66" s="36">
        <f t="shared" si="187"/>
        <v>-0.14571704166666671</v>
      </c>
      <c r="G66" s="9"/>
      <c r="H66" s="40">
        <f t="shared" si="188"/>
        <v>-17.486045000000004</v>
      </c>
      <c r="I66" t="s">
        <v>7</v>
      </c>
      <c r="J66" t="s">
        <v>86</v>
      </c>
      <c r="K66" s="2">
        <f t="shared" si="189"/>
        <v>120.00239999999999</v>
      </c>
      <c r="L66" s="2">
        <f t="shared" si="190"/>
        <v>2.3999999999944066E-3</v>
      </c>
      <c r="M66" s="1">
        <f t="shared" si="191"/>
        <v>0.80001599999999995</v>
      </c>
      <c r="N66" s="6">
        <f t="shared" si="192"/>
        <v>4272.9100000000017</v>
      </c>
      <c r="O66" s="2">
        <f t="shared" si="193"/>
        <v>4307.0932800000019</v>
      </c>
      <c r="P66" s="2"/>
      <c r="Q66" s="15"/>
      <c r="R66" s="6">
        <f t="shared" si="194"/>
        <v>6730.5199999999995</v>
      </c>
      <c r="S66" s="6">
        <f t="shared" si="195"/>
        <v>11037.613280000001</v>
      </c>
      <c r="T66">
        <f t="shared" si="196"/>
        <v>9375</v>
      </c>
      <c r="U66" s="6">
        <f t="shared" si="8"/>
        <v>1662.6132800000014</v>
      </c>
      <c r="V66" s="4">
        <f t="shared" si="197"/>
        <v>0.17734541653333347</v>
      </c>
      <c r="W66" s="4">
        <f t="shared" si="198"/>
        <v>0.62871085430784168</v>
      </c>
      <c r="X66" s="1">
        <f t="shared" si="199"/>
        <v>0.60978037817248099</v>
      </c>
    </row>
    <row r="67" spans="1:24">
      <c r="A67" s="30" t="s">
        <v>167</v>
      </c>
      <c r="B67">
        <v>120</v>
      </c>
      <c r="C67" s="2">
        <v>121.49</v>
      </c>
      <c r="D67" s="3">
        <v>0.98770000000000002</v>
      </c>
      <c r="E67" s="1">
        <f t="shared" si="186"/>
        <v>0.20999711533333335</v>
      </c>
      <c r="F67" s="36">
        <f t="shared" si="187"/>
        <v>-0.12820800833333337</v>
      </c>
      <c r="G67" s="9"/>
      <c r="H67" s="40">
        <f t="shared" si="188"/>
        <v>-15.384961000000004</v>
      </c>
      <c r="I67" t="s">
        <v>7</v>
      </c>
      <c r="J67" t="s">
        <v>87</v>
      </c>
      <c r="K67" s="2">
        <f t="shared" si="189"/>
        <v>119.995673</v>
      </c>
      <c r="L67" s="2">
        <f t="shared" si="190"/>
        <v>-4.3270000000035225E-3</v>
      </c>
      <c r="M67" s="1">
        <f t="shared" si="191"/>
        <v>0.79997115333333335</v>
      </c>
      <c r="N67" s="6">
        <f t="shared" si="192"/>
        <v>4394.4000000000015</v>
      </c>
      <c r="O67" s="2">
        <f t="shared" si="193"/>
        <v>4340.3488800000014</v>
      </c>
      <c r="P67" s="2"/>
      <c r="Q67" s="15"/>
      <c r="R67" s="6">
        <f t="shared" si="194"/>
        <v>6730.5199999999995</v>
      </c>
      <c r="S67" s="6">
        <f t="shared" si="195"/>
        <v>11070.868880000002</v>
      </c>
      <c r="T67">
        <f t="shared" si="196"/>
        <v>9495</v>
      </c>
      <c r="U67" s="6">
        <f t="shared" ref="U67:U102" si="200">S67-T67</f>
        <v>1575.8688800000018</v>
      </c>
      <c r="V67" s="4">
        <f t="shared" si="197"/>
        <v>0.16596828646656148</v>
      </c>
      <c r="W67" s="4">
        <f t="shared" si="198"/>
        <v>0.5700417004282905</v>
      </c>
      <c r="X67" s="1">
        <f t="shared" si="199"/>
        <v>0.6079486689756548</v>
      </c>
    </row>
    <row r="68" spans="1:24">
      <c r="A68" s="30" t="s">
        <v>168</v>
      </c>
      <c r="B68">
        <v>135</v>
      </c>
      <c r="C68" s="2">
        <v>136.99</v>
      </c>
      <c r="D68" s="3">
        <v>0.98550000000000004</v>
      </c>
      <c r="E68" s="1">
        <f t="shared" si="186"/>
        <v>0.22000243000000003</v>
      </c>
      <c r="F68" s="36">
        <f t="shared" si="187"/>
        <v>-0.12620674814814811</v>
      </c>
      <c r="G68" s="9"/>
      <c r="H68" s="40">
        <f t="shared" si="188"/>
        <v>-17.037910999999994</v>
      </c>
      <c r="I68" t="s">
        <v>7</v>
      </c>
      <c r="J68" t="s">
        <v>88</v>
      </c>
      <c r="K68" s="2">
        <f t="shared" si="189"/>
        <v>135.00364500000001</v>
      </c>
      <c r="L68" s="2">
        <f t="shared" si="190"/>
        <v>3.6450000000058935E-3</v>
      </c>
      <c r="M68" s="1">
        <f t="shared" si="191"/>
        <v>0.9000243</v>
      </c>
      <c r="N68" s="6">
        <f t="shared" si="192"/>
        <v>4531.3900000000012</v>
      </c>
      <c r="O68" s="2">
        <f t="shared" si="193"/>
        <v>4465.6848450000016</v>
      </c>
      <c r="P68" s="2"/>
      <c r="Q68" s="15"/>
      <c r="R68" s="6">
        <f t="shared" si="194"/>
        <v>6730.5199999999995</v>
      </c>
      <c r="S68" s="6">
        <f t="shared" si="195"/>
        <v>11196.204845</v>
      </c>
      <c r="T68">
        <f t="shared" si="196"/>
        <v>9630</v>
      </c>
      <c r="U68" s="6">
        <f t="shared" si="200"/>
        <v>1566.2048450000002</v>
      </c>
      <c r="V68" s="4">
        <f t="shared" si="197"/>
        <v>0.16263809397715479</v>
      </c>
      <c r="W68" s="4">
        <f t="shared" si="198"/>
        <v>0.54016749382647955</v>
      </c>
      <c r="X68" s="1">
        <f t="shared" si="199"/>
        <v>0.60114298489328855</v>
      </c>
    </row>
    <row r="69" spans="1:24">
      <c r="A69" s="30" t="s">
        <v>169</v>
      </c>
      <c r="B69">
        <v>135</v>
      </c>
      <c r="C69" s="2">
        <v>138.38999999999999</v>
      </c>
      <c r="D69" s="3">
        <v>0.97550000000000003</v>
      </c>
      <c r="E69" s="1">
        <f t="shared" ref="E69:E73" si="201">10%*M69+13%</f>
        <v>0.21999963</v>
      </c>
      <c r="F69" s="36">
        <f t="shared" ref="F69:F73" si="202">IF(G69="",($F$1*C69-B69)/B69,H69/B69)</f>
        <v>-0.11727682222222229</v>
      </c>
      <c r="G69" s="9"/>
      <c r="H69" s="40">
        <f t="shared" ref="H69:H73" si="203">IF(G69="",$F$1*C69-B69,G69-B69)</f>
        <v>-15.832371000000009</v>
      </c>
      <c r="I69" t="s">
        <v>7</v>
      </c>
      <c r="J69" t="s">
        <v>89</v>
      </c>
      <c r="K69" s="2">
        <f t="shared" ref="K69:K73" si="204">D69*C69</f>
        <v>134.99944499999998</v>
      </c>
      <c r="L69" s="2">
        <f t="shared" ref="L69:L73" si="205">K69-B69</f>
        <v>-5.5500000001984517E-4</v>
      </c>
      <c r="M69" s="1">
        <f t="shared" ref="M69:M73" si="206">K69/150</f>
        <v>0.89999629999999986</v>
      </c>
      <c r="N69" s="6">
        <f t="shared" ref="N69:N73" si="207">N68+C69-P69</f>
        <v>4669.7800000000016</v>
      </c>
      <c r="O69" s="2">
        <f t="shared" ref="O69:O73" si="208">N69*D69</f>
        <v>4555.3703900000019</v>
      </c>
      <c r="P69" s="2"/>
      <c r="Q69" s="15"/>
      <c r="R69" s="6">
        <f t="shared" ref="R69:R73" si="209">Q69+R68</f>
        <v>6730.5199999999995</v>
      </c>
      <c r="S69" s="6">
        <f t="shared" ref="S69:S73" si="210">O69+R69</f>
        <v>11285.89039</v>
      </c>
      <c r="T69">
        <f t="shared" ref="T69:T73" si="211">T68+B69</f>
        <v>9765</v>
      </c>
      <c r="U69" s="6">
        <f t="shared" si="200"/>
        <v>1520.8903900000005</v>
      </c>
      <c r="V69" s="4">
        <f t="shared" ref="V69:V73" si="212">S69/T69-1</f>
        <v>0.15574914388120842</v>
      </c>
      <c r="W69" s="4">
        <f t="shared" ref="W69:W73" si="213">O69/(T69-R69)-1</f>
        <v>0.50120297052542817</v>
      </c>
      <c r="X69" s="1">
        <f t="shared" ref="X69:X73" si="214">R69/S69</f>
        <v>0.59636588407447744</v>
      </c>
    </row>
    <row r="70" spans="1:24">
      <c r="A70" s="30" t="s">
        <v>170</v>
      </c>
      <c r="B70">
        <v>135</v>
      </c>
      <c r="C70" s="2">
        <v>135.65</v>
      </c>
      <c r="D70" s="3">
        <v>0.99519999999999997</v>
      </c>
      <c r="E70" s="1">
        <f t="shared" si="201"/>
        <v>0.21999925333333337</v>
      </c>
      <c r="F70" s="36">
        <f t="shared" si="202"/>
        <v>-0.13475396296296294</v>
      </c>
      <c r="G70" s="9"/>
      <c r="H70" s="40">
        <f t="shared" si="203"/>
        <v>-18.191784999999996</v>
      </c>
      <c r="I70" t="s">
        <v>7</v>
      </c>
      <c r="J70" t="s">
        <v>90</v>
      </c>
      <c r="K70" s="2">
        <f t="shared" si="204"/>
        <v>134.99888000000001</v>
      </c>
      <c r="L70" s="2">
        <f t="shared" si="205"/>
        <v>-1.1199999999860211E-3</v>
      </c>
      <c r="M70" s="1">
        <f t="shared" si="206"/>
        <v>0.8999925333333334</v>
      </c>
      <c r="N70" s="6">
        <f t="shared" si="207"/>
        <v>4805.4300000000012</v>
      </c>
      <c r="O70" s="2">
        <f t="shared" si="208"/>
        <v>4782.3639360000006</v>
      </c>
      <c r="P70" s="2"/>
      <c r="Q70" s="15"/>
      <c r="R70" s="6">
        <f t="shared" si="209"/>
        <v>6730.5199999999995</v>
      </c>
      <c r="S70" s="6">
        <f t="shared" si="210"/>
        <v>11512.883936</v>
      </c>
      <c r="T70">
        <f t="shared" si="211"/>
        <v>9900</v>
      </c>
      <c r="U70" s="6">
        <f t="shared" si="200"/>
        <v>1612.8839360000002</v>
      </c>
      <c r="V70" s="4">
        <f t="shared" si="212"/>
        <v>0.16291756929292922</v>
      </c>
      <c r="W70" s="4">
        <f t="shared" si="213"/>
        <v>0.50887966985120592</v>
      </c>
      <c r="X70" s="1">
        <f t="shared" si="214"/>
        <v>0.58460764804152365</v>
      </c>
    </row>
    <row r="71" spans="1:24">
      <c r="A71" s="30" t="s">
        <v>171</v>
      </c>
      <c r="B71">
        <v>120</v>
      </c>
      <c r="C71" s="2">
        <v>119.99</v>
      </c>
      <c r="D71" s="3">
        <v>1.0001</v>
      </c>
      <c r="E71" s="1">
        <f t="shared" si="201"/>
        <v>0.21000133266666668</v>
      </c>
      <c r="F71" s="36">
        <f t="shared" si="202"/>
        <v>-0.13897175833333339</v>
      </c>
      <c r="G71" s="9"/>
      <c r="H71" s="40">
        <f t="shared" si="203"/>
        <v>-16.676611000000008</v>
      </c>
      <c r="I71" t="s">
        <v>7</v>
      </c>
      <c r="J71" t="s">
        <v>91</v>
      </c>
      <c r="K71" s="2">
        <f t="shared" si="204"/>
        <v>120.001999</v>
      </c>
      <c r="L71" s="2">
        <f t="shared" si="205"/>
        <v>1.9989999999978636E-3</v>
      </c>
      <c r="M71" s="1">
        <f t="shared" si="206"/>
        <v>0.80001332666666669</v>
      </c>
      <c r="N71" s="6">
        <f t="shared" si="207"/>
        <v>4925.420000000001</v>
      </c>
      <c r="O71" s="2">
        <f t="shared" si="208"/>
        <v>4925.9125420000009</v>
      </c>
      <c r="P71" s="2"/>
      <c r="Q71" s="15"/>
      <c r="R71" s="6">
        <f t="shared" si="209"/>
        <v>6730.5199999999995</v>
      </c>
      <c r="S71" s="6">
        <f t="shared" si="210"/>
        <v>11656.432542</v>
      </c>
      <c r="T71">
        <f t="shared" si="211"/>
        <v>10020</v>
      </c>
      <c r="U71" s="6">
        <f t="shared" si="200"/>
        <v>1636.4325420000005</v>
      </c>
      <c r="V71" s="4">
        <f t="shared" si="212"/>
        <v>0.16331662095808386</v>
      </c>
      <c r="W71" s="4">
        <f t="shared" si="213"/>
        <v>0.49747453761688787</v>
      </c>
      <c r="X71" s="1">
        <f t="shared" si="214"/>
        <v>0.57740822294890426</v>
      </c>
    </row>
    <row r="72" spans="1:24">
      <c r="A72" s="30" t="s">
        <v>172</v>
      </c>
      <c r="B72">
        <v>120</v>
      </c>
      <c r="C72" s="2">
        <v>120.63</v>
      </c>
      <c r="D72" s="3">
        <v>0.99480000000000002</v>
      </c>
      <c r="E72" s="1">
        <f t="shared" si="201"/>
        <v>0.21000181600000001</v>
      </c>
      <c r="F72" s="36">
        <f t="shared" si="202"/>
        <v>-0.1343792250000001</v>
      </c>
      <c r="G72" s="9"/>
      <c r="H72" s="40">
        <f t="shared" si="203"/>
        <v>-16.125507000000013</v>
      </c>
      <c r="I72" t="s">
        <v>7</v>
      </c>
      <c r="J72" t="s">
        <v>92</v>
      </c>
      <c r="K72" s="2">
        <f t="shared" si="204"/>
        <v>120.002724</v>
      </c>
      <c r="L72" s="2">
        <f t="shared" si="205"/>
        <v>2.7240000000006148E-3</v>
      </c>
      <c r="M72" s="1">
        <f t="shared" si="206"/>
        <v>0.80001816000000003</v>
      </c>
      <c r="N72" s="6">
        <f t="shared" si="207"/>
        <v>5046.0500000000011</v>
      </c>
      <c r="O72" s="2">
        <f t="shared" si="208"/>
        <v>5019.8105400000013</v>
      </c>
      <c r="P72" s="2"/>
      <c r="Q72" s="15"/>
      <c r="R72" s="6">
        <f t="shared" si="209"/>
        <v>6730.5199999999995</v>
      </c>
      <c r="S72" s="6">
        <f t="shared" si="210"/>
        <v>11750.330540000001</v>
      </c>
      <c r="T72">
        <f t="shared" si="211"/>
        <v>10140</v>
      </c>
      <c r="U72" s="6">
        <f t="shared" si="200"/>
        <v>1610.3305400000008</v>
      </c>
      <c r="V72" s="4">
        <f t="shared" si="212"/>
        <v>0.15880971794871801</v>
      </c>
      <c r="W72" s="4">
        <f t="shared" si="213"/>
        <v>0.47230971878409633</v>
      </c>
      <c r="X72" s="1">
        <f t="shared" si="214"/>
        <v>0.57279409945858417</v>
      </c>
    </row>
    <row r="73" spans="1:24">
      <c r="A73" s="30" t="s">
        <v>173</v>
      </c>
      <c r="B73">
        <v>120</v>
      </c>
      <c r="C73" s="2">
        <v>119.93</v>
      </c>
      <c r="D73" s="3">
        <v>1.0005999999999999</v>
      </c>
      <c r="E73" s="1">
        <f t="shared" si="201"/>
        <v>0.21000130533333333</v>
      </c>
      <c r="F73" s="36">
        <f t="shared" si="202"/>
        <v>-0.13940230833333325</v>
      </c>
      <c r="G73" s="9"/>
      <c r="H73" s="40">
        <f t="shared" si="203"/>
        <v>-16.728276999999991</v>
      </c>
      <c r="I73" t="s">
        <v>7</v>
      </c>
      <c r="J73" t="s">
        <v>93</v>
      </c>
      <c r="K73" s="2">
        <f t="shared" si="204"/>
        <v>120.001958</v>
      </c>
      <c r="L73" s="2">
        <f t="shared" si="205"/>
        <v>1.9580000000019027E-3</v>
      </c>
      <c r="M73" s="1">
        <f t="shared" si="206"/>
        <v>0.80001305333333339</v>
      </c>
      <c r="N73" s="6">
        <f t="shared" si="207"/>
        <v>5165.9800000000014</v>
      </c>
      <c r="O73" s="2">
        <f t="shared" si="208"/>
        <v>5169.0795880000014</v>
      </c>
      <c r="P73" s="2"/>
      <c r="Q73" s="15"/>
      <c r="R73" s="6">
        <f t="shared" si="209"/>
        <v>6730.5199999999995</v>
      </c>
      <c r="S73" s="6">
        <f t="shared" si="210"/>
        <v>11899.599588000001</v>
      </c>
      <c r="T73">
        <f t="shared" si="211"/>
        <v>10260</v>
      </c>
      <c r="U73" s="6">
        <f t="shared" si="200"/>
        <v>1639.5995880000009</v>
      </c>
      <c r="V73" s="4">
        <f t="shared" si="212"/>
        <v>0.15980502807017549</v>
      </c>
      <c r="W73" s="4">
        <f t="shared" si="213"/>
        <v>0.46454423541144885</v>
      </c>
      <c r="X73" s="1">
        <f t="shared" si="214"/>
        <v>0.56560894761427993</v>
      </c>
    </row>
    <row r="74" spans="1:24">
      <c r="A74" s="30" t="s">
        <v>174</v>
      </c>
      <c r="B74">
        <v>120</v>
      </c>
      <c r="C74" s="2">
        <v>121.67</v>
      </c>
      <c r="D74" s="3">
        <v>0.98629999999999995</v>
      </c>
      <c r="E74" s="1">
        <f t="shared" ref="E74:E78" si="215">10%*M74+13%</f>
        <v>0.21000208066666667</v>
      </c>
      <c r="F74" s="36">
        <f t="shared" ref="F74:F78" si="216">IF(G74="",($F$1*C74-B74)/B74,H74/B74)</f>
        <v>-0.12691635833333331</v>
      </c>
      <c r="G74" s="9"/>
      <c r="H74" s="40">
        <f t="shared" ref="H74:H78" si="217">IF(G74="",$F$1*C74-B74,G74-B74)</f>
        <v>-15.229962999999998</v>
      </c>
      <c r="I74" t="s">
        <v>7</v>
      </c>
      <c r="J74" t="s">
        <v>95</v>
      </c>
      <c r="K74" s="2">
        <f t="shared" ref="K74:K78" si="218">D74*C74</f>
        <v>120.00312099999999</v>
      </c>
      <c r="L74" s="2">
        <f t="shared" ref="L74:L78" si="219">K74-B74</f>
        <v>3.120999999993046E-3</v>
      </c>
      <c r="M74" s="1">
        <f t="shared" ref="M74:M78" si="220">K74/150</f>
        <v>0.80002080666666664</v>
      </c>
      <c r="N74" s="6">
        <f t="shared" ref="N74:N78" si="221">N73+C74-P74</f>
        <v>5287.6500000000015</v>
      </c>
      <c r="O74" s="2">
        <f t="shared" ref="O74:O78" si="222">N74*D74</f>
        <v>5215.2091950000013</v>
      </c>
      <c r="P74" s="2"/>
      <c r="Q74" s="15"/>
      <c r="R74" s="6">
        <f t="shared" ref="R74:R78" si="223">Q74+R73</f>
        <v>6730.5199999999995</v>
      </c>
      <c r="S74" s="6">
        <f t="shared" ref="S74:S78" si="224">O74+R74</f>
        <v>11945.729195</v>
      </c>
      <c r="T74">
        <f t="shared" ref="T74:T78" si="225">T73+B74</f>
        <v>10380</v>
      </c>
      <c r="U74" s="6">
        <f t="shared" si="200"/>
        <v>1565.7291949999999</v>
      </c>
      <c r="V74" s="4">
        <f t="shared" ref="V74:V78" si="226">S74/T74-1</f>
        <v>0.15084096290944116</v>
      </c>
      <c r="W74" s="4">
        <f t="shared" ref="W74:W78" si="227">O74/(T74-R74)-1</f>
        <v>0.42902802454048272</v>
      </c>
      <c r="X74" s="1">
        <f t="shared" ref="X74:X78" si="228">R74/S74</f>
        <v>0.56342479308982862</v>
      </c>
    </row>
    <row r="75" spans="1:24">
      <c r="A75" s="30" t="s">
        <v>175</v>
      </c>
      <c r="B75">
        <v>135</v>
      </c>
      <c r="C75" s="2">
        <v>139.02000000000001</v>
      </c>
      <c r="D75" s="3">
        <v>0.97109999999999996</v>
      </c>
      <c r="E75" s="1">
        <f t="shared" si="215"/>
        <v>0.22000154799999999</v>
      </c>
      <c r="F75" s="36">
        <f t="shared" si="216"/>
        <v>-0.11325835555555547</v>
      </c>
      <c r="G75" s="9"/>
      <c r="H75" s="40">
        <f t="shared" si="217"/>
        <v>-15.289877999999987</v>
      </c>
      <c r="I75" t="s">
        <v>7</v>
      </c>
      <c r="J75" t="s">
        <v>96</v>
      </c>
      <c r="K75" s="2">
        <f t="shared" si="218"/>
        <v>135.00232199999999</v>
      </c>
      <c r="L75" s="2">
        <f t="shared" si="219"/>
        <v>2.3219999999923857E-3</v>
      </c>
      <c r="M75" s="1">
        <f t="shared" si="220"/>
        <v>0.90001547999999998</v>
      </c>
      <c r="N75" s="6">
        <f t="shared" si="221"/>
        <v>5426.6700000000019</v>
      </c>
      <c r="O75" s="2">
        <f t="shared" si="222"/>
        <v>5269.839237000002</v>
      </c>
      <c r="P75" s="2"/>
      <c r="Q75" s="15"/>
      <c r="R75" s="6">
        <f t="shared" si="223"/>
        <v>6730.5199999999995</v>
      </c>
      <c r="S75" s="6">
        <f t="shared" si="224"/>
        <v>12000.359237000001</v>
      </c>
      <c r="T75">
        <f t="shared" si="225"/>
        <v>10515</v>
      </c>
      <c r="U75" s="6">
        <f t="shared" si="200"/>
        <v>1485.3592370000006</v>
      </c>
      <c r="V75" s="4">
        <f t="shared" si="226"/>
        <v>0.14126098307180235</v>
      </c>
      <c r="W75" s="4">
        <f t="shared" si="227"/>
        <v>0.39248700931171565</v>
      </c>
      <c r="X75" s="1">
        <f t="shared" si="228"/>
        <v>0.5608598765317111</v>
      </c>
    </row>
    <row r="76" spans="1:24">
      <c r="A76" s="30" t="s">
        <v>176</v>
      </c>
      <c r="B76">
        <v>135</v>
      </c>
      <c r="C76" s="2">
        <v>137.81</v>
      </c>
      <c r="D76" s="3">
        <v>0.97960000000000003</v>
      </c>
      <c r="E76" s="1">
        <f t="shared" si="215"/>
        <v>0.21999911733333335</v>
      </c>
      <c r="F76" s="36">
        <f t="shared" si="216"/>
        <v>-0.12097636296296302</v>
      </c>
      <c r="G76" s="9"/>
      <c r="H76" s="40">
        <f t="shared" si="217"/>
        <v>-16.331809000000007</v>
      </c>
      <c r="I76" t="s">
        <v>7</v>
      </c>
      <c r="J76" t="s">
        <v>97</v>
      </c>
      <c r="K76" s="2">
        <f t="shared" si="218"/>
        <v>134.99867600000002</v>
      </c>
      <c r="L76" s="2">
        <f t="shared" si="219"/>
        <v>-1.3239999999825613E-3</v>
      </c>
      <c r="M76" s="1">
        <f t="shared" si="220"/>
        <v>0.89999117333333345</v>
      </c>
      <c r="N76" s="6">
        <f t="shared" si="221"/>
        <v>5564.4800000000023</v>
      </c>
      <c r="O76" s="2">
        <f t="shared" si="222"/>
        <v>5450.964608000002</v>
      </c>
      <c r="P76" s="2"/>
      <c r="Q76" s="15"/>
      <c r="R76" s="6">
        <f t="shared" si="223"/>
        <v>6730.5199999999995</v>
      </c>
      <c r="S76" s="6">
        <f t="shared" si="224"/>
        <v>12181.484608000002</v>
      </c>
      <c r="T76">
        <f t="shared" si="225"/>
        <v>10650</v>
      </c>
      <c r="U76" s="6">
        <f t="shared" si="200"/>
        <v>1531.4846080000025</v>
      </c>
      <c r="V76" s="4">
        <f t="shared" si="226"/>
        <v>0.14380137164319273</v>
      </c>
      <c r="W76" s="4">
        <f t="shared" si="227"/>
        <v>0.39073668139651208</v>
      </c>
      <c r="X76" s="1">
        <f t="shared" si="228"/>
        <v>0.55252050276202247</v>
      </c>
    </row>
    <row r="77" spans="1:24">
      <c r="A77" s="30" t="s">
        <v>177</v>
      </c>
      <c r="B77">
        <v>135</v>
      </c>
      <c r="C77" s="2">
        <v>143.16</v>
      </c>
      <c r="D77" s="3">
        <v>0.94299999999999995</v>
      </c>
      <c r="E77" s="1">
        <f t="shared" si="215"/>
        <v>0.21999992000000002</v>
      </c>
      <c r="F77" s="36">
        <f t="shared" si="216"/>
        <v>-8.6851288888888906E-2</v>
      </c>
      <c r="G77" s="9"/>
      <c r="H77" s="40">
        <f t="shared" si="217"/>
        <v>-11.724924000000001</v>
      </c>
      <c r="I77" t="s">
        <v>7</v>
      </c>
      <c r="J77" t="s">
        <v>98</v>
      </c>
      <c r="K77" s="2">
        <f t="shared" si="218"/>
        <v>134.99987999999999</v>
      </c>
      <c r="L77" s="2">
        <f t="shared" si="219"/>
        <v>-1.2000000000966793E-4</v>
      </c>
      <c r="M77" s="1">
        <f t="shared" si="220"/>
        <v>0.89999919999999989</v>
      </c>
      <c r="N77" s="6">
        <f t="shared" si="221"/>
        <v>5707.6400000000021</v>
      </c>
      <c r="O77" s="2">
        <f t="shared" si="222"/>
        <v>5382.3045200000015</v>
      </c>
      <c r="P77" s="2"/>
      <c r="Q77" s="15"/>
      <c r="R77" s="6">
        <f t="shared" si="223"/>
        <v>6730.5199999999995</v>
      </c>
      <c r="S77" s="6">
        <f t="shared" si="224"/>
        <v>12112.824520000002</v>
      </c>
      <c r="T77">
        <f t="shared" si="225"/>
        <v>10785</v>
      </c>
      <c r="U77" s="6">
        <f t="shared" si="200"/>
        <v>1327.8245200000019</v>
      </c>
      <c r="V77" s="4">
        <f t="shared" si="226"/>
        <v>0.12311771163653229</v>
      </c>
      <c r="W77" s="4">
        <f t="shared" si="227"/>
        <v>0.32749563939148807</v>
      </c>
      <c r="X77" s="1">
        <f t="shared" si="228"/>
        <v>0.55565239873548489</v>
      </c>
    </row>
    <row r="78" spans="1:24">
      <c r="A78" s="30" t="s">
        <v>178</v>
      </c>
      <c r="B78">
        <v>135</v>
      </c>
      <c r="C78" s="2">
        <v>144.37</v>
      </c>
      <c r="D78" s="3">
        <v>0.93510000000000004</v>
      </c>
      <c r="E78" s="1">
        <f t="shared" si="215"/>
        <v>0.220000258</v>
      </c>
      <c r="F78" s="36">
        <f t="shared" si="216"/>
        <v>-7.9133281481481452E-2</v>
      </c>
      <c r="G78" s="9"/>
      <c r="H78" s="40">
        <f t="shared" si="217"/>
        <v>-10.682992999999996</v>
      </c>
      <c r="I78" t="s">
        <v>7</v>
      </c>
      <c r="J78" t="s">
        <v>99</v>
      </c>
      <c r="K78" s="2">
        <f t="shared" si="218"/>
        <v>135.00038700000002</v>
      </c>
      <c r="L78" s="2">
        <f t="shared" si="219"/>
        <v>3.8700000001767876E-4</v>
      </c>
      <c r="M78" s="1">
        <f t="shared" si="220"/>
        <v>0.90000258000000011</v>
      </c>
      <c r="N78" s="6">
        <f t="shared" si="221"/>
        <v>5852.010000000002</v>
      </c>
      <c r="O78" s="2">
        <f t="shared" si="222"/>
        <v>5472.2145510000018</v>
      </c>
      <c r="P78" s="2"/>
      <c r="Q78" s="15"/>
      <c r="R78" s="6">
        <f t="shared" si="223"/>
        <v>6730.5199999999995</v>
      </c>
      <c r="S78" s="6">
        <f t="shared" si="224"/>
        <v>12202.734551000001</v>
      </c>
      <c r="T78">
        <f t="shared" si="225"/>
        <v>10920</v>
      </c>
      <c r="U78" s="6">
        <f t="shared" si="200"/>
        <v>1282.7345510000014</v>
      </c>
      <c r="V78" s="4">
        <f t="shared" si="226"/>
        <v>0.11746653397435902</v>
      </c>
      <c r="W78" s="4">
        <f t="shared" si="227"/>
        <v>0.30617989607302132</v>
      </c>
      <c r="X78" s="1">
        <f t="shared" si="228"/>
        <v>0.55155833898299789</v>
      </c>
    </row>
    <row r="79" spans="1:24">
      <c r="A79" s="30" t="s">
        <v>179</v>
      </c>
      <c r="B79">
        <v>135</v>
      </c>
      <c r="C79" s="2">
        <v>148.08000000000001</v>
      </c>
      <c r="D79" s="3">
        <v>0.91169999999999995</v>
      </c>
      <c r="E79" s="1">
        <f t="shared" ref="E79:E80" si="229">10%*M79+13%</f>
        <v>0.22000302399999999</v>
      </c>
      <c r="F79" s="36">
        <f t="shared" ref="F79:F80" si="230">IF(G79="",($F$1*C79-B79)/B79,H79/B79)</f>
        <v>-5.5468977777777727E-2</v>
      </c>
      <c r="G79" s="9"/>
      <c r="H79" s="40">
        <f t="shared" ref="H79:H80" si="231">IF(G79="",$F$1*C79-B79,G79-B79)</f>
        <v>-7.4883119999999934</v>
      </c>
      <c r="I79" t="s">
        <v>7</v>
      </c>
      <c r="J79" t="s">
        <v>100</v>
      </c>
      <c r="K79" s="2">
        <f t="shared" ref="K79:K80" si="232">D79*C79</f>
        <v>135.004536</v>
      </c>
      <c r="L79" s="2">
        <f t="shared" ref="L79:L80" si="233">K79-B79</f>
        <v>4.5360000000016498E-3</v>
      </c>
      <c r="M79" s="1">
        <f t="shared" ref="M79:M80" si="234">K79/150</f>
        <v>0.90003023999999998</v>
      </c>
      <c r="N79" s="6">
        <f t="shared" ref="N79:N80" si="235">N78+C79-P79</f>
        <v>6000.090000000002</v>
      </c>
      <c r="O79" s="2">
        <f t="shared" ref="O79:O80" si="236">N79*D79</f>
        <v>5470.2820530000017</v>
      </c>
      <c r="P79" s="2"/>
      <c r="Q79" s="15"/>
      <c r="R79" s="6">
        <f t="shared" ref="R79:R80" si="237">Q79+R78</f>
        <v>6730.5199999999995</v>
      </c>
      <c r="S79" s="6">
        <f t="shared" ref="S79:S80" si="238">O79+R79</f>
        <v>12200.802053000001</v>
      </c>
      <c r="T79">
        <f t="shared" ref="T79:T80" si="239">T78+B79</f>
        <v>11055</v>
      </c>
      <c r="U79" s="6">
        <f t="shared" si="200"/>
        <v>1145.8020530000013</v>
      </c>
      <c r="V79" s="4">
        <f t="shared" ref="V79:V80" si="240">S79/T79-1</f>
        <v>0.1036455950248758</v>
      </c>
      <c r="W79" s="4">
        <f t="shared" ref="W79:W80" si="241">O79/(T79-R79)-1</f>
        <v>0.2649571862975435</v>
      </c>
      <c r="X79" s="1">
        <f t="shared" ref="X79:X80" si="242">R79/S79</f>
        <v>0.5516457008943163</v>
      </c>
    </row>
    <row r="80" spans="1:24">
      <c r="A80" s="30" t="s">
        <v>180</v>
      </c>
      <c r="B80">
        <v>135</v>
      </c>
      <c r="C80" s="2">
        <v>147.01</v>
      </c>
      <c r="D80" s="3">
        <v>0.91830000000000001</v>
      </c>
      <c r="E80" s="1">
        <f t="shared" si="229"/>
        <v>0.219999522</v>
      </c>
      <c r="F80" s="36">
        <f t="shared" si="230"/>
        <v>-6.2293992592592697E-2</v>
      </c>
      <c r="G80" s="9"/>
      <c r="H80" s="40">
        <f t="shared" si="231"/>
        <v>-8.4096890000000144</v>
      </c>
      <c r="I80" t="s">
        <v>7</v>
      </c>
      <c r="J80" t="s">
        <v>101</v>
      </c>
      <c r="K80" s="2">
        <f t="shared" si="232"/>
        <v>134.99928299999999</v>
      </c>
      <c r="L80" s="2">
        <f t="shared" si="233"/>
        <v>-7.1700000000873843E-4</v>
      </c>
      <c r="M80" s="1">
        <f t="shared" si="234"/>
        <v>0.89999521999999998</v>
      </c>
      <c r="N80" s="6">
        <f t="shared" si="235"/>
        <v>6147.1000000000022</v>
      </c>
      <c r="O80" s="2">
        <f t="shared" si="236"/>
        <v>5644.8819300000023</v>
      </c>
      <c r="P80" s="2"/>
      <c r="Q80" s="15"/>
      <c r="R80" s="6">
        <f t="shared" si="237"/>
        <v>6730.5199999999995</v>
      </c>
      <c r="S80" s="6">
        <f t="shared" si="238"/>
        <v>12375.401930000002</v>
      </c>
      <c r="T80">
        <f t="shared" si="239"/>
        <v>11190</v>
      </c>
      <c r="U80" s="6">
        <f t="shared" si="200"/>
        <v>1185.4019300000018</v>
      </c>
      <c r="V80" s="4">
        <f t="shared" si="240"/>
        <v>0.10593404200178758</v>
      </c>
      <c r="W80" s="4">
        <f t="shared" si="241"/>
        <v>0.26581617811942237</v>
      </c>
      <c r="X80" s="1">
        <f t="shared" si="242"/>
        <v>0.54386273981809963</v>
      </c>
    </row>
    <row r="81" spans="1:24">
      <c r="A81" s="30" t="s">
        <v>260</v>
      </c>
      <c r="B81">
        <v>135</v>
      </c>
      <c r="C81" s="2">
        <v>158.28</v>
      </c>
      <c r="D81" s="3">
        <v>0.85289999999999999</v>
      </c>
      <c r="E81" s="1">
        <f t="shared" ref="E81" si="243">10%*M81+13%</f>
        <v>0.21999800800000002</v>
      </c>
      <c r="F81" s="36">
        <f t="shared" ref="F81" si="244">IF(G81="",($F$1*C81-B81)/B81,H81/B81)</f>
        <v>9.5919111111110542E-3</v>
      </c>
      <c r="G81" s="9"/>
      <c r="H81" s="40">
        <f t="shared" ref="H81" si="245">IF(G81="",$F$1*C81-B81,G81-B81)</f>
        <v>1.2949079999999924</v>
      </c>
      <c r="I81" t="s">
        <v>7</v>
      </c>
      <c r="J81" t="s">
        <v>266</v>
      </c>
      <c r="K81" s="2">
        <f t="shared" ref="K81" si="246">D81*C81</f>
        <v>134.99701200000001</v>
      </c>
      <c r="L81" s="2">
        <f t="shared" ref="L81" si="247">K81-B81</f>
        <v>-2.9879999999877782E-3</v>
      </c>
      <c r="M81" s="1">
        <f t="shared" ref="M81" si="248">K81/150</f>
        <v>0.89998008000000007</v>
      </c>
      <c r="N81" s="6">
        <f t="shared" ref="N81" si="249">N80+C81-P81</f>
        <v>6305.3800000000019</v>
      </c>
      <c r="O81" s="2">
        <f t="shared" ref="O81" si="250">N81*D81</f>
        <v>5377.8586020000012</v>
      </c>
      <c r="P81" s="2"/>
      <c r="Q81" s="15"/>
      <c r="R81" s="6">
        <f t="shared" ref="R81" si="251">Q81+R80</f>
        <v>6730.5199999999995</v>
      </c>
      <c r="S81" s="6">
        <f t="shared" ref="S81" si="252">O81+R81</f>
        <v>12108.378602000001</v>
      </c>
      <c r="T81">
        <f t="shared" ref="T81" si="253">T80+B81</f>
        <v>11325</v>
      </c>
      <c r="U81" s="6">
        <f t="shared" si="200"/>
        <v>783.37860200000068</v>
      </c>
      <c r="V81" s="4">
        <f t="shared" ref="V81" si="254">S81/T81-1</f>
        <v>6.917250348785875E-2</v>
      </c>
      <c r="W81" s="4">
        <f t="shared" ref="W81" si="255">O81/(T81-R81)-1</f>
        <v>0.17050430124845484</v>
      </c>
      <c r="X81" s="1">
        <f t="shared" ref="X81" si="256">R81/S81</f>
        <v>0.55585642151033221</v>
      </c>
    </row>
    <row r="82" spans="1:24">
      <c r="A82" s="30" t="s">
        <v>261</v>
      </c>
      <c r="B82">
        <v>90</v>
      </c>
      <c r="C82" s="2">
        <v>104.2</v>
      </c>
      <c r="D82" s="3">
        <v>0.86370000000000002</v>
      </c>
      <c r="E82" s="1">
        <f t="shared" ref="E82:E84" si="257">10%*M82+13%</f>
        <v>0.18999836000000001</v>
      </c>
      <c r="F82" s="36">
        <f t="shared" ref="F82:F84" si="258">IF(G82="",($F$1*C82-B82)/B82,H82/B82)</f>
        <v>-3.0375555555555898E-3</v>
      </c>
      <c r="G82" s="9"/>
      <c r="H82" s="40">
        <f t="shared" ref="H82:H84" si="259">IF(G82="",$F$1*C82-B82,G82-B82)</f>
        <v>-0.27338000000000306</v>
      </c>
      <c r="I82" t="s">
        <v>7</v>
      </c>
      <c r="J82" t="s">
        <v>269</v>
      </c>
      <c r="K82" s="2">
        <f t="shared" ref="K82:K84" si="260">D82*C82</f>
        <v>89.997540000000001</v>
      </c>
      <c r="L82" s="2">
        <f t="shared" ref="L82:L84" si="261">K82-B82</f>
        <v>-2.4599999999992406E-3</v>
      </c>
      <c r="M82" s="1">
        <f t="shared" ref="M82:M84" si="262">K82/150</f>
        <v>0.59998359999999995</v>
      </c>
      <c r="N82" s="6">
        <f t="shared" ref="N82:N84" si="263">N81+C82-P82</f>
        <v>6409.5800000000017</v>
      </c>
      <c r="O82" s="2">
        <f t="shared" ref="O82:O84" si="264">N82*D82</f>
        <v>5535.9542460000021</v>
      </c>
      <c r="P82" s="2"/>
      <c r="Q82" s="15"/>
      <c r="R82" s="6">
        <f t="shared" ref="R82:R84" si="265">Q82+R81</f>
        <v>6730.5199999999995</v>
      </c>
      <c r="S82" s="6">
        <f t="shared" ref="S82:S84" si="266">O82+R82</f>
        <v>12266.474246000002</v>
      </c>
      <c r="T82">
        <f t="shared" ref="T82:T84" si="267">T81+B82</f>
        <v>11415</v>
      </c>
      <c r="U82" s="6">
        <f t="shared" si="200"/>
        <v>851.47424600000159</v>
      </c>
      <c r="V82" s="4">
        <f t="shared" ref="V82:V84" si="268">S82/T82-1</f>
        <v>7.4592575208059619E-2</v>
      </c>
      <c r="W82" s="4">
        <f t="shared" ref="W82:W84" si="269">O82/(T82-R82)-1</f>
        <v>0.18176494424141021</v>
      </c>
      <c r="X82" s="1">
        <f t="shared" ref="X82:X84" si="270">R82/S82</f>
        <v>0.54869230269608793</v>
      </c>
    </row>
    <row r="83" spans="1:24">
      <c r="A83" s="30" t="s">
        <v>262</v>
      </c>
      <c r="B83">
        <v>90</v>
      </c>
      <c r="C83" s="2">
        <v>104.64</v>
      </c>
      <c r="D83" s="3">
        <v>0.86009999999999998</v>
      </c>
      <c r="E83" s="1">
        <f t="shared" si="257"/>
        <v>0.190000576</v>
      </c>
      <c r="F83" s="36">
        <f t="shared" si="258"/>
        <v>1.1722666666666253E-3</v>
      </c>
      <c r="G83" s="9"/>
      <c r="H83" s="40">
        <f t="shared" si="259"/>
        <v>0.10550399999999627</v>
      </c>
      <c r="I83" t="s">
        <v>7</v>
      </c>
      <c r="J83" t="s">
        <v>271</v>
      </c>
      <c r="K83" s="2">
        <f t="shared" si="260"/>
        <v>90.000863999999993</v>
      </c>
      <c r="L83" s="2">
        <f t="shared" si="261"/>
        <v>8.6399999999287047E-4</v>
      </c>
      <c r="M83" s="1">
        <f t="shared" si="262"/>
        <v>0.60000575999999994</v>
      </c>
      <c r="N83" s="6">
        <f t="shared" si="263"/>
        <v>6514.2200000000021</v>
      </c>
      <c r="O83" s="2">
        <f t="shared" si="264"/>
        <v>5602.8806220000015</v>
      </c>
      <c r="P83" s="2"/>
      <c r="Q83" s="15"/>
      <c r="R83" s="6">
        <f t="shared" si="265"/>
        <v>6730.5199999999995</v>
      </c>
      <c r="S83" s="6">
        <f t="shared" si="266"/>
        <v>12333.400622000001</v>
      </c>
      <c r="T83">
        <f t="shared" si="267"/>
        <v>11505</v>
      </c>
      <c r="U83" s="6">
        <f t="shared" si="200"/>
        <v>828.40062200000102</v>
      </c>
      <c r="V83" s="4">
        <f t="shared" si="268"/>
        <v>7.2003530812690286E-2</v>
      </c>
      <c r="W83" s="4">
        <f t="shared" si="269"/>
        <v>0.17350593614383159</v>
      </c>
      <c r="X83" s="1">
        <f t="shared" si="270"/>
        <v>0.54571486050605311</v>
      </c>
    </row>
    <row r="84" spans="1:24">
      <c r="A84" s="30" t="s">
        <v>263</v>
      </c>
      <c r="B84">
        <v>90</v>
      </c>
      <c r="C84" s="2">
        <v>105.82</v>
      </c>
      <c r="D84" s="3">
        <v>0.85050000000000003</v>
      </c>
      <c r="E84" s="1">
        <f t="shared" si="257"/>
        <v>0.18999994000000001</v>
      </c>
      <c r="F84" s="36">
        <f t="shared" si="258"/>
        <v>1.2462244444444397E-2</v>
      </c>
      <c r="G84" s="9"/>
      <c r="H84" s="40">
        <f t="shared" si="259"/>
        <v>1.1216019999999958</v>
      </c>
      <c r="I84" t="s">
        <v>7</v>
      </c>
      <c r="J84" t="s">
        <v>273</v>
      </c>
      <c r="K84" s="2">
        <f t="shared" si="260"/>
        <v>89.99991</v>
      </c>
      <c r="L84" s="2">
        <f t="shared" si="261"/>
        <v>-9.0000000000145519E-5</v>
      </c>
      <c r="M84" s="1">
        <f t="shared" si="262"/>
        <v>0.59999939999999996</v>
      </c>
      <c r="N84" s="6">
        <f t="shared" si="263"/>
        <v>6620.0400000000018</v>
      </c>
      <c r="O84" s="2">
        <f t="shared" si="264"/>
        <v>5630.3440200000014</v>
      </c>
      <c r="P84" s="2"/>
      <c r="Q84" s="15"/>
      <c r="R84" s="6">
        <f t="shared" si="265"/>
        <v>6730.5199999999995</v>
      </c>
      <c r="S84" s="6">
        <f t="shared" si="266"/>
        <v>12360.864020000001</v>
      </c>
      <c r="T84">
        <f t="shared" si="267"/>
        <v>11595</v>
      </c>
      <c r="U84" s="6">
        <f t="shared" si="200"/>
        <v>765.86402000000089</v>
      </c>
      <c r="V84" s="4">
        <f t="shared" si="268"/>
        <v>6.6051230702889319E-2</v>
      </c>
      <c r="W84" s="4">
        <f t="shared" si="269"/>
        <v>0.15744005936914141</v>
      </c>
      <c r="X84" s="1">
        <f t="shared" si="270"/>
        <v>0.54450238989037913</v>
      </c>
    </row>
    <row r="85" spans="1:24">
      <c r="A85" s="10" t="s">
        <v>314</v>
      </c>
      <c r="B85" s="22">
        <v>500</v>
      </c>
      <c r="C85" s="23">
        <v>587.89</v>
      </c>
      <c r="D85" s="24">
        <v>0.85050000000000003</v>
      </c>
      <c r="E85" s="27">
        <v>0.03</v>
      </c>
      <c r="F85" s="36">
        <f t="shared" ref="F85:F86" si="271">IF(G85="",($F$1*C85-B85)/B85,H85/B85)</f>
        <v>3.4599999999999909E-2</v>
      </c>
      <c r="G85" s="26">
        <v>517.29999999999995</v>
      </c>
      <c r="H85" s="39">
        <f t="shared" ref="H85:H86" si="272">IF(G85="",$F$1*C85-B85,G85-B85)</f>
        <v>17.299999999999955</v>
      </c>
      <c r="I85" s="22" t="s">
        <v>11</v>
      </c>
      <c r="J85" s="22" t="s">
        <v>313</v>
      </c>
      <c r="K85" s="2">
        <f t="shared" ref="K85:K86" si="273">D85*C85</f>
        <v>500.00044500000001</v>
      </c>
      <c r="L85" s="2">
        <f t="shared" ref="L85:L86" si="274">K85-B85</f>
        <v>4.4500000001335138E-4</v>
      </c>
      <c r="M85" s="1">
        <v>0</v>
      </c>
      <c r="N85" s="6">
        <f t="shared" ref="N85:N86" si="275">N84+C85-P85</f>
        <v>7207.9300000000021</v>
      </c>
      <c r="O85" s="2">
        <f t="shared" ref="O85:O86" si="276">N85*D85</f>
        <v>6130.3444650000019</v>
      </c>
      <c r="P85" s="2"/>
      <c r="Q85" s="15"/>
      <c r="R85" s="6">
        <f t="shared" ref="R85:R86" si="277">Q85+R84</f>
        <v>6730.5199999999995</v>
      </c>
      <c r="S85" s="6">
        <f t="shared" ref="S85:S91" si="278">O85+R85</f>
        <v>12860.864465000002</v>
      </c>
      <c r="T85">
        <f t="shared" ref="T85:T86" si="279">T84+B85</f>
        <v>12095</v>
      </c>
      <c r="U85" s="6">
        <f t="shared" si="200"/>
        <v>765.86446500000238</v>
      </c>
      <c r="V85" s="4">
        <f t="shared" ref="V85:V86" si="280">S85/T85-1</f>
        <v>6.3320749483257721E-2</v>
      </c>
      <c r="W85" s="4">
        <f t="shared" ref="W85:W86" si="281">O85/(T85-R85)-1</f>
        <v>0.1427658347127776</v>
      </c>
      <c r="X85" s="1">
        <f t="shared" ref="X85:X86" si="282">R85/S85</f>
        <v>0.5233334056444392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283">10%*M86+13%</f>
        <v>0.18999757</v>
      </c>
      <c r="F86" s="36">
        <f t="shared" si="271"/>
        <v>-2.0737944444444482E-2</v>
      </c>
      <c r="G86" s="9"/>
      <c r="H86" s="40">
        <f t="shared" si="272"/>
        <v>-1.8664150000000035</v>
      </c>
      <c r="I86" t="s">
        <v>7</v>
      </c>
      <c r="J86" t="s">
        <v>275</v>
      </c>
      <c r="K86" s="2">
        <f t="shared" si="273"/>
        <v>89.996354999999994</v>
      </c>
      <c r="L86" s="2">
        <f t="shared" si="274"/>
        <v>-3.6450000000058935E-3</v>
      </c>
      <c r="M86" s="1">
        <f t="shared" ref="M86" si="284">K86/150</f>
        <v>0.5999757</v>
      </c>
      <c r="N86" s="6">
        <f t="shared" si="275"/>
        <v>6722.3900000000021</v>
      </c>
      <c r="O86" s="2">
        <f t="shared" si="276"/>
        <v>5910.9975270000014</v>
      </c>
      <c r="P86" s="2">
        <v>587.89</v>
      </c>
      <c r="Q86" s="15">
        <v>517.29999999999995</v>
      </c>
      <c r="R86" s="6">
        <f t="shared" si="277"/>
        <v>7247.82</v>
      </c>
      <c r="S86" s="6">
        <f t="shared" si="278"/>
        <v>13158.817527000001</v>
      </c>
      <c r="T86">
        <f t="shared" si="279"/>
        <v>12185</v>
      </c>
      <c r="U86" s="6">
        <f t="shared" si="200"/>
        <v>973.81752700000106</v>
      </c>
      <c r="V86" s="4">
        <f t="shared" si="280"/>
        <v>7.9919370291341885E-2</v>
      </c>
      <c r="W86" s="4">
        <f t="shared" si="281"/>
        <v>0.19724164948411871</v>
      </c>
      <c r="X86" s="1">
        <f t="shared" si="282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285">10%*M87+13%</f>
        <v>0.21999780266666669</v>
      </c>
      <c r="F87" s="36">
        <f t="shared" ref="F87:F91" si="286">IF(G87="",($F$1*C87-B87)/B87,H87/B87)</f>
        <v>-9.7987851851851493E-3</v>
      </c>
      <c r="G87" s="9"/>
      <c r="H87" s="40">
        <f t="shared" ref="H87:H91" si="287">IF(G87="",$F$1*C87-B87,G87-B87)</f>
        <v>-1.3228359999999952</v>
      </c>
      <c r="I87" t="s">
        <v>7</v>
      </c>
      <c r="J87" t="s">
        <v>316</v>
      </c>
      <c r="K87" s="2">
        <f t="shared" ref="K87:K91" si="288">D87*C87</f>
        <v>134.99670400000002</v>
      </c>
      <c r="L87" s="2">
        <f t="shared" ref="L87:L91" si="289">K87-B87</f>
        <v>-3.2959999999775391E-3</v>
      </c>
      <c r="M87" s="1">
        <f t="shared" ref="M87:M91" si="290">K87/150</f>
        <v>0.89997802666666682</v>
      </c>
      <c r="N87" s="6">
        <f t="shared" ref="N87:N91" si="291">N86+C87-P87</f>
        <v>6877.6300000000019</v>
      </c>
      <c r="O87" s="2">
        <f t="shared" ref="O87:O91" si="292">N87*D87</f>
        <v>5980.787048000002</v>
      </c>
      <c r="P87" s="2"/>
      <c r="Q87" s="15"/>
      <c r="R87" s="6">
        <f t="shared" ref="R87:R91" si="293">Q87+R86</f>
        <v>7247.82</v>
      </c>
      <c r="S87" s="6">
        <f t="shared" si="278"/>
        <v>13228.607048000002</v>
      </c>
      <c r="T87">
        <f t="shared" ref="T87:T91" si="294">T86+B87</f>
        <v>12320</v>
      </c>
      <c r="U87" s="6">
        <f t="shared" si="200"/>
        <v>908.60704800000167</v>
      </c>
      <c r="V87" s="4">
        <f t="shared" ref="V87:V91" si="295">S87/T87-1</f>
        <v>7.3750572077922127E-2</v>
      </c>
      <c r="W87" s="4">
        <f t="shared" ref="W87:W91" si="296">O87/(T87-R87)-1</f>
        <v>0.17913541080955353</v>
      </c>
      <c r="X87" s="1">
        <f t="shared" ref="X87:X91" si="297">R87/S87</f>
        <v>0.54788988543550232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285"/>
        <v>0.21999972666666667</v>
      </c>
      <c r="F88" s="36">
        <f t="shared" si="286"/>
        <v>-2.782414814814897E-3</v>
      </c>
      <c r="G88" s="9"/>
      <c r="H88" s="40">
        <f t="shared" si="287"/>
        <v>-0.37562600000001112</v>
      </c>
      <c r="I88" t="s">
        <v>7</v>
      </c>
      <c r="J88" t="s">
        <v>318</v>
      </c>
      <c r="K88" s="2">
        <f t="shared" si="288"/>
        <v>134.99959000000001</v>
      </c>
      <c r="L88" s="2">
        <f t="shared" si="289"/>
        <v>-4.0999999998803105E-4</v>
      </c>
      <c r="M88" s="1">
        <f t="shared" si="290"/>
        <v>0.8999972666666668</v>
      </c>
      <c r="N88" s="6">
        <f t="shared" si="291"/>
        <v>7033.9700000000021</v>
      </c>
      <c r="O88" s="2">
        <f t="shared" si="292"/>
        <v>6073.8330950000018</v>
      </c>
      <c r="P88" s="2"/>
      <c r="Q88" s="15"/>
      <c r="R88" s="6">
        <f t="shared" si="293"/>
        <v>7247.82</v>
      </c>
      <c r="S88" s="6">
        <f t="shared" si="278"/>
        <v>13321.653095000001</v>
      </c>
      <c r="T88">
        <f t="shared" si="294"/>
        <v>12455</v>
      </c>
      <c r="U88" s="6">
        <f t="shared" si="200"/>
        <v>866.65309500000149</v>
      </c>
      <c r="V88" s="4">
        <f t="shared" si="295"/>
        <v>6.9582745483741659E-2</v>
      </c>
      <c r="W88" s="4">
        <f t="shared" si="296"/>
        <v>0.16643424944019625</v>
      </c>
      <c r="X88" s="1">
        <f t="shared" si="297"/>
        <v>0.54406310900861954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285"/>
        <v>0.2200008346666667</v>
      </c>
      <c r="F89" s="36">
        <f t="shared" si="286"/>
        <v>-2.3576385185185067E-2</v>
      </c>
      <c r="G89" s="9"/>
      <c r="H89" s="40">
        <f t="shared" si="287"/>
        <v>-3.1828119999999842</v>
      </c>
      <c r="I89" t="s">
        <v>7</v>
      </c>
      <c r="J89" t="s">
        <v>320</v>
      </c>
      <c r="K89" s="2">
        <f t="shared" si="288"/>
        <v>135.00125200000002</v>
      </c>
      <c r="L89" s="2">
        <f t="shared" si="289"/>
        <v>1.2520000000222353E-3</v>
      </c>
      <c r="M89" s="1">
        <f t="shared" si="290"/>
        <v>0.90000834666666685</v>
      </c>
      <c r="N89" s="6">
        <f t="shared" si="291"/>
        <v>7187.050000000002</v>
      </c>
      <c r="O89" s="2">
        <f t="shared" si="292"/>
        <v>6338.2593950000019</v>
      </c>
      <c r="P89" s="2"/>
      <c r="Q89" s="15"/>
      <c r="R89" s="6">
        <f t="shared" si="293"/>
        <v>7247.82</v>
      </c>
      <c r="S89" s="6">
        <f t="shared" si="278"/>
        <v>13586.079395000001</v>
      </c>
      <c r="T89">
        <f t="shared" si="294"/>
        <v>12590</v>
      </c>
      <c r="U89" s="6">
        <f t="shared" si="200"/>
        <v>996.07939500000066</v>
      </c>
      <c r="V89" s="4">
        <f t="shared" si="295"/>
        <v>7.9116711278792717E-2</v>
      </c>
      <c r="W89" s="4">
        <f t="shared" si="296"/>
        <v>0.18645560333047584</v>
      </c>
      <c r="X89" s="1">
        <f t="shared" si="297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285"/>
        <v>0.21999756800000003</v>
      </c>
      <c r="F90" s="36">
        <f t="shared" si="286"/>
        <v>-2.9444622222222362E-2</v>
      </c>
      <c r="G90" s="9"/>
      <c r="H90" s="40">
        <f t="shared" si="287"/>
        <v>-3.975024000000019</v>
      </c>
      <c r="I90" t="s">
        <v>7</v>
      </c>
      <c r="J90" t="s">
        <v>322</v>
      </c>
      <c r="K90" s="2">
        <f t="shared" si="288"/>
        <v>134.996352</v>
      </c>
      <c r="L90" s="2">
        <f t="shared" si="289"/>
        <v>-3.6479999999983193E-3</v>
      </c>
      <c r="M90" s="1">
        <f t="shared" si="290"/>
        <v>0.89997568000000006</v>
      </c>
      <c r="N90" s="6">
        <f t="shared" si="291"/>
        <v>7339.2100000000019</v>
      </c>
      <c r="O90" s="2">
        <f t="shared" si="292"/>
        <v>6511.3471120000013</v>
      </c>
      <c r="P90" s="2"/>
      <c r="Q90" s="15"/>
      <c r="R90" s="6">
        <f t="shared" si="293"/>
        <v>7247.82</v>
      </c>
      <c r="S90" s="6">
        <f t="shared" si="278"/>
        <v>13759.167112000001</v>
      </c>
      <c r="T90">
        <f t="shared" si="294"/>
        <v>12725</v>
      </c>
      <c r="U90" s="6">
        <f t="shared" si="200"/>
        <v>1034.167112000001</v>
      </c>
      <c r="V90" s="4">
        <f t="shared" si="295"/>
        <v>8.1270499960707454E-2</v>
      </c>
      <c r="W90" s="4">
        <f t="shared" si="296"/>
        <v>0.18881378957784856</v>
      </c>
      <c r="X90" s="1">
        <f t="shared" si="297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285"/>
        <v>0.22000186666666666</v>
      </c>
      <c r="F91" s="36">
        <f t="shared" si="286"/>
        <v>1.2998370370370241E-3</v>
      </c>
      <c r="G91" s="9"/>
      <c r="H91" s="40">
        <f t="shared" si="287"/>
        <v>0.17547799999999825</v>
      </c>
      <c r="I91" t="s">
        <v>7</v>
      </c>
      <c r="J91" t="s">
        <v>324</v>
      </c>
      <c r="K91" s="2">
        <f t="shared" si="288"/>
        <v>135.00279999999998</v>
      </c>
      <c r="L91" s="2">
        <f t="shared" si="289"/>
        <v>2.7999999999792635E-3</v>
      </c>
      <c r="M91" s="1">
        <f t="shared" si="290"/>
        <v>0.90001866666666652</v>
      </c>
      <c r="N91" s="6">
        <f t="shared" si="291"/>
        <v>7496.1900000000014</v>
      </c>
      <c r="O91" s="2">
        <f t="shared" si="292"/>
        <v>6446.7234000000008</v>
      </c>
      <c r="P91" s="2"/>
      <c r="Q91" s="15"/>
      <c r="R91" s="6">
        <f t="shared" si="293"/>
        <v>7247.82</v>
      </c>
      <c r="S91" s="6">
        <f t="shared" si="278"/>
        <v>13694.5434</v>
      </c>
      <c r="T91">
        <f t="shared" si="294"/>
        <v>12860</v>
      </c>
      <c r="U91" s="6">
        <f t="shared" si="200"/>
        <v>834.54340000000047</v>
      </c>
      <c r="V91" s="4">
        <f t="shared" si="295"/>
        <v>6.4894510108864711E-2</v>
      </c>
      <c r="W91" s="4">
        <f t="shared" si="296"/>
        <v>0.14870217990157131</v>
      </c>
      <c r="X91" s="1">
        <f t="shared" si="297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298">10%*M92+13%</f>
        <v>0.28999771400000002</v>
      </c>
      <c r="F92" s="36">
        <f t="shared" ref="F92:F97" si="299">IF(G92="",($F$1*C92-B92)/B92,H92/B92)</f>
        <v>4.6525458333332402E-3</v>
      </c>
      <c r="G92" s="9"/>
      <c r="H92" s="40">
        <f t="shared" ref="H92:H97" si="300">IF(G92="",$F$1*C92-B92,G92-B92)</f>
        <v>1.1166109999999776</v>
      </c>
      <c r="I92" t="s">
        <v>7</v>
      </c>
      <c r="J92" t="s">
        <v>331</v>
      </c>
      <c r="K92" s="2">
        <f t="shared" ref="K92:K97" si="301">D92*C92</f>
        <v>239.99657099999999</v>
      </c>
      <c r="L92" s="2">
        <f t="shared" ref="L92:L97" si="302">K92-B92</f>
        <v>-3.4290000000112286E-3</v>
      </c>
      <c r="M92" s="1">
        <f t="shared" ref="M92:M97" si="303">K92/150</f>
        <v>1.59997714</v>
      </c>
      <c r="N92" s="6">
        <f t="shared" ref="N92:N97" si="304">N91+C92-P92</f>
        <v>7776.2000000000016</v>
      </c>
      <c r="O92" s="2">
        <f t="shared" ref="O92:O97" si="305">N92*D92</f>
        <v>6664.9810200000011</v>
      </c>
      <c r="P92" s="2"/>
      <c r="Q92" s="15"/>
      <c r="R92" s="6">
        <f t="shared" ref="R92:R97" si="306">Q92+R91</f>
        <v>7247.82</v>
      </c>
      <c r="S92" s="6">
        <f t="shared" ref="S92:S97" si="307">O92+R92</f>
        <v>13912.801020000001</v>
      </c>
      <c r="T92">
        <f t="shared" ref="T92:T97" si="308">T91+B92</f>
        <v>13100</v>
      </c>
      <c r="U92" s="6">
        <f t="shared" si="200"/>
        <v>812.80102000000079</v>
      </c>
      <c r="V92" s="4">
        <f t="shared" ref="V92:V97" si="309">S92/T92-1</f>
        <v>6.2045879389313052E-2</v>
      </c>
      <c r="W92" s="4">
        <f t="shared" ref="W92:W97" si="310">O92/(T92-R92)-1</f>
        <v>0.1388885885259854</v>
      </c>
      <c r="X92" s="1">
        <f t="shared" ref="X92:X97" si="311">R92/S92</f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298"/>
        <v>0.29000251733333338</v>
      </c>
      <c r="F93" s="36">
        <f t="shared" si="299"/>
        <v>-1.2031266666666696E-2</v>
      </c>
      <c r="G93" s="9"/>
      <c r="H93" s="40">
        <f t="shared" si="300"/>
        <v>-2.887504000000007</v>
      </c>
      <c r="I93" t="s">
        <v>7</v>
      </c>
      <c r="J93" t="s">
        <v>333</v>
      </c>
      <c r="K93" s="2">
        <f t="shared" si="301"/>
        <v>240.00377600000002</v>
      </c>
      <c r="L93" s="2">
        <f t="shared" si="302"/>
        <v>3.7760000000162108E-3</v>
      </c>
      <c r="M93" s="1">
        <f t="shared" si="303"/>
        <v>1.6000251733333335</v>
      </c>
      <c r="N93" s="6">
        <f t="shared" si="304"/>
        <v>8051.5600000000013</v>
      </c>
      <c r="O93" s="2">
        <f t="shared" si="305"/>
        <v>7017.7396960000015</v>
      </c>
      <c r="P93" s="2"/>
      <c r="Q93" s="15"/>
      <c r="R93" s="6">
        <f t="shared" si="306"/>
        <v>7247.82</v>
      </c>
      <c r="S93" s="6">
        <f t="shared" si="307"/>
        <v>14265.559696</v>
      </c>
      <c r="T93">
        <f t="shared" si="308"/>
        <v>13340</v>
      </c>
      <c r="U93" s="6">
        <f t="shared" si="200"/>
        <v>925.55969600000026</v>
      </c>
      <c r="V93" s="4">
        <f t="shared" si="309"/>
        <v>6.9382286056971498E-2</v>
      </c>
      <c r="W93" s="4">
        <f t="shared" si="310"/>
        <v>0.15192586167841404</v>
      </c>
      <c r="X93" s="1">
        <f t="shared" si="311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298"/>
        <v>0.220001632</v>
      </c>
      <c r="F94" s="36">
        <f t="shared" si="299"/>
        <v>-6.099244444444425E-3</v>
      </c>
      <c r="G94" s="9"/>
      <c r="H94" s="40">
        <f t="shared" si="300"/>
        <v>-0.82339799999999741</v>
      </c>
      <c r="I94" t="s">
        <v>7</v>
      </c>
      <c r="J94" t="s">
        <v>335</v>
      </c>
      <c r="K94" s="2">
        <f t="shared" si="301"/>
        <v>135.00244799999999</v>
      </c>
      <c r="L94" s="2">
        <f t="shared" si="302"/>
        <v>2.4479999999869051E-3</v>
      </c>
      <c r="M94" s="1">
        <f t="shared" si="303"/>
        <v>0.90001631999999987</v>
      </c>
      <c r="N94" s="6">
        <f t="shared" si="304"/>
        <v>8207.380000000001</v>
      </c>
      <c r="O94" s="2">
        <f t="shared" si="305"/>
        <v>7110.8740320000006</v>
      </c>
      <c r="P94" s="2"/>
      <c r="Q94" s="15"/>
      <c r="R94" s="6">
        <f t="shared" si="306"/>
        <v>7247.82</v>
      </c>
      <c r="S94" s="6">
        <f t="shared" si="307"/>
        <v>14358.694031999999</v>
      </c>
      <c r="T94">
        <f t="shared" si="308"/>
        <v>13475</v>
      </c>
      <c r="U94" s="6">
        <f t="shared" si="200"/>
        <v>883.69403199999942</v>
      </c>
      <c r="V94" s="4">
        <f t="shared" si="309"/>
        <v>6.5580262115027876E-2</v>
      </c>
      <c r="W94" s="4">
        <f t="shared" si="310"/>
        <v>0.14190918393237384</v>
      </c>
      <c r="X94" s="1">
        <f t="shared" si="311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298"/>
        <v>0.21999948533333336</v>
      </c>
      <c r="F95" s="36">
        <f t="shared" si="299"/>
        <v>1.3291451851851989E-2</v>
      </c>
      <c r="G95" s="9"/>
      <c r="H95" s="40">
        <f t="shared" si="300"/>
        <v>1.7943460000000186</v>
      </c>
      <c r="I95" t="s">
        <v>7</v>
      </c>
      <c r="J95" t="s">
        <v>337</v>
      </c>
      <c r="K95" s="2">
        <f t="shared" si="301"/>
        <v>134.99922800000002</v>
      </c>
      <c r="L95" s="2">
        <f t="shared" si="302"/>
        <v>-7.7199999998356361E-4</v>
      </c>
      <c r="M95" s="1">
        <f t="shared" si="303"/>
        <v>0.8999948533333334</v>
      </c>
      <c r="N95" s="6">
        <f t="shared" si="304"/>
        <v>8366.2400000000016</v>
      </c>
      <c r="O95" s="2">
        <f t="shared" si="305"/>
        <v>7109.6307520000009</v>
      </c>
      <c r="P95" s="2"/>
      <c r="Q95" s="15"/>
      <c r="R95" s="6">
        <f t="shared" si="306"/>
        <v>7247.82</v>
      </c>
      <c r="S95" s="6">
        <f t="shared" si="307"/>
        <v>14357.450752000001</v>
      </c>
      <c r="T95">
        <f t="shared" si="308"/>
        <v>13610</v>
      </c>
      <c r="U95" s="6">
        <f t="shared" si="200"/>
        <v>747.45075200000065</v>
      </c>
      <c r="V95" s="4">
        <f t="shared" si="309"/>
        <v>5.4919232329169843E-2</v>
      </c>
      <c r="W95" s="4">
        <f t="shared" si="310"/>
        <v>0.11748343366581904</v>
      </c>
      <c r="X95" s="1">
        <f t="shared" si="311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298"/>
        <v>0.28999793333333335</v>
      </c>
      <c r="F96" s="36">
        <f t="shared" si="299"/>
        <v>1.9040091666666589E-2</v>
      </c>
      <c r="G96" s="9"/>
      <c r="H96" s="40">
        <f t="shared" si="300"/>
        <v>4.5696219999999812</v>
      </c>
      <c r="I96" t="s">
        <v>7</v>
      </c>
      <c r="J96" t="s">
        <v>339</v>
      </c>
      <c r="K96" s="2">
        <f t="shared" si="301"/>
        <v>239.99689999999998</v>
      </c>
      <c r="L96" s="2">
        <f t="shared" si="302"/>
        <v>-3.1000000000176442E-3</v>
      </c>
      <c r="M96" s="1">
        <f t="shared" si="303"/>
        <v>1.5999793333333332</v>
      </c>
      <c r="N96" s="6">
        <f t="shared" si="304"/>
        <v>8650.260000000002</v>
      </c>
      <c r="O96" s="2">
        <f t="shared" si="305"/>
        <v>7309.4697000000015</v>
      </c>
      <c r="P96" s="2"/>
      <c r="Q96" s="15"/>
      <c r="R96" s="6">
        <f t="shared" si="306"/>
        <v>7247.82</v>
      </c>
      <c r="S96" s="6">
        <f t="shared" si="307"/>
        <v>14557.289700000001</v>
      </c>
      <c r="T96">
        <f t="shared" si="308"/>
        <v>13850</v>
      </c>
      <c r="U96" s="6">
        <f t="shared" si="200"/>
        <v>707.28970000000118</v>
      </c>
      <c r="V96" s="4">
        <f t="shared" si="309"/>
        <v>5.1067848375451419E-2</v>
      </c>
      <c r="W96" s="4">
        <f t="shared" si="310"/>
        <v>0.10712972078919414</v>
      </c>
      <c r="X96" s="1">
        <f t="shared" si="311"/>
        <v>0.49788251449031745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298"/>
        <v>0.18999756866666667</v>
      </c>
      <c r="F97" s="36">
        <f t="shared" si="299"/>
        <v>-4.6640777777778595E-3</v>
      </c>
      <c r="G97" s="9"/>
      <c r="H97" s="40">
        <f t="shared" si="300"/>
        <v>-0.41976700000000733</v>
      </c>
      <c r="I97" t="s">
        <v>7</v>
      </c>
      <c r="J97" t="s">
        <v>341</v>
      </c>
      <c r="K97" s="2">
        <f t="shared" si="301"/>
        <v>89.996352999999999</v>
      </c>
      <c r="L97" s="2">
        <f t="shared" si="302"/>
        <v>-3.647000000000844E-3</v>
      </c>
      <c r="M97" s="1">
        <f t="shared" si="303"/>
        <v>0.59997568666666667</v>
      </c>
      <c r="N97" s="6">
        <f t="shared" si="304"/>
        <v>8754.2900000000027</v>
      </c>
      <c r="O97" s="2">
        <f t="shared" si="305"/>
        <v>7573.3362790000019</v>
      </c>
      <c r="P97" s="2"/>
      <c r="Q97" s="15"/>
      <c r="R97" s="6">
        <f t="shared" si="306"/>
        <v>7247.82</v>
      </c>
      <c r="S97" s="6">
        <f t="shared" si="307"/>
        <v>14821.156279000003</v>
      </c>
      <c r="T97">
        <f t="shared" si="308"/>
        <v>13940</v>
      </c>
      <c r="U97" s="6">
        <f t="shared" si="200"/>
        <v>881.15627900000254</v>
      </c>
      <c r="V97" s="4">
        <f t="shared" si="309"/>
        <v>6.3210636944046161E-2</v>
      </c>
      <c r="W97" s="4">
        <f t="shared" si="310"/>
        <v>0.13166954251081142</v>
      </c>
      <c r="X97" s="1">
        <f t="shared" si="311"/>
        <v>0.48901852619079306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312">10%*M98+13%</f>
        <v>0.22000000000000003</v>
      </c>
      <c r="F98" s="36">
        <f t="shared" ref="F98:F101" si="313">IF(G98="",($F$1*C98-B98)/B98,H98/B98)</f>
        <v>-3.3564814814814816E-3</v>
      </c>
      <c r="G98" s="9"/>
      <c r="H98" s="40">
        <f t="shared" ref="H98:H101" si="314">IF(G98="",$F$1*C98-B98,G98-B98)</f>
        <v>-0.453125</v>
      </c>
      <c r="I98" t="s">
        <v>7</v>
      </c>
      <c r="J98" t="s">
        <v>349</v>
      </c>
      <c r="K98" s="2">
        <f t="shared" ref="K98:K101" si="315">D98*C98</f>
        <v>135</v>
      </c>
      <c r="L98" s="2">
        <f t="shared" ref="L98:L101" si="316">K98-B98</f>
        <v>0</v>
      </c>
      <c r="M98" s="1">
        <f t="shared" ref="M98:M101" si="317">K98/150</f>
        <v>0.9</v>
      </c>
      <c r="N98" s="6">
        <f t="shared" ref="N98:N101" si="318">N97+C98-P98</f>
        <v>8910.5400000000027</v>
      </c>
      <c r="O98" s="2">
        <f t="shared" ref="O98:O101" si="319">N98*D98</f>
        <v>7698.7065600000024</v>
      </c>
      <c r="P98" s="2"/>
      <c r="Q98" s="15"/>
      <c r="R98" s="6">
        <f t="shared" ref="R98:R101" si="320">Q98+R97</f>
        <v>7247.82</v>
      </c>
      <c r="S98" s="6">
        <f t="shared" ref="S98:S101" si="321">O98+R98</f>
        <v>14946.526560000002</v>
      </c>
      <c r="T98">
        <f t="shared" ref="T98:T101" si="322">T97+B98</f>
        <v>14075</v>
      </c>
      <c r="U98" s="6">
        <f t="shared" si="200"/>
        <v>871.52656000000206</v>
      </c>
      <c r="V98" s="4">
        <f t="shared" ref="V98:V101" si="323">S98/T98-1</f>
        <v>6.1920181882771042E-2</v>
      </c>
      <c r="W98" s="4">
        <f t="shared" ref="W98:W101" si="324">O98/(T98-R98)-1</f>
        <v>0.12765542434797417</v>
      </c>
      <c r="X98" s="1">
        <f t="shared" ref="X98:X101" si="325">R98/S98</f>
        <v>0.48491667752403866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312"/>
        <v>0.22000244000000002</v>
      </c>
      <c r="F99" s="36">
        <f t="shared" si="313"/>
        <v>-3.6754074074074787E-3</v>
      </c>
      <c r="G99" s="9"/>
      <c r="H99" s="40">
        <f t="shared" si="314"/>
        <v>-0.49618000000000961</v>
      </c>
      <c r="I99" t="s">
        <v>7</v>
      </c>
      <c r="J99" t="s">
        <v>351</v>
      </c>
      <c r="K99" s="2">
        <f t="shared" si="315"/>
        <v>135.00366</v>
      </c>
      <c r="L99" s="2">
        <f t="shared" si="316"/>
        <v>3.6599999999964439E-3</v>
      </c>
      <c r="M99" s="1">
        <f t="shared" si="317"/>
        <v>0.90002439999999995</v>
      </c>
      <c r="N99" s="6">
        <f t="shared" si="318"/>
        <v>9066.7400000000034</v>
      </c>
      <c r="O99" s="2">
        <f t="shared" si="319"/>
        <v>7836.3833820000027</v>
      </c>
      <c r="P99" s="2"/>
      <c r="Q99" s="15"/>
      <c r="R99" s="6">
        <f t="shared" si="320"/>
        <v>7247.82</v>
      </c>
      <c r="S99" s="6">
        <f t="shared" si="321"/>
        <v>15084.203382000003</v>
      </c>
      <c r="T99">
        <f t="shared" si="322"/>
        <v>14210</v>
      </c>
      <c r="U99" s="6">
        <f t="shared" si="200"/>
        <v>874.20338200000333</v>
      </c>
      <c r="V99" s="4">
        <f t="shared" si="323"/>
        <v>6.1520294299789224E-2</v>
      </c>
      <c r="W99" s="4">
        <f t="shared" si="324"/>
        <v>0.12556460505186617</v>
      </c>
      <c r="X99" s="1">
        <f t="shared" si="325"/>
        <v>0.48049073699502298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312"/>
        <v>0.21999833600000002</v>
      </c>
      <c r="F100" s="36">
        <f t="shared" si="313"/>
        <v>2.1928296296296057E-3</v>
      </c>
      <c r="G100" s="9"/>
      <c r="H100" s="40">
        <f t="shared" si="314"/>
        <v>0.29603199999999674</v>
      </c>
      <c r="I100" t="s">
        <v>7</v>
      </c>
      <c r="J100" t="s">
        <v>353</v>
      </c>
      <c r="K100" s="2">
        <f t="shared" si="315"/>
        <v>134.99750399999999</v>
      </c>
      <c r="L100" s="2">
        <f t="shared" si="316"/>
        <v>-2.4960000000078253E-3</v>
      </c>
      <c r="M100" s="1">
        <f t="shared" si="317"/>
        <v>0.8999833599999999</v>
      </c>
      <c r="N100" s="6">
        <f t="shared" si="318"/>
        <v>9223.8600000000042</v>
      </c>
      <c r="O100" s="2">
        <f t="shared" si="319"/>
        <v>7925.1405120000036</v>
      </c>
      <c r="P100" s="2"/>
      <c r="Q100" s="15"/>
      <c r="R100" s="6">
        <f t="shared" si="320"/>
        <v>7247.82</v>
      </c>
      <c r="S100" s="6">
        <f t="shared" si="321"/>
        <v>15172.960512000003</v>
      </c>
      <c r="T100">
        <f t="shared" si="322"/>
        <v>14345</v>
      </c>
      <c r="U100" s="6">
        <f t="shared" si="200"/>
        <v>827.96051200000329</v>
      </c>
      <c r="V100" s="4">
        <f t="shared" si="323"/>
        <v>5.7717707354479231E-2</v>
      </c>
      <c r="W100" s="4">
        <f t="shared" si="324"/>
        <v>0.11666049219549213</v>
      </c>
      <c r="X100" s="1">
        <f t="shared" si="325"/>
        <v>0.47768001467266968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312"/>
        <v>0.22000214000000001</v>
      </c>
      <c r="F101" s="36">
        <f t="shared" si="313"/>
        <v>4.8080222222221507E-3</v>
      </c>
      <c r="G101" s="9"/>
      <c r="H101" s="40">
        <f t="shared" si="314"/>
        <v>0.64908299999999031</v>
      </c>
      <c r="I101" t="s">
        <v>7</v>
      </c>
      <c r="J101" t="s">
        <v>355</v>
      </c>
      <c r="K101" s="2">
        <f t="shared" si="315"/>
        <v>135.00321</v>
      </c>
      <c r="L101" s="2">
        <f t="shared" si="316"/>
        <v>3.2099999999957163E-3</v>
      </c>
      <c r="M101" s="1">
        <f t="shared" si="317"/>
        <v>0.90002139999999997</v>
      </c>
      <c r="N101" s="6">
        <f t="shared" si="318"/>
        <v>9381.3900000000049</v>
      </c>
      <c r="O101" s="2">
        <f t="shared" si="319"/>
        <v>8039.8512300000039</v>
      </c>
      <c r="P101" s="2"/>
      <c r="Q101" s="15"/>
      <c r="R101" s="6">
        <f t="shared" si="320"/>
        <v>7247.82</v>
      </c>
      <c r="S101" s="6">
        <f t="shared" si="321"/>
        <v>15287.671230000004</v>
      </c>
      <c r="T101">
        <f t="shared" si="322"/>
        <v>14480</v>
      </c>
      <c r="U101" s="6">
        <f t="shared" si="200"/>
        <v>807.67123000000356</v>
      </c>
      <c r="V101" s="4">
        <f t="shared" si="323"/>
        <v>5.5778399861878603E-2</v>
      </c>
      <c r="W101" s="4">
        <f t="shared" si="324"/>
        <v>0.11167742368138001</v>
      </c>
      <c r="X101" s="1">
        <f t="shared" si="325"/>
        <v>0.47409575277738347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326">10%*M102+13%</f>
        <v>0.21999748333333335</v>
      </c>
      <c r="F102" s="36">
        <f t="shared" ref="F102" si="327">IF(G102="",($F$1*C102-B102)/B102,H102/B102)</f>
        <v>1.5779074074074136E-2</v>
      </c>
      <c r="G102" s="9"/>
      <c r="H102" s="40">
        <f t="shared" ref="H102" si="328">IF(G102="",$F$1*C102-B102,G102-B102)</f>
        <v>2.1301750000000084</v>
      </c>
      <c r="I102" t="s">
        <v>7</v>
      </c>
      <c r="J102" t="s">
        <v>357</v>
      </c>
      <c r="K102" s="2">
        <f t="shared" ref="K102" si="329">D102*C102</f>
        <v>134.99622500000001</v>
      </c>
      <c r="L102" s="2">
        <f t="shared" ref="L102" si="330">K102-B102</f>
        <v>-3.7749999999903139E-3</v>
      </c>
      <c r="M102" s="1">
        <f t="shared" ref="M102" si="331">K102/150</f>
        <v>0.89997483333333339</v>
      </c>
      <c r="N102" s="6">
        <f t="shared" ref="N102" si="332">N101+C102-P102</f>
        <v>9540.6400000000049</v>
      </c>
      <c r="O102" s="2">
        <f t="shared" ref="O102" si="333">N102*D102</f>
        <v>8087.6005280000045</v>
      </c>
      <c r="P102" s="2"/>
      <c r="Q102" s="15"/>
      <c r="R102" s="6">
        <f t="shared" ref="R102" si="334">Q102+R101</f>
        <v>7247.82</v>
      </c>
      <c r="S102" s="6">
        <f t="shared" ref="S102" si="335">O102+R102</f>
        <v>15335.420528000004</v>
      </c>
      <c r="T102">
        <f t="shared" ref="T102" si="336">T101+B102</f>
        <v>14615</v>
      </c>
      <c r="U102" s="6">
        <f t="shared" si="200"/>
        <v>720.4205280000042</v>
      </c>
      <c r="V102" s="4">
        <f t="shared" ref="V102" si="337">S102/T102-1</f>
        <v>4.9293228053370219E-2</v>
      </c>
      <c r="W102" s="4">
        <f t="shared" ref="W102" si="338">O102/(T102-R102)-1</f>
        <v>9.7787827635540836E-2</v>
      </c>
      <c r="X102" s="1">
        <f t="shared" ref="X102" si="339">R102/S102</f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340">10%*M103+13%</f>
        <v>0.28999793800000007</v>
      </c>
      <c r="F103" s="36">
        <f t="shared" ref="F103:F105" si="341">IF(G103="",($F$1*C103-B103)/B103,H103/B103)</f>
        <v>2.7184662500000081E-2</v>
      </c>
      <c r="G103" s="9"/>
      <c r="H103" s="40">
        <f t="shared" ref="H103:H105" si="342">IF(G103="",$F$1*C103-B103,G103-B103)</f>
        <v>6.5243190000000197</v>
      </c>
      <c r="I103" t="s">
        <v>7</v>
      </c>
      <c r="J103" t="s">
        <v>367</v>
      </c>
      <c r="K103" s="2">
        <f t="shared" ref="K103:K105" si="343">D103*C103</f>
        <v>239.99690700000002</v>
      </c>
      <c r="L103" s="2">
        <f t="shared" ref="L103:L105" si="344">K103-B103</f>
        <v>-3.0929999999784741E-3</v>
      </c>
      <c r="M103" s="1">
        <f t="shared" ref="M103:M105" si="345">K103/150</f>
        <v>1.5999793800000002</v>
      </c>
      <c r="N103" s="6">
        <f t="shared" ref="N103:N105" si="346">N102+C103-P103</f>
        <v>9826.9300000000057</v>
      </c>
      <c r="O103" s="2">
        <f t="shared" ref="O103:O105" si="347">N103*D103</f>
        <v>8237.9154190000045</v>
      </c>
      <c r="P103" s="2"/>
      <c r="Q103" s="15"/>
      <c r="R103" s="6">
        <f t="shared" ref="R103:R105" si="348">Q103+R102</f>
        <v>7247.82</v>
      </c>
      <c r="S103" s="6">
        <f t="shared" ref="S103:S105" si="349">O103+R103</f>
        <v>15485.735419000004</v>
      </c>
      <c r="T103">
        <f t="shared" ref="T103:T105" si="350">T102+B103</f>
        <v>14855</v>
      </c>
      <c r="U103" s="6">
        <f t="shared" ref="U103:U105" si="351">S103-T103</f>
        <v>630.73541900000419</v>
      </c>
      <c r="V103" s="4">
        <f t="shared" ref="V103:V105" si="352">S103/T103-1</f>
        <v>4.2459469471558764E-2</v>
      </c>
      <c r="W103" s="4">
        <f t="shared" ref="W103:W105" si="353">O103/(T103-R103)-1</f>
        <v>8.2913171372309247E-2</v>
      </c>
      <c r="X103" s="1">
        <f t="shared" ref="X103:X105" si="354">R103/S103</f>
        <v>0.4680320181053455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340"/>
        <v>0.29000173866666668</v>
      </c>
      <c r="F104" s="36">
        <f t="shared" si="341"/>
        <v>2.9050379166666692E-2</v>
      </c>
      <c r="G104" s="9"/>
      <c r="H104" s="40">
        <f t="shared" si="342"/>
        <v>6.972091000000006</v>
      </c>
      <c r="I104" t="s">
        <v>7</v>
      </c>
      <c r="J104" t="s">
        <v>369</v>
      </c>
      <c r="K104" s="2">
        <f t="shared" si="343"/>
        <v>240.00260800000001</v>
      </c>
      <c r="L104" s="2">
        <f t="shared" si="344"/>
        <v>2.6080000000092696E-3</v>
      </c>
      <c r="M104" s="1">
        <f t="shared" si="345"/>
        <v>1.6000173866666667</v>
      </c>
      <c r="N104" s="6">
        <f t="shared" si="346"/>
        <v>10113.740000000005</v>
      </c>
      <c r="O104" s="2">
        <f t="shared" si="347"/>
        <v>8463.1776320000045</v>
      </c>
      <c r="P104" s="2"/>
      <c r="Q104" s="15"/>
      <c r="R104" s="6">
        <f t="shared" si="348"/>
        <v>7247.82</v>
      </c>
      <c r="S104" s="6">
        <f t="shared" si="349"/>
        <v>15710.997632000004</v>
      </c>
      <c r="T104">
        <f t="shared" si="350"/>
        <v>15095</v>
      </c>
      <c r="U104" s="6">
        <f t="shared" si="351"/>
        <v>615.99763200000416</v>
      </c>
      <c r="V104" s="4">
        <f t="shared" si="352"/>
        <v>4.0808057767472983E-2</v>
      </c>
      <c r="W104" s="4">
        <f t="shared" si="353"/>
        <v>7.849923564898531E-2</v>
      </c>
      <c r="X104" s="1">
        <f t="shared" si="35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340"/>
        <v>0.28999839999999999</v>
      </c>
      <c r="F105" s="36">
        <f t="shared" si="341"/>
        <v>5.0111449999999988E-2</v>
      </c>
      <c r="G105" s="9"/>
      <c r="H105" s="40">
        <f t="shared" si="342"/>
        <v>12.026747999999998</v>
      </c>
      <c r="I105" t="s">
        <v>7</v>
      </c>
      <c r="J105" t="s">
        <v>371</v>
      </c>
      <c r="K105" s="2">
        <f t="shared" si="343"/>
        <v>239.99759999999998</v>
      </c>
      <c r="L105" s="2">
        <f t="shared" si="344"/>
        <v>-2.4000000000228283E-3</v>
      </c>
      <c r="M105" s="1">
        <f t="shared" si="345"/>
        <v>1.5999839999999999</v>
      </c>
      <c r="N105" s="6">
        <f t="shared" si="346"/>
        <v>10406.420000000006</v>
      </c>
      <c r="O105" s="2">
        <f t="shared" si="347"/>
        <v>8533.2644000000037</v>
      </c>
      <c r="P105" s="2"/>
      <c r="Q105" s="15"/>
      <c r="R105" s="6">
        <f t="shared" si="348"/>
        <v>7247.82</v>
      </c>
      <c r="S105" s="6">
        <f t="shared" si="349"/>
        <v>15781.084400000003</v>
      </c>
      <c r="T105">
        <f t="shared" si="350"/>
        <v>15335</v>
      </c>
      <c r="U105" s="6">
        <f t="shared" si="351"/>
        <v>446.08440000000337</v>
      </c>
      <c r="V105" s="4">
        <f t="shared" si="352"/>
        <v>2.908929898924062E-2</v>
      </c>
      <c r="W105" s="4">
        <f t="shared" si="353"/>
        <v>5.5159449894772061E-2</v>
      </c>
      <c r="X105" s="1">
        <f t="shared" si="354"/>
        <v>0.45927262134153457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355">10%*M106+13%</f>
        <v>0.29000266666666669</v>
      </c>
      <c r="F106" s="36">
        <f t="shared" ref="F106:F110" si="356">IF(G106="",($F$1*C106-B106)/B106,H106/B106)</f>
        <v>4.0495833333333307E-2</v>
      </c>
      <c r="G106" s="9"/>
      <c r="H106" s="40">
        <f t="shared" ref="H106:H110" si="357">IF(G106="",$F$1*C106-B106,G106-B106)</f>
        <v>9.7189999999999941</v>
      </c>
      <c r="I106" t="s">
        <v>7</v>
      </c>
      <c r="J106" t="s">
        <v>376</v>
      </c>
      <c r="K106" s="2">
        <f t="shared" ref="K106:K110" si="358">D106*C106</f>
        <v>240.00399999999999</v>
      </c>
      <c r="L106" s="2">
        <f t="shared" ref="L106:L110" si="359">K106-B106</f>
        <v>3.9999999999906777E-3</v>
      </c>
      <c r="M106" s="1">
        <f t="shared" ref="M106:M110" si="360">K106/150</f>
        <v>1.6000266666666667</v>
      </c>
      <c r="N106" s="6">
        <f t="shared" ref="N106:N110" si="361">N105+C106-P106</f>
        <v>10696.420000000006</v>
      </c>
      <c r="O106" s="2">
        <f t="shared" ref="O106:O110" si="362">N106*D106</f>
        <v>8852.3571920000049</v>
      </c>
      <c r="P106" s="2"/>
      <c r="Q106" s="15"/>
      <c r="R106" s="6">
        <f t="shared" ref="R106:R110" si="363">Q106+R105</f>
        <v>7247.82</v>
      </c>
      <c r="S106" s="6">
        <f t="shared" ref="S106:S110" si="364">O106+R106</f>
        <v>16100.177192000005</v>
      </c>
      <c r="T106">
        <f t="shared" ref="T106:T110" si="365">T105+B106</f>
        <v>15575</v>
      </c>
      <c r="U106" s="6">
        <f t="shared" ref="U106:U110" si="366">S106-T106</f>
        <v>525.17719200000465</v>
      </c>
      <c r="V106" s="4">
        <f t="shared" ref="V106:V110" si="367">S106/T106-1</f>
        <v>3.3719241861958515E-2</v>
      </c>
      <c r="W106" s="4">
        <f t="shared" ref="W106:W110" si="368">O106/(T106-R106)-1</f>
        <v>6.3067832327390994E-2</v>
      </c>
      <c r="X106" s="1">
        <f t="shared" ref="X106:X110" si="369">R106/S106</f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355"/>
        <v>0.19000142666666667</v>
      </c>
      <c r="F107" s="36">
        <f t="shared" si="356"/>
        <v>4.8080222222222028E-3</v>
      </c>
      <c r="G107" s="9"/>
      <c r="H107" s="40">
        <f t="shared" si="357"/>
        <v>0.43272199999999827</v>
      </c>
      <c r="I107" t="s">
        <v>7</v>
      </c>
      <c r="J107" t="s">
        <v>378</v>
      </c>
      <c r="K107" s="2">
        <f t="shared" si="358"/>
        <v>90.002139999999997</v>
      </c>
      <c r="L107" s="2">
        <f t="shared" si="359"/>
        <v>2.1399999999971442E-3</v>
      </c>
      <c r="M107" s="1">
        <f t="shared" si="360"/>
        <v>0.60001426666666668</v>
      </c>
      <c r="N107" s="6">
        <f t="shared" si="361"/>
        <v>10801.440000000006</v>
      </c>
      <c r="O107" s="2">
        <f t="shared" si="362"/>
        <v>9256.8340800000042</v>
      </c>
      <c r="P107" s="2"/>
      <c r="Q107" s="15"/>
      <c r="R107" s="6">
        <f t="shared" si="363"/>
        <v>7247.82</v>
      </c>
      <c r="S107" s="6">
        <f t="shared" si="364"/>
        <v>16504.654080000004</v>
      </c>
      <c r="T107">
        <f t="shared" si="365"/>
        <v>15665</v>
      </c>
      <c r="U107" s="6">
        <f t="shared" si="366"/>
        <v>839.65408000000389</v>
      </c>
      <c r="V107" s="4">
        <f t="shared" si="367"/>
        <v>5.3600643472710097E-2</v>
      </c>
      <c r="W107" s="4">
        <f t="shared" si="368"/>
        <v>9.9754796737149931E-2</v>
      </c>
      <c r="X107" s="1">
        <f t="shared" si="369"/>
        <v>0.43913795253562793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355"/>
        <v>0.21999838866666666</v>
      </c>
      <c r="F108" s="36">
        <f t="shared" si="356"/>
        <v>1.2207103703703599E-2</v>
      </c>
      <c r="G108" s="9"/>
      <c r="H108" s="40">
        <f t="shared" si="357"/>
        <v>1.647958999999986</v>
      </c>
      <c r="I108" t="s">
        <v>7</v>
      </c>
      <c r="J108" t="s">
        <v>380</v>
      </c>
      <c r="K108" s="2">
        <f t="shared" si="358"/>
        <v>134.99758299999999</v>
      </c>
      <c r="L108" s="2">
        <f t="shared" si="359"/>
        <v>-2.4170000000083292E-3</v>
      </c>
      <c r="M108" s="1">
        <f t="shared" si="360"/>
        <v>0.89998388666666662</v>
      </c>
      <c r="N108" s="6">
        <f t="shared" si="361"/>
        <v>10960.130000000006</v>
      </c>
      <c r="O108" s="2">
        <f t="shared" si="362"/>
        <v>9323.7825910000065</v>
      </c>
      <c r="P108" s="2"/>
      <c r="Q108" s="15"/>
      <c r="R108" s="6">
        <f t="shared" si="363"/>
        <v>7247.82</v>
      </c>
      <c r="S108" s="6">
        <f t="shared" si="364"/>
        <v>16571.602591000006</v>
      </c>
      <c r="T108">
        <f t="shared" si="365"/>
        <v>15800</v>
      </c>
      <c r="U108" s="6">
        <f t="shared" si="366"/>
        <v>771.60259100000621</v>
      </c>
      <c r="V108" s="4">
        <f t="shared" si="367"/>
        <v>4.8835607025316863E-2</v>
      </c>
      <c r="W108" s="4">
        <f t="shared" si="368"/>
        <v>9.0222912871338767E-2</v>
      </c>
      <c r="X108" s="1">
        <f t="shared" si="369"/>
        <v>0.43736385543883799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355"/>
        <v>0.19000001999999999</v>
      </c>
      <c r="F109" s="36">
        <f t="shared" si="356"/>
        <v>9.4962333333334127E-3</v>
      </c>
      <c r="G109" s="9"/>
      <c r="H109" s="40">
        <f t="shared" si="357"/>
        <v>0.85466100000000722</v>
      </c>
      <c r="I109" t="s">
        <v>7</v>
      </c>
      <c r="J109" t="s">
        <v>382</v>
      </c>
      <c r="K109" s="2">
        <f t="shared" si="358"/>
        <v>90.000029999999995</v>
      </c>
      <c r="L109" s="2">
        <f t="shared" si="359"/>
        <v>2.9999999995311555E-5</v>
      </c>
      <c r="M109" s="1">
        <f t="shared" si="360"/>
        <v>0.60000019999999998</v>
      </c>
      <c r="N109" s="6">
        <f t="shared" si="361"/>
        <v>11065.640000000007</v>
      </c>
      <c r="O109" s="2">
        <f t="shared" si="362"/>
        <v>9438.9909200000056</v>
      </c>
      <c r="P109" s="2"/>
      <c r="Q109" s="15"/>
      <c r="R109" s="6">
        <f t="shared" si="363"/>
        <v>7247.82</v>
      </c>
      <c r="S109" s="6">
        <f t="shared" si="364"/>
        <v>16686.810920000004</v>
      </c>
      <c r="T109">
        <f t="shared" si="365"/>
        <v>15890</v>
      </c>
      <c r="U109" s="6">
        <f t="shared" si="366"/>
        <v>796.81092000000353</v>
      </c>
      <c r="V109" s="4">
        <f t="shared" si="367"/>
        <v>5.0145432347388441E-2</v>
      </c>
      <c r="W109" s="4">
        <f t="shared" si="368"/>
        <v>9.2200222629013284E-2</v>
      </c>
      <c r="X109" s="1">
        <f t="shared" si="369"/>
        <v>0.43434422759073238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355"/>
        <v>0.28999835200000001</v>
      </c>
      <c r="F110" s="36">
        <f t="shared" si="356"/>
        <v>2.8045762499999918E-2</v>
      </c>
      <c r="G110" s="9"/>
      <c r="H110" s="40">
        <f t="shared" si="357"/>
        <v>6.7309829999999806</v>
      </c>
      <c r="I110" t="s">
        <v>7</v>
      </c>
      <c r="J110" t="s">
        <v>384</v>
      </c>
      <c r="K110" s="2">
        <f t="shared" si="358"/>
        <v>239.99752799999999</v>
      </c>
      <c r="L110" s="2">
        <f t="shared" si="359"/>
        <v>-2.472000000011576E-3</v>
      </c>
      <c r="M110" s="1">
        <f t="shared" si="360"/>
        <v>1.5999835199999999</v>
      </c>
      <c r="N110" s="6">
        <f t="shared" si="361"/>
        <v>11352.170000000007</v>
      </c>
      <c r="O110" s="2">
        <f t="shared" si="362"/>
        <v>9508.5775920000069</v>
      </c>
      <c r="P110" s="2"/>
      <c r="Q110" s="15"/>
      <c r="R110" s="6">
        <f t="shared" si="363"/>
        <v>7247.82</v>
      </c>
      <c r="S110" s="6">
        <f t="shared" si="364"/>
        <v>16756.397592000008</v>
      </c>
      <c r="T110">
        <f t="shared" si="365"/>
        <v>16130</v>
      </c>
      <c r="U110" s="6">
        <f t="shared" si="366"/>
        <v>626.39759200000844</v>
      </c>
      <c r="V110" s="4">
        <f t="shared" si="367"/>
        <v>3.8834320644761888E-2</v>
      </c>
      <c r="W110" s="4">
        <f t="shared" si="368"/>
        <v>7.0522956301269035E-2</v>
      </c>
      <c r="X110" s="1">
        <f t="shared" si="369"/>
        <v>0.43254046463186813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370">10%*M111+13%</f>
        <v>0.29000120399999996</v>
      </c>
      <c r="F111" s="36">
        <f t="shared" ref="F111:F115" si="371">IF(G111="",($F$1*C111-B111)/B111,H111/B111)</f>
        <v>2.7328179166666543E-2</v>
      </c>
      <c r="G111" s="9"/>
      <c r="H111" s="40">
        <f t="shared" ref="H111:H115" si="372">IF(G111="",$F$1*C111-B111,G111-B111)</f>
        <v>6.5587629999999706</v>
      </c>
      <c r="I111" t="s">
        <v>7</v>
      </c>
      <c r="J111" t="s">
        <v>391</v>
      </c>
      <c r="K111" s="2">
        <f t="shared" ref="K111:K115" si="373">D111*C111</f>
        <v>240.00180599999996</v>
      </c>
      <c r="L111" s="2">
        <f t="shared" ref="L111:L115" si="374">K111-B111</f>
        <v>1.8059999999593401E-3</v>
      </c>
      <c r="M111" s="1">
        <f t="shared" ref="M111:M115" si="375">K111/150</f>
        <v>1.6000120399999997</v>
      </c>
      <c r="N111" s="6">
        <f t="shared" ref="N111:N115" si="376">N110+C111-P111</f>
        <v>11638.500000000007</v>
      </c>
      <c r="O111" s="2">
        <f t="shared" ref="O111:O115" si="377">N111*D111</f>
        <v>9755.3907000000054</v>
      </c>
      <c r="P111" s="2"/>
      <c r="Q111" s="15"/>
      <c r="R111" s="6">
        <f t="shared" ref="R111:R115" si="378">Q111+R110</f>
        <v>7247.82</v>
      </c>
      <c r="S111" s="6">
        <f t="shared" ref="S111:S115" si="379">O111+R111</f>
        <v>17003.210700000003</v>
      </c>
      <c r="T111">
        <f t="shared" ref="T111:T115" si="380">T110+B111</f>
        <v>16370</v>
      </c>
      <c r="U111" s="6">
        <f t="shared" ref="U111:U115" si="381">S111-T111</f>
        <v>633.21070000000327</v>
      </c>
      <c r="V111" s="4">
        <f t="shared" ref="V111:V115" si="382">S111/T111-1</f>
        <v>3.8681166768479214E-2</v>
      </c>
      <c r="W111" s="4">
        <f t="shared" ref="W111:W115" si="383">O111/(T111-R111)-1</f>
        <v>6.9414405328551476E-2</v>
      </c>
      <c r="X111" s="1">
        <f t="shared" ref="X111:X115" si="384">R111/S111</f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370"/>
        <v>0.29000244799999997</v>
      </c>
      <c r="F112" s="36">
        <f t="shared" si="371"/>
        <v>2.8440433333333223E-2</v>
      </c>
      <c r="G112" s="9"/>
      <c r="H112" s="40">
        <f t="shared" si="372"/>
        <v>6.8257039999999733</v>
      </c>
      <c r="I112" t="s">
        <v>7</v>
      </c>
      <c r="J112" t="s">
        <v>393</v>
      </c>
      <c r="K112" s="2">
        <f t="shared" si="373"/>
        <v>240.00367199999999</v>
      </c>
      <c r="L112" s="2">
        <f t="shared" si="374"/>
        <v>3.6719999999945685E-3</v>
      </c>
      <c r="M112" s="1">
        <f t="shared" si="375"/>
        <v>1.6000244799999999</v>
      </c>
      <c r="N112" s="6">
        <f t="shared" si="376"/>
        <v>11925.140000000007</v>
      </c>
      <c r="O112" s="2">
        <f t="shared" si="377"/>
        <v>9984.919722000006</v>
      </c>
      <c r="P112" s="2"/>
      <c r="Q112" s="15"/>
      <c r="R112" s="6">
        <f t="shared" si="378"/>
        <v>7247.82</v>
      </c>
      <c r="S112" s="6">
        <f t="shared" si="379"/>
        <v>17232.739722000006</v>
      </c>
      <c r="T112">
        <f t="shared" si="380"/>
        <v>16610</v>
      </c>
      <c r="U112" s="6">
        <f t="shared" si="381"/>
        <v>622.73972200000571</v>
      </c>
      <c r="V112" s="4">
        <f t="shared" si="382"/>
        <v>3.7491855629139481E-2</v>
      </c>
      <c r="W112" s="4">
        <f t="shared" si="383"/>
        <v>6.6516529483518383E-2</v>
      </c>
      <c r="X112" s="1">
        <f t="shared" si="38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370"/>
        <v>0.2900005493333333</v>
      </c>
      <c r="F113" s="36">
        <f t="shared" si="371"/>
        <v>1.5810966666666697E-2</v>
      </c>
      <c r="G113" s="9"/>
      <c r="H113" s="40">
        <f t="shared" si="372"/>
        <v>3.7946320000000071</v>
      </c>
      <c r="I113" t="s">
        <v>7</v>
      </c>
      <c r="J113" t="s">
        <v>395</v>
      </c>
      <c r="K113" s="2">
        <f t="shared" si="373"/>
        <v>240.00082399999999</v>
      </c>
      <c r="L113" s="2">
        <f t="shared" si="374"/>
        <v>8.2399999999438478E-4</v>
      </c>
      <c r="M113" s="1">
        <f t="shared" si="375"/>
        <v>1.6000054933333332</v>
      </c>
      <c r="N113" s="6">
        <f t="shared" si="376"/>
        <v>12208.260000000007</v>
      </c>
      <c r="O113" s="2">
        <f t="shared" si="377"/>
        <v>10348.942002000007</v>
      </c>
      <c r="P113" s="2"/>
      <c r="Q113" s="15"/>
      <c r="R113" s="6">
        <f t="shared" si="378"/>
        <v>7247.82</v>
      </c>
      <c r="S113" s="6">
        <f t="shared" si="379"/>
        <v>17596.762002000007</v>
      </c>
      <c r="T113">
        <f t="shared" si="380"/>
        <v>16850</v>
      </c>
      <c r="U113" s="6">
        <f t="shared" si="381"/>
        <v>746.76200200000676</v>
      </c>
      <c r="V113" s="4">
        <f t="shared" si="382"/>
        <v>4.431821970326455E-2</v>
      </c>
      <c r="W113" s="4">
        <f t="shared" si="383"/>
        <v>7.7770048259875102E-2</v>
      </c>
      <c r="X113" s="1">
        <f t="shared" si="384"/>
        <v>0.41188373174429643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370"/>
        <v>0.220001102</v>
      </c>
      <c r="F114" s="36">
        <f t="shared" si="371"/>
        <v>-3.2289111111110827E-3</v>
      </c>
      <c r="G114" s="9"/>
      <c r="H114" s="40">
        <f t="shared" si="372"/>
        <v>-0.43590299999999615</v>
      </c>
      <c r="I114" t="s">
        <v>7</v>
      </c>
      <c r="J114" t="s">
        <v>397</v>
      </c>
      <c r="K114" s="2">
        <f t="shared" si="373"/>
        <v>135.001653</v>
      </c>
      <c r="L114" s="2">
        <f t="shared" si="374"/>
        <v>1.6530000000045675E-3</v>
      </c>
      <c r="M114" s="1">
        <f t="shared" si="375"/>
        <v>0.90001101999999999</v>
      </c>
      <c r="N114" s="6">
        <f t="shared" si="376"/>
        <v>12364.530000000008</v>
      </c>
      <c r="O114" s="2">
        <f t="shared" si="377"/>
        <v>10681.717467000008</v>
      </c>
      <c r="P114" s="2"/>
      <c r="Q114" s="15"/>
      <c r="R114" s="6">
        <f t="shared" si="378"/>
        <v>7247.82</v>
      </c>
      <c r="S114" s="6">
        <f t="shared" si="379"/>
        <v>17929.537467000009</v>
      </c>
      <c r="T114">
        <f t="shared" si="380"/>
        <v>16985</v>
      </c>
      <c r="U114" s="6">
        <f t="shared" si="381"/>
        <v>944.5374670000092</v>
      </c>
      <c r="V114" s="4">
        <f t="shared" si="382"/>
        <v>5.5610095201648946E-2</v>
      </c>
      <c r="W114" s="4">
        <f t="shared" si="383"/>
        <v>9.7003184392196351E-2</v>
      </c>
      <c r="X114" s="1">
        <f t="shared" si="384"/>
        <v>0.40423909503186495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370"/>
        <v>0.21999804666666667</v>
      </c>
      <c r="F115" s="36">
        <f t="shared" si="371"/>
        <v>-1.5794592592592634E-2</v>
      </c>
      <c r="G115" s="9"/>
      <c r="H115" s="40">
        <f t="shared" si="372"/>
        <v>-2.1322700000000054</v>
      </c>
      <c r="I115" t="s">
        <v>7</v>
      </c>
      <c r="J115" t="s">
        <v>399</v>
      </c>
      <c r="K115" s="2">
        <f t="shared" si="373"/>
        <v>134.99707000000001</v>
      </c>
      <c r="L115" s="2">
        <f t="shared" si="374"/>
        <v>-2.9299999999921056E-3</v>
      </c>
      <c r="M115" s="1">
        <f t="shared" si="375"/>
        <v>0.89998046666666676</v>
      </c>
      <c r="N115" s="6">
        <f t="shared" si="376"/>
        <v>12518.830000000007</v>
      </c>
      <c r="O115" s="2">
        <f t="shared" si="377"/>
        <v>10952.724367000006</v>
      </c>
      <c r="P115" s="2"/>
      <c r="Q115" s="15"/>
      <c r="R115" s="6">
        <f t="shared" si="378"/>
        <v>7247.82</v>
      </c>
      <c r="S115" s="6">
        <f t="shared" si="379"/>
        <v>18200.544367000006</v>
      </c>
      <c r="T115">
        <f t="shared" si="380"/>
        <v>17120</v>
      </c>
      <c r="U115" s="6">
        <f t="shared" si="381"/>
        <v>1080.5443670000059</v>
      </c>
      <c r="V115" s="4">
        <f t="shared" si="382"/>
        <v>6.311590928738342E-2</v>
      </c>
      <c r="W115" s="4">
        <f t="shared" si="383"/>
        <v>0.10945347096588653</v>
      </c>
      <c r="X115" s="1">
        <f t="shared" si="384"/>
        <v>0.39821995726354514</v>
      </c>
    </row>
    <row r="116" spans="1:24">
      <c r="A116" s="30" t="s">
        <v>436</v>
      </c>
      <c r="B116">
        <v>135</v>
      </c>
      <c r="C116" s="2">
        <v>154.22</v>
      </c>
      <c r="D116" s="3">
        <v>0.87539999999999996</v>
      </c>
      <c r="E116" s="1">
        <f t="shared" ref="E116:E120" si="385">10%*M116+13%</f>
        <v>0.220002792</v>
      </c>
      <c r="F116" s="36">
        <f t="shared" ref="F116:F120" si="386">IF(G116="",($F$1*C116-B116)/B116,H116/B116)</f>
        <v>-1.6304874074074018E-2</v>
      </c>
      <c r="G116" s="9"/>
      <c r="H116" s="40">
        <f t="shared" ref="H116:H120" si="387">IF(G116="",$F$1*C116-B116,G116-B116)</f>
        <v>-2.2011579999999924</v>
      </c>
      <c r="I116" t="s">
        <v>7</v>
      </c>
      <c r="J116" t="s">
        <v>427</v>
      </c>
      <c r="K116" s="2">
        <f t="shared" ref="K116:K120" si="388">D116*C116</f>
        <v>135.004188</v>
      </c>
      <c r="L116" s="2">
        <f t="shared" ref="L116:L120" si="389">K116-B116</f>
        <v>4.1879999999991924E-3</v>
      </c>
      <c r="M116" s="1">
        <f t="shared" ref="M116:M120" si="390">K116/150</f>
        <v>0.90002791999999998</v>
      </c>
      <c r="N116" s="6">
        <f t="shared" ref="N116:N120" si="391">N115+C116-P116</f>
        <v>12673.050000000007</v>
      </c>
      <c r="O116" s="2">
        <f t="shared" ref="O116:O120" si="392">N116*D116</f>
        <v>11093.987970000006</v>
      </c>
      <c r="P116" s="2"/>
      <c r="Q116" s="15"/>
      <c r="R116" s="6">
        <f t="shared" ref="R116:R120" si="393">Q116+R115</f>
        <v>7247.82</v>
      </c>
      <c r="S116" s="6">
        <f t="shared" ref="S116:S120" si="394">O116+R116</f>
        <v>18341.807970000005</v>
      </c>
      <c r="T116">
        <f t="shared" ref="T116:T120" si="395">T115+B116</f>
        <v>17255</v>
      </c>
      <c r="U116" s="6">
        <f t="shared" ref="U116:U120" si="396">S116-T116</f>
        <v>1086.8079700000053</v>
      </c>
      <c r="V116" s="4">
        <f t="shared" ref="V116:V120" si="397">S116/T116-1</f>
        <v>6.2985104027818428E-2</v>
      </c>
      <c r="W116" s="4">
        <f t="shared" ref="W116:W120" si="398">O116/(T116-R116)-1</f>
        <v>0.1086028201751148</v>
      </c>
      <c r="X116" s="1">
        <f t="shared" ref="X116:X120" si="399">R116/S116</f>
        <v>0.3951529757510594</v>
      </c>
    </row>
    <row r="117" spans="1:24">
      <c r="A117" s="30" t="s">
        <v>437</v>
      </c>
      <c r="B117">
        <v>135</v>
      </c>
      <c r="C117" s="2">
        <v>155.66</v>
      </c>
      <c r="D117" s="3">
        <v>0.86729999999999996</v>
      </c>
      <c r="E117" s="1">
        <f t="shared" si="385"/>
        <v>0.22000261200000001</v>
      </c>
      <c r="F117" s="36">
        <f t="shared" si="386"/>
        <v>-7.1198074074074053E-3</v>
      </c>
      <c r="G117" s="9"/>
      <c r="H117" s="40">
        <f t="shared" si="387"/>
        <v>-0.96117399999999975</v>
      </c>
      <c r="I117" t="s">
        <v>7</v>
      </c>
      <c r="J117" t="s">
        <v>429</v>
      </c>
      <c r="K117" s="2">
        <f t="shared" si="388"/>
        <v>135.003918</v>
      </c>
      <c r="L117" s="2">
        <f t="shared" si="389"/>
        <v>3.9179999999987558E-3</v>
      </c>
      <c r="M117" s="1">
        <f t="shared" si="390"/>
        <v>0.90002612000000004</v>
      </c>
      <c r="N117" s="6">
        <f t="shared" si="391"/>
        <v>12828.710000000006</v>
      </c>
      <c r="O117" s="2">
        <f t="shared" si="392"/>
        <v>11126.340183000006</v>
      </c>
      <c r="P117" s="2"/>
      <c r="Q117" s="15"/>
      <c r="R117" s="6">
        <f t="shared" si="393"/>
        <v>7247.82</v>
      </c>
      <c r="S117" s="6">
        <f t="shared" si="394"/>
        <v>18374.160183000007</v>
      </c>
      <c r="T117">
        <f t="shared" si="395"/>
        <v>17390</v>
      </c>
      <c r="U117" s="6">
        <f t="shared" si="396"/>
        <v>984.16018300000724</v>
      </c>
      <c r="V117" s="4">
        <f t="shared" si="397"/>
        <v>5.6593455031627826E-2</v>
      </c>
      <c r="W117" s="4">
        <f t="shared" si="398"/>
        <v>9.7036355398938401E-2</v>
      </c>
      <c r="X117" s="1">
        <f t="shared" si="399"/>
        <v>0.39445721207469225</v>
      </c>
    </row>
    <row r="118" spans="1:24">
      <c r="A118" s="30" t="s">
        <v>438</v>
      </c>
      <c r="B118">
        <v>135</v>
      </c>
      <c r="C118" s="2">
        <v>155.93</v>
      </c>
      <c r="D118" s="3">
        <v>0.86580000000000001</v>
      </c>
      <c r="E118" s="1">
        <f t="shared" si="385"/>
        <v>0.220002796</v>
      </c>
      <c r="F118" s="36">
        <f t="shared" si="386"/>
        <v>-5.3976074074074424E-3</v>
      </c>
      <c r="G118" s="9"/>
      <c r="H118" s="40">
        <f t="shared" si="387"/>
        <v>-0.72867700000000468</v>
      </c>
      <c r="I118" t="s">
        <v>7</v>
      </c>
      <c r="J118" t="s">
        <v>431</v>
      </c>
      <c r="K118" s="2">
        <f t="shared" si="388"/>
        <v>135.00419400000001</v>
      </c>
      <c r="L118" s="2">
        <f t="shared" si="389"/>
        <v>4.1940000000124655E-3</v>
      </c>
      <c r="M118" s="1">
        <f t="shared" si="390"/>
        <v>0.90002796000000007</v>
      </c>
      <c r="N118" s="6">
        <f t="shared" si="391"/>
        <v>12984.640000000007</v>
      </c>
      <c r="O118" s="2">
        <f t="shared" si="392"/>
        <v>11242.101312000006</v>
      </c>
      <c r="P118" s="2"/>
      <c r="Q118" s="15"/>
      <c r="R118" s="6">
        <f t="shared" si="393"/>
        <v>7247.82</v>
      </c>
      <c r="S118" s="6">
        <f t="shared" si="394"/>
        <v>18489.921312000006</v>
      </c>
      <c r="T118">
        <f t="shared" si="395"/>
        <v>17525</v>
      </c>
      <c r="U118" s="6">
        <f t="shared" si="396"/>
        <v>964.92131200000586</v>
      </c>
      <c r="V118" s="4">
        <f t="shared" si="397"/>
        <v>5.5059703965763429E-2</v>
      </c>
      <c r="W118" s="4">
        <f t="shared" si="398"/>
        <v>9.388969658992119E-2</v>
      </c>
      <c r="X118" s="1">
        <f t="shared" si="399"/>
        <v>0.39198760652897674</v>
      </c>
    </row>
    <row r="119" spans="1:24">
      <c r="A119" s="30" t="s">
        <v>439</v>
      </c>
      <c r="B119">
        <v>135</v>
      </c>
      <c r="C119" s="2">
        <v>154.57</v>
      </c>
      <c r="D119" s="3">
        <v>0.87339999999999995</v>
      </c>
      <c r="E119" s="1">
        <f t="shared" si="385"/>
        <v>0.22000095866666666</v>
      </c>
      <c r="F119" s="36">
        <f t="shared" si="386"/>
        <v>-1.4072392592592669E-2</v>
      </c>
      <c r="G119" s="9"/>
      <c r="H119" s="40">
        <f t="shared" si="387"/>
        <v>-1.8997730000000104</v>
      </c>
      <c r="I119" t="s">
        <v>7</v>
      </c>
      <c r="J119" t="s">
        <v>433</v>
      </c>
      <c r="K119" s="2">
        <f t="shared" si="388"/>
        <v>135.00143799999998</v>
      </c>
      <c r="L119" s="2">
        <f t="shared" si="389"/>
        <v>1.4379999999789561E-3</v>
      </c>
      <c r="M119" s="1">
        <f t="shared" si="390"/>
        <v>0.90000958666666653</v>
      </c>
      <c r="N119" s="6">
        <f t="shared" si="391"/>
        <v>13139.210000000006</v>
      </c>
      <c r="O119" s="2">
        <f t="shared" si="392"/>
        <v>11475.786014000005</v>
      </c>
      <c r="P119" s="2"/>
      <c r="Q119" s="15"/>
      <c r="R119" s="6">
        <f t="shared" si="393"/>
        <v>7247.82</v>
      </c>
      <c r="S119" s="6">
        <f t="shared" si="394"/>
        <v>18723.606014000005</v>
      </c>
      <c r="T119">
        <f t="shared" si="395"/>
        <v>17660</v>
      </c>
      <c r="U119" s="6">
        <f t="shared" si="396"/>
        <v>1063.6060140000045</v>
      </c>
      <c r="V119" s="4">
        <f t="shared" si="397"/>
        <v>6.0226841109852991E-2</v>
      </c>
      <c r="W119" s="4">
        <f t="shared" si="398"/>
        <v>0.10215017546757776</v>
      </c>
      <c r="X119" s="1">
        <f t="shared" si="399"/>
        <v>0.38709530603136294</v>
      </c>
    </row>
    <row r="120" spans="1:24">
      <c r="A120" s="30" t="s">
        <v>440</v>
      </c>
      <c r="B120">
        <v>135</v>
      </c>
      <c r="C120" s="2">
        <v>156.18</v>
      </c>
      <c r="D120" s="3">
        <v>0.86439999999999995</v>
      </c>
      <c r="E120" s="1">
        <f t="shared" si="385"/>
        <v>0.220001328</v>
      </c>
      <c r="F120" s="36">
        <f t="shared" si="386"/>
        <v>-3.8029777777776668E-3</v>
      </c>
      <c r="G120" s="9"/>
      <c r="H120" s="40">
        <f t="shared" si="387"/>
        <v>-0.51340199999998504</v>
      </c>
      <c r="I120" t="s">
        <v>7</v>
      </c>
      <c r="J120" t="s">
        <v>435</v>
      </c>
      <c r="K120" s="2">
        <f t="shared" si="388"/>
        <v>135.001992</v>
      </c>
      <c r="L120" s="2">
        <f t="shared" si="389"/>
        <v>1.992000000001326E-3</v>
      </c>
      <c r="M120" s="1">
        <f t="shared" si="390"/>
        <v>0.90001328000000003</v>
      </c>
      <c r="N120" s="6">
        <f t="shared" si="391"/>
        <v>13295.390000000007</v>
      </c>
      <c r="O120" s="2">
        <f t="shared" si="392"/>
        <v>11492.535116000005</v>
      </c>
      <c r="P120" s="2"/>
      <c r="Q120" s="15"/>
      <c r="R120" s="6">
        <f t="shared" si="393"/>
        <v>7247.82</v>
      </c>
      <c r="S120" s="6">
        <f t="shared" si="394"/>
        <v>18740.355116000006</v>
      </c>
      <c r="T120">
        <f t="shared" si="395"/>
        <v>17795</v>
      </c>
      <c r="U120" s="6">
        <f t="shared" si="396"/>
        <v>945.35511600000609</v>
      </c>
      <c r="V120" s="4">
        <f t="shared" si="397"/>
        <v>5.3124760663108006E-2</v>
      </c>
      <c r="W120" s="4">
        <f t="shared" si="398"/>
        <v>8.9631078259781782E-2</v>
      </c>
      <c r="X120" s="1">
        <f t="shared" si="399"/>
        <v>0.38674934146856205</v>
      </c>
    </row>
    <row r="121" spans="1:24">
      <c r="A121" s="30" t="s">
        <v>464</v>
      </c>
      <c r="B121">
        <v>135</v>
      </c>
      <c r="C121" s="2">
        <v>151.87</v>
      </c>
      <c r="D121" s="3">
        <v>0.88890000000000002</v>
      </c>
      <c r="E121" s="1">
        <f t="shared" ref="E121" si="400">10%*M121+13%</f>
        <v>0.219998162</v>
      </c>
      <c r="F121" s="36">
        <f t="shared" ref="F121" si="401">IF(G121="",($F$1*C121-B121)/B121,H121/B121)</f>
        <v>-3.1294392592592514E-2</v>
      </c>
      <c r="G121" s="9"/>
      <c r="H121" s="40">
        <f t="shared" ref="H121" si="402">IF(G121="",$F$1*C121-B121,G121-B121)</f>
        <v>-4.2247429999999895</v>
      </c>
      <c r="I121" t="s">
        <v>7</v>
      </c>
      <c r="J121" t="s">
        <v>455</v>
      </c>
      <c r="K121" s="2">
        <f t="shared" ref="K121" si="403">D121*C121</f>
        <v>134.997243</v>
      </c>
      <c r="L121" s="2">
        <f t="shared" ref="L121" si="404">K121-B121</f>
        <v>-2.757000000002563E-3</v>
      </c>
      <c r="M121" s="1">
        <f t="shared" ref="M121" si="405">K121/150</f>
        <v>0.89998162000000004</v>
      </c>
      <c r="N121" s="6">
        <f t="shared" ref="N121" si="406">N120+C121-P121</f>
        <v>13447.260000000007</v>
      </c>
      <c r="O121" s="2">
        <f t="shared" ref="O121" si="407">N121*D121</f>
        <v>11953.269414000008</v>
      </c>
      <c r="P121" s="2"/>
      <c r="Q121" s="15"/>
      <c r="R121" s="6">
        <f t="shared" ref="R121" si="408">Q121+R120</f>
        <v>7247.82</v>
      </c>
      <c r="S121" s="6">
        <f t="shared" ref="S121" si="409">O121+R121</f>
        <v>19201.089414000009</v>
      </c>
      <c r="T121">
        <f t="shared" ref="T121" si="410">T120+B121</f>
        <v>17930</v>
      </c>
      <c r="U121" s="6">
        <f t="shared" ref="U121" si="411">S121-T121</f>
        <v>1271.0894140000091</v>
      </c>
      <c r="V121" s="4">
        <f t="shared" ref="V121" si="412">S121/T121-1</f>
        <v>7.0891768767429308E-2</v>
      </c>
      <c r="W121" s="4">
        <f t="shared" ref="W121" si="413">O121/(T121-R121)-1</f>
        <v>0.11899157419178552</v>
      </c>
      <c r="X121" s="1">
        <f t="shared" ref="X121" si="414">R121/S121</f>
        <v>0.37746920727921968</v>
      </c>
    </row>
    <row r="122" spans="1:24">
      <c r="A122" s="30" t="s">
        <v>465</v>
      </c>
      <c r="B122">
        <v>135</v>
      </c>
      <c r="C122" s="2">
        <v>152.32</v>
      </c>
      <c r="D122" s="3">
        <v>0.88629999999999998</v>
      </c>
      <c r="E122" s="1">
        <f t="shared" ref="E122:E125" si="415">10%*M122+13%</f>
        <v>0.22000081066666666</v>
      </c>
      <c r="F122" s="36">
        <f t="shared" ref="F122:F125" si="416">IF(G122="",($F$1*C122-B122)/B122,H122/B122)</f>
        <v>-2.8424059259259383E-2</v>
      </c>
      <c r="G122" s="9"/>
      <c r="H122" s="40">
        <f t="shared" ref="H122:H125" si="417">IF(G122="",$F$1*C122-B122,G122-B122)</f>
        <v>-3.8372480000000166</v>
      </c>
      <c r="I122" t="s">
        <v>7</v>
      </c>
      <c r="J122" t="s">
        <v>457</v>
      </c>
      <c r="K122" s="2">
        <f t="shared" ref="K122:K125" si="418">D122*C122</f>
        <v>135.001216</v>
      </c>
      <c r="L122" s="2">
        <f t="shared" ref="L122:L125" si="419">K122-B122</f>
        <v>1.2159999999994398E-3</v>
      </c>
      <c r="M122" s="1">
        <f t="shared" ref="M122:M125" si="420">K122/150</f>
        <v>0.90000810666666664</v>
      </c>
      <c r="N122" s="6">
        <f t="shared" ref="N122:N125" si="421">N121+C122-P122</f>
        <v>13599.580000000007</v>
      </c>
      <c r="O122" s="2">
        <f t="shared" ref="O122:O125" si="422">N122*D122</f>
        <v>12053.307754000007</v>
      </c>
      <c r="P122" s="2"/>
      <c r="Q122" s="15"/>
      <c r="R122" s="6">
        <f t="shared" ref="R122:R125" si="423">Q122+R121</f>
        <v>7247.82</v>
      </c>
      <c r="S122" s="6">
        <f t="shared" ref="S122:S125" si="424">O122+R122</f>
        <v>19301.127754000008</v>
      </c>
      <c r="T122">
        <f t="shared" ref="T122:T125" si="425">T121+B122</f>
        <v>18065</v>
      </c>
      <c r="U122" s="6">
        <f t="shared" ref="U122:U125" si="426">S122-T122</f>
        <v>1236.1277540000083</v>
      </c>
      <c r="V122" s="4">
        <f t="shared" ref="V122:V125" si="427">S122/T122-1</f>
        <v>6.8426667810684183E-2</v>
      </c>
      <c r="W122" s="4">
        <f t="shared" ref="W122:W125" si="428">O122/(T122-R122)-1</f>
        <v>0.11427449242778676</v>
      </c>
      <c r="X122" s="1">
        <f t="shared" ref="X122:X125" si="429">R122/S122</f>
        <v>0.37551277274448097</v>
      </c>
    </row>
    <row r="123" spans="1:24">
      <c r="A123" s="30" t="s">
        <v>466</v>
      </c>
      <c r="B123">
        <v>135</v>
      </c>
      <c r="C123" s="2">
        <v>153.55000000000001</v>
      </c>
      <c r="D123" s="3">
        <v>0.87919999999999998</v>
      </c>
      <c r="E123" s="1">
        <f t="shared" si="415"/>
        <v>0.22000077333333334</v>
      </c>
      <c r="F123" s="36">
        <f t="shared" si="416"/>
        <v>-2.0578481481481538E-2</v>
      </c>
      <c r="G123" s="9"/>
      <c r="H123" s="40">
        <f t="shared" si="417"/>
        <v>-2.7780950000000075</v>
      </c>
      <c r="I123" t="s">
        <v>7</v>
      </c>
      <c r="J123" t="s">
        <v>459</v>
      </c>
      <c r="K123" s="2">
        <f t="shared" si="418"/>
        <v>135.00116</v>
      </c>
      <c r="L123" s="2">
        <f t="shared" si="419"/>
        <v>1.1599999999987176E-3</v>
      </c>
      <c r="M123" s="1">
        <f t="shared" si="420"/>
        <v>0.90000773333333328</v>
      </c>
      <c r="N123" s="6">
        <f t="shared" si="421"/>
        <v>13753.130000000006</v>
      </c>
      <c r="O123" s="2">
        <f t="shared" si="422"/>
        <v>12091.751896000005</v>
      </c>
      <c r="P123" s="2"/>
      <c r="Q123" s="15"/>
      <c r="R123" s="6">
        <f t="shared" si="423"/>
        <v>7247.82</v>
      </c>
      <c r="S123" s="6">
        <f t="shared" si="424"/>
        <v>19339.571896000005</v>
      </c>
      <c r="T123">
        <f t="shared" si="425"/>
        <v>18200</v>
      </c>
      <c r="U123" s="6">
        <f t="shared" si="426"/>
        <v>1139.5718960000049</v>
      </c>
      <c r="V123" s="4">
        <f t="shared" si="427"/>
        <v>6.2613840439560642E-2</v>
      </c>
      <c r="W123" s="4">
        <f t="shared" si="428"/>
        <v>0.10404977785244629</v>
      </c>
      <c r="X123" s="1">
        <f t="shared" si="429"/>
        <v>0.37476631018389106</v>
      </c>
    </row>
    <row r="124" spans="1:24">
      <c r="A124" s="30" t="s">
        <v>467</v>
      </c>
      <c r="B124">
        <v>135</v>
      </c>
      <c r="C124" s="2">
        <v>153.99</v>
      </c>
      <c r="D124" s="3">
        <v>0.87670000000000003</v>
      </c>
      <c r="E124" s="1">
        <f t="shared" si="415"/>
        <v>0.22000202200000002</v>
      </c>
      <c r="F124" s="36">
        <f t="shared" si="416"/>
        <v>-1.7771933333333396E-2</v>
      </c>
      <c r="G124" s="9"/>
      <c r="H124" s="40">
        <f t="shared" si="417"/>
        <v>-2.3992110000000082</v>
      </c>
      <c r="I124" t="s">
        <v>7</v>
      </c>
      <c r="J124" t="s">
        <v>461</v>
      </c>
      <c r="K124" s="2">
        <f t="shared" si="418"/>
        <v>135.00303300000002</v>
      </c>
      <c r="L124" s="2">
        <f t="shared" si="419"/>
        <v>3.0330000000162727E-3</v>
      </c>
      <c r="M124" s="1">
        <f t="shared" si="420"/>
        <v>0.90002022000000015</v>
      </c>
      <c r="N124" s="6">
        <f t="shared" si="421"/>
        <v>13907.120000000006</v>
      </c>
      <c r="O124" s="2">
        <f t="shared" si="422"/>
        <v>12192.372104000005</v>
      </c>
      <c r="P124" s="2"/>
      <c r="Q124" s="15"/>
      <c r="R124" s="6">
        <f t="shared" si="423"/>
        <v>7247.82</v>
      </c>
      <c r="S124" s="6">
        <f t="shared" si="424"/>
        <v>19440.192104000005</v>
      </c>
      <c r="T124">
        <f t="shared" si="425"/>
        <v>18335</v>
      </c>
      <c r="U124" s="6">
        <f t="shared" si="426"/>
        <v>1105.1921040000052</v>
      </c>
      <c r="V124" s="4">
        <f t="shared" si="427"/>
        <v>6.0277725879465782E-2</v>
      </c>
      <c r="W124" s="4">
        <f t="shared" si="428"/>
        <v>9.9681984418040104E-2</v>
      </c>
      <c r="X124" s="1">
        <f t="shared" si="429"/>
        <v>0.37282656268137865</v>
      </c>
    </row>
    <row r="125" spans="1:24">
      <c r="A125" s="30" t="s">
        <v>468</v>
      </c>
      <c r="B125">
        <v>135</v>
      </c>
      <c r="C125" s="2">
        <v>153.41</v>
      </c>
      <c r="D125" s="3">
        <v>0.88</v>
      </c>
      <c r="E125" s="1">
        <f t="shared" si="415"/>
        <v>0.22000053333333336</v>
      </c>
      <c r="F125" s="36">
        <f t="shared" si="416"/>
        <v>-2.1471474074074119E-2</v>
      </c>
      <c r="G125" s="9"/>
      <c r="H125" s="40">
        <f t="shared" si="417"/>
        <v>-2.898649000000006</v>
      </c>
      <c r="I125" t="s">
        <v>7</v>
      </c>
      <c r="J125" t="s">
        <v>463</v>
      </c>
      <c r="K125" s="2">
        <f t="shared" si="418"/>
        <v>135.0008</v>
      </c>
      <c r="L125" s="2">
        <f t="shared" si="419"/>
        <v>7.9999999999813554E-4</v>
      </c>
      <c r="M125" s="1">
        <f t="shared" si="420"/>
        <v>0.90000533333333332</v>
      </c>
      <c r="N125" s="6">
        <f t="shared" si="421"/>
        <v>14060.530000000006</v>
      </c>
      <c r="O125" s="2">
        <f t="shared" si="422"/>
        <v>12373.266400000006</v>
      </c>
      <c r="P125" s="2"/>
      <c r="Q125" s="15"/>
      <c r="R125" s="6">
        <f t="shared" si="423"/>
        <v>7247.82</v>
      </c>
      <c r="S125" s="6">
        <f t="shared" si="424"/>
        <v>19621.086400000007</v>
      </c>
      <c r="T125">
        <f t="shared" si="425"/>
        <v>18470</v>
      </c>
      <c r="U125" s="6">
        <f t="shared" si="426"/>
        <v>1151.0864000000074</v>
      </c>
      <c r="V125" s="4">
        <f t="shared" si="427"/>
        <v>6.232194910665978E-2</v>
      </c>
      <c r="W125" s="4">
        <f t="shared" si="428"/>
        <v>0.1025724413616611</v>
      </c>
      <c r="X125" s="1">
        <f t="shared" si="429"/>
        <v>0.36938933208102059</v>
      </c>
    </row>
    <row r="126" spans="1:24">
      <c r="A126" s="30" t="s">
        <v>470</v>
      </c>
      <c r="B126">
        <v>135</v>
      </c>
      <c r="C126" s="2">
        <v>158.47</v>
      </c>
      <c r="D126" s="3">
        <v>0.85189999999999999</v>
      </c>
      <c r="E126" s="1">
        <f t="shared" ref="E126:E130" si="430">10%*M126+13%</f>
        <v>0.22000039533333335</v>
      </c>
      <c r="F126" s="36">
        <f t="shared" ref="F126:F130" si="431">IF(G126="",($F$1*C126-B126)/B126,H126/B126)</f>
        <v>1.0803829629629634E-2</v>
      </c>
      <c r="G126" s="9"/>
      <c r="H126" s="40">
        <f t="shared" ref="H126:H130" si="432">IF(G126="",$F$1*C126-B126,G126-B126)</f>
        <v>1.4585170000000005</v>
      </c>
      <c r="I126" t="s">
        <v>7</v>
      </c>
      <c r="J126" t="s">
        <v>471</v>
      </c>
      <c r="K126" s="2">
        <f t="shared" ref="K126:K130" si="433">D126*C126</f>
        <v>135.00059300000001</v>
      </c>
      <c r="L126" s="2">
        <f t="shared" ref="L126:L130" si="434">K126-B126</f>
        <v>5.9300000000916953E-4</v>
      </c>
      <c r="M126" s="1">
        <f t="shared" ref="M126:M130" si="435">K126/150</f>
        <v>0.90000395333333338</v>
      </c>
      <c r="N126" s="6">
        <f t="shared" ref="N126:N130" si="436">N125+C126-P126</f>
        <v>14219.000000000005</v>
      </c>
      <c r="O126" s="2">
        <f t="shared" ref="O126:O130" si="437">N126*D126</f>
        <v>12113.166100000004</v>
      </c>
      <c r="P126" s="2"/>
      <c r="Q126" s="15"/>
      <c r="R126" s="6">
        <f t="shared" ref="R126:R130" si="438">Q126+R125</f>
        <v>7247.82</v>
      </c>
      <c r="S126" s="6">
        <f t="shared" ref="S126:S130" si="439">O126+R126</f>
        <v>19360.986100000002</v>
      </c>
      <c r="T126">
        <f t="shared" ref="T126:T130" si="440">T125+B126</f>
        <v>18605</v>
      </c>
      <c r="U126" s="6">
        <f t="shared" ref="U126:U130" si="441">S126-T126</f>
        <v>755.9861000000019</v>
      </c>
      <c r="V126" s="4">
        <f t="shared" ref="V126:V130" si="442">S126/T126-1</f>
        <v>4.0633490997043831E-2</v>
      </c>
      <c r="W126" s="4">
        <f t="shared" ref="W126:W130" si="443">O126/(T126-R126)-1</f>
        <v>6.6564596140943788E-2</v>
      </c>
      <c r="X126" s="1">
        <f t="shared" ref="X126:X130" si="444">R126/S126</f>
        <v>0.37435180019059044</v>
      </c>
    </row>
    <row r="127" spans="1:24">
      <c r="A127" s="30" t="s">
        <v>472</v>
      </c>
      <c r="B127">
        <v>135</v>
      </c>
      <c r="C127" s="2">
        <v>158.13999999999999</v>
      </c>
      <c r="D127" s="3">
        <v>0.85370000000000001</v>
      </c>
      <c r="E127" s="1">
        <f t="shared" si="430"/>
        <v>0.22000274533333333</v>
      </c>
      <c r="F127" s="36">
        <f t="shared" si="431"/>
        <v>8.6989185185184729E-3</v>
      </c>
      <c r="G127" s="9"/>
      <c r="H127" s="40">
        <f t="shared" si="432"/>
        <v>1.1743539999999939</v>
      </c>
      <c r="I127" t="s">
        <v>7</v>
      </c>
      <c r="J127" t="s">
        <v>473</v>
      </c>
      <c r="K127" s="2">
        <f t="shared" si="433"/>
        <v>135.00411799999998</v>
      </c>
      <c r="L127" s="2">
        <f t="shared" si="434"/>
        <v>4.1179999999769734E-3</v>
      </c>
      <c r="M127" s="1">
        <f t="shared" si="435"/>
        <v>0.90002745333333323</v>
      </c>
      <c r="N127" s="6">
        <f t="shared" si="436"/>
        <v>14377.140000000005</v>
      </c>
      <c r="O127" s="2">
        <f t="shared" si="437"/>
        <v>12273.764418000004</v>
      </c>
      <c r="P127" s="2"/>
      <c r="Q127" s="15"/>
      <c r="R127" s="6">
        <f t="shared" si="438"/>
        <v>7247.82</v>
      </c>
      <c r="S127" s="6">
        <f t="shared" si="439"/>
        <v>19521.584418000006</v>
      </c>
      <c r="T127">
        <f t="shared" si="440"/>
        <v>18740</v>
      </c>
      <c r="U127" s="6">
        <f t="shared" si="441"/>
        <v>781.58441800000583</v>
      </c>
      <c r="V127" s="4">
        <f t="shared" si="442"/>
        <v>4.1706745891142205E-2</v>
      </c>
      <c r="W127" s="4">
        <f t="shared" si="443"/>
        <v>6.801010930911322E-2</v>
      </c>
      <c r="X127" s="1">
        <f t="shared" si="444"/>
        <v>0.37127211832852558</v>
      </c>
    </row>
    <row r="128" spans="1:24">
      <c r="A128" s="30" t="s">
        <v>474</v>
      </c>
      <c r="B128">
        <v>135</v>
      </c>
      <c r="C128" s="2">
        <v>159.25</v>
      </c>
      <c r="D128" s="3">
        <v>0.84770000000000001</v>
      </c>
      <c r="E128" s="1">
        <f t="shared" si="430"/>
        <v>0.21999748333333335</v>
      </c>
      <c r="F128" s="36">
        <f t="shared" si="431"/>
        <v>1.5779074074074136E-2</v>
      </c>
      <c r="G128" s="9"/>
      <c r="H128" s="40">
        <f t="shared" si="432"/>
        <v>2.1301750000000084</v>
      </c>
      <c r="I128" t="s">
        <v>7</v>
      </c>
      <c r="J128" t="s">
        <v>475</v>
      </c>
      <c r="K128" s="2">
        <f t="shared" si="433"/>
        <v>134.99622500000001</v>
      </c>
      <c r="L128" s="2">
        <f t="shared" si="434"/>
        <v>-3.7749999999903139E-3</v>
      </c>
      <c r="M128" s="1">
        <f t="shared" si="435"/>
        <v>0.89997483333333339</v>
      </c>
      <c r="N128" s="6">
        <f t="shared" si="436"/>
        <v>14536.390000000005</v>
      </c>
      <c r="O128" s="2">
        <f t="shared" si="437"/>
        <v>12322.497803000004</v>
      </c>
      <c r="P128" s="2"/>
      <c r="Q128" s="15"/>
      <c r="R128" s="6">
        <f t="shared" si="438"/>
        <v>7247.82</v>
      </c>
      <c r="S128" s="6">
        <f t="shared" si="439"/>
        <v>19570.317803000005</v>
      </c>
      <c r="T128">
        <f t="shared" si="440"/>
        <v>18875</v>
      </c>
      <c r="U128" s="6">
        <f t="shared" si="441"/>
        <v>695.31780300000537</v>
      </c>
      <c r="V128" s="4">
        <f t="shared" si="442"/>
        <v>3.6838029298013497E-2</v>
      </c>
      <c r="W128" s="4">
        <f t="shared" si="443"/>
        <v>5.9801069820885511E-2</v>
      </c>
      <c r="X128" s="1">
        <f t="shared" si="444"/>
        <v>0.37034758826905484</v>
      </c>
    </row>
    <row r="129" spans="1:24">
      <c r="A129" s="30" t="s">
        <v>476</v>
      </c>
      <c r="B129">
        <v>135</v>
      </c>
      <c r="C129" s="2">
        <v>159.24</v>
      </c>
      <c r="D129" s="3">
        <v>0.8478</v>
      </c>
      <c r="E129" s="1">
        <f t="shared" si="430"/>
        <v>0.22000244800000002</v>
      </c>
      <c r="F129" s="36">
        <f t="shared" si="431"/>
        <v>1.5715288888888936E-2</v>
      </c>
      <c r="G129" s="9"/>
      <c r="H129" s="40">
        <f t="shared" si="432"/>
        <v>2.1215640000000064</v>
      </c>
      <c r="I129" t="s">
        <v>7</v>
      </c>
      <c r="J129" t="s">
        <v>477</v>
      </c>
      <c r="K129" s="2">
        <f t="shared" si="433"/>
        <v>135.00367199999999</v>
      </c>
      <c r="L129" s="2">
        <f t="shared" si="434"/>
        <v>3.6719999999945685E-3</v>
      </c>
      <c r="M129" s="1">
        <f t="shared" si="435"/>
        <v>0.90002448000000002</v>
      </c>
      <c r="N129" s="6">
        <f t="shared" si="436"/>
        <v>14695.630000000005</v>
      </c>
      <c r="O129" s="2">
        <f t="shared" si="437"/>
        <v>12458.955114000004</v>
      </c>
      <c r="P129" s="2"/>
      <c r="Q129" s="15"/>
      <c r="R129" s="6">
        <f t="shared" si="438"/>
        <v>7247.82</v>
      </c>
      <c r="S129" s="6">
        <f t="shared" si="439"/>
        <v>19706.775114000004</v>
      </c>
      <c r="T129">
        <f t="shared" si="440"/>
        <v>19010</v>
      </c>
      <c r="U129" s="6">
        <f t="shared" si="441"/>
        <v>696.77511400000367</v>
      </c>
      <c r="V129" s="4">
        <f t="shared" si="442"/>
        <v>3.6653083324566182E-2</v>
      </c>
      <c r="W129" s="4">
        <f t="shared" si="443"/>
        <v>5.9238603218111141E-2</v>
      </c>
      <c r="X129" s="1">
        <f t="shared" si="444"/>
        <v>0.36778315873970846</v>
      </c>
    </row>
    <row r="130" spans="1:24">
      <c r="A130" s="30" t="s">
        <v>478</v>
      </c>
      <c r="B130">
        <v>135</v>
      </c>
      <c r="C130" s="2">
        <v>158.63999999999999</v>
      </c>
      <c r="D130" s="3">
        <v>0.85099999999999998</v>
      </c>
      <c r="E130" s="1">
        <f t="shared" si="430"/>
        <v>0.22000175999999999</v>
      </c>
      <c r="F130" s="36">
        <f t="shared" si="431"/>
        <v>1.1888177777777603E-2</v>
      </c>
      <c r="G130" s="9"/>
      <c r="H130" s="40">
        <f t="shared" si="432"/>
        <v>1.6049039999999763</v>
      </c>
      <c r="I130" t="s">
        <v>7</v>
      </c>
      <c r="J130" t="s">
        <v>479</v>
      </c>
      <c r="K130" s="2">
        <f t="shared" si="433"/>
        <v>135.00263999999999</v>
      </c>
      <c r="L130" s="2">
        <f t="shared" si="434"/>
        <v>2.6399999999853208E-3</v>
      </c>
      <c r="M130" s="1">
        <f t="shared" si="435"/>
        <v>0.90001759999999986</v>
      </c>
      <c r="N130" s="6">
        <f t="shared" si="436"/>
        <v>14854.270000000004</v>
      </c>
      <c r="O130" s="2">
        <f t="shared" si="437"/>
        <v>12640.983770000003</v>
      </c>
      <c r="P130" s="2"/>
      <c r="Q130" s="15"/>
      <c r="R130" s="6">
        <f t="shared" si="438"/>
        <v>7247.82</v>
      </c>
      <c r="S130" s="6">
        <f t="shared" si="439"/>
        <v>19888.803770000002</v>
      </c>
      <c r="T130">
        <f t="shared" si="440"/>
        <v>19145</v>
      </c>
      <c r="U130" s="6">
        <f t="shared" si="441"/>
        <v>743.80377000000226</v>
      </c>
      <c r="V130" s="4">
        <f t="shared" si="442"/>
        <v>3.8851071820318772E-2</v>
      </c>
      <c r="W130" s="4">
        <f t="shared" si="443"/>
        <v>6.2519333993434012E-2</v>
      </c>
      <c r="X130" s="1">
        <f t="shared" si="444"/>
        <v>0.36441709032961106</v>
      </c>
    </row>
    <row r="131" spans="1:24">
      <c r="A131" s="30" t="s">
        <v>650</v>
      </c>
      <c r="B131">
        <v>135</v>
      </c>
      <c r="C131" s="2">
        <v>156.69</v>
      </c>
      <c r="D131" s="3">
        <v>0.86160000000000003</v>
      </c>
      <c r="E131" s="1">
        <f t="shared" ref="E131:E135" si="445">10%*M131+13%</f>
        <v>0.22000273600000003</v>
      </c>
      <c r="F131" s="36">
        <f t="shared" ref="F131:F135" si="446">IF(G131="",($F$1*C131-B131)/B131,H131/B131)</f>
        <v>-5.4993333333333832E-4</v>
      </c>
      <c r="G131" s="9"/>
      <c r="H131" s="40">
        <f t="shared" ref="H131:H135" si="447">IF(G131="",$F$1*C131-B131,G131-B131)</f>
        <v>-7.4241000000000668E-2</v>
      </c>
      <c r="I131" t="s">
        <v>7</v>
      </c>
      <c r="J131" t="s">
        <v>641</v>
      </c>
      <c r="K131" s="2">
        <f t="shared" ref="K131:K135" si="448">D131*C131</f>
        <v>135.00410400000001</v>
      </c>
      <c r="L131" s="2">
        <f t="shared" ref="L131:L135" si="449">K131-B131</f>
        <v>4.10400000001232E-3</v>
      </c>
      <c r="M131" s="1">
        <f t="shared" ref="M131:M135" si="450">K131/150</f>
        <v>0.90002736000000005</v>
      </c>
      <c r="N131" s="6">
        <f t="shared" ref="N131:N135" si="451">N130+C131-P131</f>
        <v>15010.960000000005</v>
      </c>
      <c r="O131" s="2">
        <f t="shared" ref="O131:O135" si="452">N131*D131</f>
        <v>12933.443136000005</v>
      </c>
      <c r="P131" s="2"/>
      <c r="Q131" s="15"/>
      <c r="R131" s="6">
        <f t="shared" ref="R131:R135" si="453">Q131+R130</f>
        <v>7247.82</v>
      </c>
      <c r="S131" s="6">
        <f t="shared" ref="S131:S135" si="454">O131+R131</f>
        <v>20181.263136000005</v>
      </c>
      <c r="T131">
        <f t="shared" ref="T131:T135" si="455">T130+B131</f>
        <v>19280</v>
      </c>
      <c r="U131" s="6">
        <f t="shared" ref="U131:U135" si="456">S131-T131</f>
        <v>901.26313600000503</v>
      </c>
      <c r="V131" s="4">
        <f t="shared" ref="V131:V135" si="457">S131/T131-1</f>
        <v>4.6746013278008647E-2</v>
      </c>
      <c r="W131" s="4">
        <f t="shared" ref="W131:W135" si="458">O131/(T131-R131)-1</f>
        <v>7.4904392720189117E-2</v>
      </c>
      <c r="X131" s="1">
        <f t="shared" ref="X131:X135" si="459">R131/S131</f>
        <v>0.35913609327411716</v>
      </c>
    </row>
    <row r="132" spans="1:24">
      <c r="A132" s="30" t="s">
        <v>651</v>
      </c>
      <c r="B132">
        <v>135</v>
      </c>
      <c r="C132" s="2">
        <v>156.47</v>
      </c>
      <c r="D132" s="3">
        <v>0.86280000000000001</v>
      </c>
      <c r="E132" s="1">
        <f t="shared" si="445"/>
        <v>0.22000154399999999</v>
      </c>
      <c r="F132" s="36">
        <f t="shared" si="446"/>
        <v>-1.953207407407515E-3</v>
      </c>
      <c r="G132" s="9"/>
      <c r="H132" s="40">
        <f t="shared" si="447"/>
        <v>-0.26368300000001454</v>
      </c>
      <c r="I132" t="s">
        <v>7</v>
      </c>
      <c r="J132" t="s">
        <v>643</v>
      </c>
      <c r="K132" s="2">
        <f t="shared" si="448"/>
        <v>135.00231600000001</v>
      </c>
      <c r="L132" s="2">
        <f t="shared" si="449"/>
        <v>2.3160000000075343E-3</v>
      </c>
      <c r="M132" s="1">
        <f t="shared" si="450"/>
        <v>0.90001544</v>
      </c>
      <c r="N132" s="6">
        <f t="shared" si="451"/>
        <v>15167.430000000004</v>
      </c>
      <c r="O132" s="2">
        <f t="shared" si="452"/>
        <v>13086.458604000003</v>
      </c>
      <c r="P132" s="2"/>
      <c r="Q132" s="15"/>
      <c r="R132" s="6">
        <f t="shared" si="453"/>
        <v>7247.82</v>
      </c>
      <c r="S132" s="6">
        <f t="shared" si="454"/>
        <v>20334.278604000003</v>
      </c>
      <c r="T132">
        <f t="shared" si="455"/>
        <v>19415</v>
      </c>
      <c r="U132" s="6">
        <f t="shared" si="456"/>
        <v>919.27860400000282</v>
      </c>
      <c r="V132" s="4">
        <f t="shared" si="457"/>
        <v>4.7348885088849046E-2</v>
      </c>
      <c r="W132" s="4">
        <f t="shared" si="458"/>
        <v>7.5553957778220049E-2</v>
      </c>
      <c r="X132" s="1">
        <f t="shared" si="459"/>
        <v>0.35643359379241829</v>
      </c>
    </row>
    <row r="133" spans="1:24">
      <c r="A133" s="30" t="s">
        <v>652</v>
      </c>
      <c r="B133">
        <v>135</v>
      </c>
      <c r="C133" s="2">
        <v>156.54</v>
      </c>
      <c r="D133" s="3">
        <v>0.86240000000000006</v>
      </c>
      <c r="E133" s="1">
        <f t="shared" si="445"/>
        <v>0.22000006400000002</v>
      </c>
      <c r="F133" s="36">
        <f t="shared" si="446"/>
        <v>-1.5067111111111192E-3</v>
      </c>
      <c r="G133" s="9"/>
      <c r="H133" s="40">
        <f t="shared" si="447"/>
        <v>-0.20340600000000109</v>
      </c>
      <c r="I133" t="s">
        <v>7</v>
      </c>
      <c r="J133" t="s">
        <v>645</v>
      </c>
      <c r="K133" s="2">
        <f t="shared" si="448"/>
        <v>135.00009600000001</v>
      </c>
      <c r="L133" s="2">
        <f t="shared" si="449"/>
        <v>9.6000000013418685E-5</v>
      </c>
      <c r="M133" s="1">
        <f t="shared" si="450"/>
        <v>0.90000064000000013</v>
      </c>
      <c r="N133" s="6">
        <f t="shared" si="451"/>
        <v>15323.970000000005</v>
      </c>
      <c r="O133" s="2">
        <f t="shared" si="452"/>
        <v>13215.391728000004</v>
      </c>
      <c r="P133" s="2"/>
      <c r="Q133" s="15"/>
      <c r="R133" s="6">
        <f t="shared" si="453"/>
        <v>7247.82</v>
      </c>
      <c r="S133" s="6">
        <f t="shared" si="454"/>
        <v>20463.211728000002</v>
      </c>
      <c r="T133">
        <f t="shared" si="455"/>
        <v>19550</v>
      </c>
      <c r="U133" s="6">
        <f t="shared" si="456"/>
        <v>913.21172800000204</v>
      </c>
      <c r="V133" s="4">
        <f t="shared" si="457"/>
        <v>4.671159734015351E-2</v>
      </c>
      <c r="W133" s="4">
        <f t="shared" si="458"/>
        <v>7.423169942237906E-2</v>
      </c>
      <c r="X133" s="1">
        <f t="shared" si="459"/>
        <v>0.35418780279161849</v>
      </c>
    </row>
    <row r="134" spans="1:24">
      <c r="A134" s="30" t="s">
        <v>653</v>
      </c>
      <c r="B134">
        <v>135</v>
      </c>
      <c r="C134" s="2">
        <v>159.07</v>
      </c>
      <c r="D134" s="3">
        <v>0.84870000000000001</v>
      </c>
      <c r="E134" s="1">
        <f t="shared" si="445"/>
        <v>0.22000180599999999</v>
      </c>
      <c r="F134" s="36">
        <f t="shared" si="446"/>
        <v>1.4630940740740757E-2</v>
      </c>
      <c r="G134" s="9"/>
      <c r="H134" s="40">
        <f t="shared" si="447"/>
        <v>1.9751770000000022</v>
      </c>
      <c r="I134" t="s">
        <v>7</v>
      </c>
      <c r="J134" t="s">
        <v>647</v>
      </c>
      <c r="K134" s="2">
        <f t="shared" si="448"/>
        <v>135.00270899999998</v>
      </c>
      <c r="L134" s="2">
        <f t="shared" si="449"/>
        <v>2.7089999999816428E-3</v>
      </c>
      <c r="M134" s="1">
        <f t="shared" si="450"/>
        <v>0.90001805999999984</v>
      </c>
      <c r="N134" s="6">
        <f t="shared" si="451"/>
        <v>15483.040000000005</v>
      </c>
      <c r="O134" s="2">
        <f t="shared" si="452"/>
        <v>13140.456048000004</v>
      </c>
      <c r="P134" s="2"/>
      <c r="Q134" s="15"/>
      <c r="R134" s="6">
        <f t="shared" si="453"/>
        <v>7247.82</v>
      </c>
      <c r="S134" s="6">
        <f t="shared" si="454"/>
        <v>20388.276048000003</v>
      </c>
      <c r="T134">
        <f t="shared" si="455"/>
        <v>19685</v>
      </c>
      <c r="U134" s="6">
        <f t="shared" si="456"/>
        <v>703.27604800000336</v>
      </c>
      <c r="V134" s="4">
        <f t="shared" si="457"/>
        <v>3.5726494691389554E-2</v>
      </c>
      <c r="W134" s="4">
        <f t="shared" si="458"/>
        <v>5.654626273801644E-2</v>
      </c>
      <c r="X134" s="1">
        <f t="shared" si="459"/>
        <v>0.35548959524270213</v>
      </c>
    </row>
    <row r="135" spans="1:24">
      <c r="A135" s="30" t="s">
        <v>654</v>
      </c>
      <c r="B135">
        <v>135</v>
      </c>
      <c r="C135" s="2">
        <v>158.02000000000001</v>
      </c>
      <c r="D135" s="3">
        <v>0.85429999999999995</v>
      </c>
      <c r="E135" s="1">
        <f t="shared" si="445"/>
        <v>0.21999765733333335</v>
      </c>
      <c r="F135" s="36">
        <f t="shared" si="446"/>
        <v>7.9334962962962913E-3</v>
      </c>
      <c r="G135" s="9"/>
      <c r="H135" s="40">
        <f t="shared" si="447"/>
        <v>1.0710219999999993</v>
      </c>
      <c r="I135" t="s">
        <v>7</v>
      </c>
      <c r="J135" t="s">
        <v>649</v>
      </c>
      <c r="K135" s="2">
        <f t="shared" si="448"/>
        <v>134.996486</v>
      </c>
      <c r="L135" s="2">
        <f t="shared" si="449"/>
        <v>-3.5139999999955762E-3</v>
      </c>
      <c r="M135" s="1">
        <f t="shared" si="450"/>
        <v>0.89997657333333336</v>
      </c>
      <c r="N135" s="6">
        <f t="shared" si="451"/>
        <v>15641.060000000005</v>
      </c>
      <c r="O135" s="2">
        <f t="shared" si="452"/>
        <v>13362.157558000003</v>
      </c>
      <c r="P135" s="2"/>
      <c r="Q135" s="15"/>
      <c r="R135" s="6">
        <f t="shared" si="453"/>
        <v>7247.82</v>
      </c>
      <c r="S135" s="6">
        <f t="shared" si="454"/>
        <v>20609.977558000002</v>
      </c>
      <c r="T135">
        <f t="shared" si="455"/>
        <v>19820</v>
      </c>
      <c r="U135" s="6">
        <f t="shared" si="456"/>
        <v>789.97755800000232</v>
      </c>
      <c r="V135" s="4">
        <f t="shared" si="457"/>
        <v>3.9857596266397621E-2</v>
      </c>
      <c r="W135" s="4">
        <f t="shared" si="458"/>
        <v>6.28353680904985E-2</v>
      </c>
      <c r="X135" s="1">
        <f t="shared" si="459"/>
        <v>0.35166559398734881</v>
      </c>
    </row>
  </sheetData>
  <autoFilter ref="A1:X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V1:V1048576 X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K17"/>
  <sheetViews>
    <sheetView workbookViewId="0">
      <pane ySplit="2" topLeftCell="A3" activePane="bottomLeft" state="frozen"/>
      <selection pane="bottomLeft" activeCell="F9" sqref="F9"/>
    </sheetView>
  </sheetViews>
  <sheetFormatPr baseColWidth="10" defaultRowHeight="16"/>
  <cols>
    <col min="1" max="2" width="12" bestFit="1" customWidth="1"/>
    <col min="3" max="3" width="12" customWidth="1"/>
    <col min="4" max="4" width="12" style="51" customWidth="1"/>
    <col min="5" max="5" width="10" bestFit="1" customWidth="1"/>
    <col min="6" max="6" width="14.1640625" bestFit="1" customWidth="1"/>
    <col min="7" max="7" width="16.5" customWidth="1"/>
    <col min="8" max="8" width="10" bestFit="1" customWidth="1"/>
    <col min="9" max="10" width="16.33203125" bestFit="1" customWidth="1"/>
    <col min="11" max="11" width="12" bestFit="1" customWidth="1"/>
  </cols>
  <sheetData>
    <row r="1" spans="1:11" s="53" customFormat="1" ht="33" customHeight="1">
      <c r="A1" s="53" t="s">
        <v>445</v>
      </c>
      <c r="B1" s="53" t="s">
        <v>446</v>
      </c>
      <c r="C1" s="53" t="s">
        <v>448</v>
      </c>
      <c r="D1" s="54" t="s">
        <v>449</v>
      </c>
      <c r="E1" s="53" t="s">
        <v>447</v>
      </c>
      <c r="F1" s="53" t="s">
        <v>485</v>
      </c>
      <c r="G1" s="55" t="s">
        <v>489</v>
      </c>
      <c r="H1" s="53" t="s">
        <v>490</v>
      </c>
      <c r="I1" s="53" t="s">
        <v>486</v>
      </c>
      <c r="J1" s="55" t="s">
        <v>487</v>
      </c>
      <c r="K1" s="53" t="s">
        <v>488</v>
      </c>
    </row>
    <row r="2" spans="1:11" s="53" customFormat="1">
      <c r="A2" s="56" t="s">
        <v>469</v>
      </c>
      <c r="D2" s="54"/>
      <c r="E2" s="56">
        <f>SUM(E3:E10086)</f>
        <v>59</v>
      </c>
      <c r="F2" s="56">
        <f t="shared" ref="F2:K2" si="0">SUM(F3:F10086)</f>
        <v>4000</v>
      </c>
      <c r="G2" s="56">
        <f t="shared" si="0"/>
        <v>2221.06</v>
      </c>
      <c r="H2" s="57">
        <f t="shared" si="0"/>
        <v>221.05999999999995</v>
      </c>
      <c r="I2" s="56">
        <f t="shared" si="0"/>
        <v>3000</v>
      </c>
      <c r="J2" s="56">
        <f t="shared" si="0"/>
        <v>1201.76</v>
      </c>
      <c r="K2" s="57">
        <f t="shared" si="0"/>
        <v>201.76</v>
      </c>
    </row>
    <row r="3" spans="1:11">
      <c r="A3">
        <v>113027</v>
      </c>
      <c r="B3" t="s">
        <v>451</v>
      </c>
      <c r="C3" s="52">
        <v>43634</v>
      </c>
      <c r="D3" s="52">
        <v>43656</v>
      </c>
      <c r="E3">
        <f>D3-C3</f>
        <v>22</v>
      </c>
      <c r="F3">
        <v>1000</v>
      </c>
      <c r="G3" s="58">
        <v>1019.3</v>
      </c>
      <c r="H3" s="29">
        <f>G3-F3</f>
        <v>19.299999999999955</v>
      </c>
      <c r="I3" s="16" t="s">
        <v>453</v>
      </c>
      <c r="J3" s="16" t="s">
        <v>453</v>
      </c>
      <c r="K3" s="16" t="s">
        <v>453</v>
      </c>
    </row>
    <row r="4" spans="1:11">
      <c r="A4">
        <v>113028</v>
      </c>
      <c r="B4" t="s">
        <v>450</v>
      </c>
      <c r="C4" s="52">
        <v>43636</v>
      </c>
      <c r="D4" s="52">
        <v>43654</v>
      </c>
      <c r="E4">
        <f>D4-C4</f>
        <v>18</v>
      </c>
      <c r="F4">
        <v>1000</v>
      </c>
      <c r="G4">
        <v>1201.76</v>
      </c>
      <c r="H4" s="29">
        <f>G4-F4</f>
        <v>201.76</v>
      </c>
      <c r="I4">
        <v>1000</v>
      </c>
      <c r="J4">
        <v>1201.76</v>
      </c>
      <c r="K4" s="29">
        <f>J4-I4</f>
        <v>201.76</v>
      </c>
    </row>
    <row r="5" spans="1:11">
      <c r="A5">
        <v>128070</v>
      </c>
      <c r="B5" t="s">
        <v>452</v>
      </c>
      <c r="C5" s="52">
        <v>43650</v>
      </c>
      <c r="D5" s="52">
        <v>43669</v>
      </c>
      <c r="E5">
        <f>D5-C5</f>
        <v>19</v>
      </c>
      <c r="F5">
        <v>2000</v>
      </c>
      <c r="I5">
        <v>1000</v>
      </c>
    </row>
    <row r="6" spans="1:11">
      <c r="A6">
        <v>113540</v>
      </c>
      <c r="B6" t="s">
        <v>491</v>
      </c>
      <c r="C6" s="52">
        <v>43663</v>
      </c>
      <c r="F6" s="16" t="s">
        <v>453</v>
      </c>
      <c r="G6" s="16" t="s">
        <v>453</v>
      </c>
      <c r="H6" s="16" t="s">
        <v>453</v>
      </c>
      <c r="I6">
        <v>1000</v>
      </c>
    </row>
    <row r="7" spans="1:11">
      <c r="C7" s="52"/>
    </row>
    <row r="8" spans="1:11">
      <c r="C8" s="52"/>
    </row>
    <row r="9" spans="1:11">
      <c r="C9" s="52"/>
    </row>
    <row r="10" spans="1:11">
      <c r="C10" s="52"/>
    </row>
    <row r="11" spans="1:11">
      <c r="C11" s="52"/>
    </row>
    <row r="12" spans="1:11">
      <c r="C12" s="52"/>
    </row>
    <row r="13" spans="1:11">
      <c r="C13" s="52"/>
    </row>
    <row r="14" spans="1:11">
      <c r="C14" s="52"/>
    </row>
    <row r="15" spans="1:11">
      <c r="C15" s="52"/>
    </row>
    <row r="16" spans="1:11">
      <c r="C16" s="52"/>
    </row>
    <row r="17" spans="3:3">
      <c r="C17" s="5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K7"/>
  <sheetViews>
    <sheetView workbookViewId="0">
      <selection activeCell="G17" sqref="G17"/>
    </sheetView>
  </sheetViews>
  <sheetFormatPr baseColWidth="10" defaultRowHeight="16"/>
  <sheetData>
    <row r="2" spans="2:11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1">
      <c r="B3" s="47" t="s">
        <v>410</v>
      </c>
      <c r="C3" s="47">
        <v>1.5</v>
      </c>
      <c r="D3" s="47" t="s">
        <v>411</v>
      </c>
      <c r="E3" s="49" t="s">
        <v>412</v>
      </c>
      <c r="F3" s="47" t="s">
        <v>413</v>
      </c>
      <c r="G3" s="47">
        <v>1.2</v>
      </c>
      <c r="H3" s="47"/>
      <c r="I3" s="47"/>
      <c r="J3" s="47" t="s">
        <v>414</v>
      </c>
      <c r="K3" s="47">
        <v>1.2</v>
      </c>
    </row>
    <row r="4" spans="2:11">
      <c r="B4" s="47" t="s">
        <v>415</v>
      </c>
      <c r="C4" s="47">
        <v>1</v>
      </c>
      <c r="D4" s="47" t="s">
        <v>441</v>
      </c>
      <c r="E4" s="47">
        <v>1</v>
      </c>
      <c r="F4" s="47" t="s">
        <v>416</v>
      </c>
      <c r="G4" s="47">
        <v>1</v>
      </c>
      <c r="H4" s="47"/>
      <c r="I4" s="47"/>
      <c r="J4" s="47" t="s">
        <v>443</v>
      </c>
      <c r="K4" s="47">
        <v>1</v>
      </c>
    </row>
    <row r="5" spans="2:11">
      <c r="B5" s="47" t="s">
        <v>417</v>
      </c>
      <c r="C5" s="47">
        <v>0.8</v>
      </c>
      <c r="D5" s="50" t="s">
        <v>442</v>
      </c>
      <c r="E5" s="47">
        <v>0.9</v>
      </c>
      <c r="F5" s="47" t="s">
        <v>418</v>
      </c>
      <c r="G5" s="47">
        <v>0.9</v>
      </c>
      <c r="H5" s="47"/>
      <c r="I5" s="47"/>
      <c r="J5" s="47" t="s">
        <v>444</v>
      </c>
      <c r="K5" s="47">
        <v>0.8</v>
      </c>
    </row>
    <row r="6" spans="2:11">
      <c r="B6" s="47" t="s">
        <v>420</v>
      </c>
      <c r="C6" s="47">
        <v>0.6</v>
      </c>
      <c r="D6" s="48" t="s">
        <v>425</v>
      </c>
      <c r="E6" s="47">
        <v>0.8</v>
      </c>
      <c r="F6" s="47" t="s">
        <v>421</v>
      </c>
      <c r="G6" s="47">
        <v>0.8</v>
      </c>
      <c r="H6" s="47"/>
      <c r="I6" s="47"/>
      <c r="J6" s="47" t="s">
        <v>419</v>
      </c>
      <c r="K6" s="47">
        <v>0.7</v>
      </c>
    </row>
    <row r="7" spans="2:11">
      <c r="B7" s="47" t="s">
        <v>422</v>
      </c>
      <c r="C7" s="47">
        <v>0</v>
      </c>
      <c r="D7" s="47" t="s">
        <v>423</v>
      </c>
      <c r="E7" s="47">
        <v>0.6</v>
      </c>
      <c r="F7" s="47" t="s">
        <v>424</v>
      </c>
      <c r="G7" s="47">
        <v>0.6</v>
      </c>
      <c r="H7" s="47"/>
      <c r="I7" s="47"/>
      <c r="J7" s="47"/>
      <c r="K7" s="4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702A-0991-A945-BBBA-24916E0AF84F}">
  <dimension ref="A1:Q136"/>
  <sheetViews>
    <sheetView workbookViewId="0">
      <selection activeCell="H18" sqref="H18"/>
    </sheetView>
  </sheetViews>
  <sheetFormatPr baseColWidth="10" defaultRowHeight="16"/>
  <sheetData>
    <row r="1" spans="1:17">
      <c r="F1">
        <f>SUM(F3:F333)</f>
        <v>18630000</v>
      </c>
      <c r="G1">
        <f t="shared" ref="G1:K1" si="0">SUM(G3:G333)</f>
        <v>19215000</v>
      </c>
      <c r="H1">
        <f t="shared" si="0"/>
        <v>21375000</v>
      </c>
      <c r="I1">
        <f t="shared" si="0"/>
        <v>126.74067655134471</v>
      </c>
      <c r="J1">
        <f t="shared" si="0"/>
        <v>130.53340851036663</v>
      </c>
      <c r="K1">
        <f t="shared" si="0"/>
        <v>145.6219329081531</v>
      </c>
      <c r="L1">
        <f>F1/I1</f>
        <v>146993.06100399964</v>
      </c>
      <c r="M1">
        <f>G1/J1</f>
        <v>147203.69458883774</v>
      </c>
      <c r="N1">
        <f t="shared" ref="M1:N1" si="1">H1/K1</f>
        <v>146784.20738640844</v>
      </c>
    </row>
    <row r="2" spans="1:17">
      <c r="A2" t="s">
        <v>492</v>
      </c>
      <c r="B2" t="s">
        <v>627</v>
      </c>
      <c r="C2">
        <v>180</v>
      </c>
      <c r="D2">
        <v>250</v>
      </c>
      <c r="E2">
        <v>500</v>
      </c>
      <c r="F2" t="s">
        <v>628</v>
      </c>
      <c r="G2" t="s">
        <v>629</v>
      </c>
      <c r="H2" t="s">
        <v>630</v>
      </c>
      <c r="I2" t="s">
        <v>631</v>
      </c>
      <c r="J2" t="s">
        <v>632</v>
      </c>
      <c r="K2" t="s">
        <v>633</v>
      </c>
      <c r="L2" t="s">
        <v>634</v>
      </c>
      <c r="M2" t="s">
        <v>635</v>
      </c>
      <c r="N2" t="s">
        <v>636</v>
      </c>
      <c r="O2" t="s">
        <v>637</v>
      </c>
      <c r="P2" t="s">
        <v>638</v>
      </c>
      <c r="Q2" t="s">
        <v>639</v>
      </c>
    </row>
    <row r="3" spans="1:17">
      <c r="A3" t="s">
        <v>493</v>
      </c>
      <c r="B3">
        <v>122877</v>
      </c>
      <c r="C3">
        <v>1.7</v>
      </c>
      <c r="D3">
        <v>1.9</v>
      </c>
      <c r="E3">
        <v>1.9</v>
      </c>
      <c r="F3">
        <f>150000*C3</f>
        <v>255000</v>
      </c>
      <c r="G3">
        <f t="shared" ref="G3:H3" si="2">150000*D3</f>
        <v>285000</v>
      </c>
      <c r="H3">
        <f t="shared" si="2"/>
        <v>285000</v>
      </c>
      <c r="I3">
        <f>F3/B3</f>
        <v>2.0752459776850021</v>
      </c>
      <c r="J3">
        <f>G3/B3</f>
        <v>2.3193925632950023</v>
      </c>
      <c r="K3">
        <f>H3/B3</f>
        <v>2.3193925632950023</v>
      </c>
    </row>
    <row r="4" spans="1:17">
      <c r="A4" t="s">
        <v>494</v>
      </c>
      <c r="B4">
        <v>121450</v>
      </c>
      <c r="C4">
        <v>1.7</v>
      </c>
      <c r="D4">
        <v>1.9</v>
      </c>
      <c r="E4">
        <v>1.9</v>
      </c>
      <c r="F4">
        <f t="shared" ref="F4:F67" si="3">150000*C4</f>
        <v>255000</v>
      </c>
      <c r="G4">
        <f t="shared" ref="G4:G67" si="4">150000*D4</f>
        <v>285000</v>
      </c>
      <c r="H4">
        <f t="shared" ref="H4:H67" si="5">150000*E4</f>
        <v>285000</v>
      </c>
      <c r="I4">
        <f t="shared" ref="I4:I67" si="6">F4/B4</f>
        <v>2.0996294771510908</v>
      </c>
      <c r="J4">
        <f t="shared" ref="J4:J67" si="7">G4/B4</f>
        <v>2.3466447097571015</v>
      </c>
      <c r="K4">
        <f t="shared" ref="K4:K67" si="8">H4/B4</f>
        <v>2.3466447097571015</v>
      </c>
    </row>
    <row r="5" spans="1:17">
      <c r="A5" t="s">
        <v>495</v>
      </c>
      <c r="B5">
        <v>124516</v>
      </c>
      <c r="C5">
        <v>0.7</v>
      </c>
      <c r="D5">
        <v>0.9</v>
      </c>
      <c r="E5">
        <v>0.9</v>
      </c>
      <c r="F5">
        <f t="shared" si="3"/>
        <v>105000</v>
      </c>
      <c r="G5">
        <f t="shared" si="4"/>
        <v>135000</v>
      </c>
      <c r="H5">
        <f t="shared" si="5"/>
        <v>135000</v>
      </c>
      <c r="I5">
        <f t="shared" si="6"/>
        <v>0.84326512255453112</v>
      </c>
      <c r="J5">
        <f t="shared" si="7"/>
        <v>1.0841980147129686</v>
      </c>
      <c r="K5">
        <f t="shared" si="8"/>
        <v>1.0841980147129686</v>
      </c>
    </row>
    <row r="6" spans="1:17">
      <c r="A6" t="s">
        <v>496</v>
      </c>
      <c r="B6">
        <v>126806</v>
      </c>
      <c r="C6">
        <v>0.7</v>
      </c>
      <c r="D6">
        <v>0.9</v>
      </c>
      <c r="E6">
        <v>0.9</v>
      </c>
      <c r="F6">
        <f t="shared" si="3"/>
        <v>105000</v>
      </c>
      <c r="G6">
        <f t="shared" si="4"/>
        <v>135000</v>
      </c>
      <c r="H6">
        <f t="shared" si="5"/>
        <v>135000</v>
      </c>
      <c r="I6">
        <f t="shared" si="6"/>
        <v>0.82803652823998863</v>
      </c>
      <c r="J6">
        <f t="shared" si="7"/>
        <v>1.064618393451414</v>
      </c>
      <c r="K6">
        <f t="shared" si="8"/>
        <v>1.064618393451414</v>
      </c>
    </row>
    <row r="7" spans="1:17">
      <c r="A7" t="s">
        <v>497</v>
      </c>
      <c r="B7">
        <v>126351</v>
      </c>
      <c r="C7">
        <v>0.7</v>
      </c>
      <c r="D7">
        <v>0.7</v>
      </c>
      <c r="E7">
        <v>0.9</v>
      </c>
      <c r="F7">
        <f t="shared" si="3"/>
        <v>105000</v>
      </c>
      <c r="G7">
        <f t="shared" si="4"/>
        <v>105000</v>
      </c>
      <c r="H7">
        <f t="shared" si="5"/>
        <v>135000</v>
      </c>
      <c r="I7">
        <f t="shared" si="6"/>
        <v>0.83101835363392451</v>
      </c>
      <c r="J7">
        <f t="shared" si="7"/>
        <v>0.83101835363392451</v>
      </c>
      <c r="K7">
        <f t="shared" si="8"/>
        <v>1.068452168957903</v>
      </c>
    </row>
    <row r="8" spans="1:17">
      <c r="A8" t="s">
        <v>498</v>
      </c>
      <c r="B8">
        <v>126252</v>
      </c>
      <c r="C8">
        <v>0.7</v>
      </c>
      <c r="D8">
        <v>0.7</v>
      </c>
      <c r="E8">
        <v>0.9</v>
      </c>
      <c r="F8">
        <f t="shared" si="3"/>
        <v>105000</v>
      </c>
      <c r="G8">
        <f t="shared" si="4"/>
        <v>105000</v>
      </c>
      <c r="H8">
        <f t="shared" si="5"/>
        <v>135000</v>
      </c>
      <c r="I8">
        <f t="shared" si="6"/>
        <v>0.83166999334664005</v>
      </c>
      <c r="J8">
        <f t="shared" si="7"/>
        <v>0.83166999334664005</v>
      </c>
      <c r="K8">
        <f t="shared" si="8"/>
        <v>1.0692899914456802</v>
      </c>
    </row>
    <row r="9" spans="1:17">
      <c r="A9" t="s">
        <v>499</v>
      </c>
      <c r="B9">
        <v>125899</v>
      </c>
      <c r="C9">
        <v>0.7</v>
      </c>
      <c r="D9">
        <v>0.7</v>
      </c>
      <c r="E9">
        <v>0.9</v>
      </c>
      <c r="F9">
        <f t="shared" si="3"/>
        <v>105000</v>
      </c>
      <c r="G9">
        <f t="shared" si="4"/>
        <v>105000</v>
      </c>
      <c r="H9">
        <f t="shared" si="5"/>
        <v>135000</v>
      </c>
      <c r="I9">
        <f t="shared" si="6"/>
        <v>0.83400185863271348</v>
      </c>
      <c r="J9">
        <f t="shared" si="7"/>
        <v>0.83400185863271348</v>
      </c>
      <c r="K9">
        <f t="shared" si="8"/>
        <v>1.0722881039563459</v>
      </c>
    </row>
    <row r="10" spans="1:17">
      <c r="A10" t="s">
        <v>500</v>
      </c>
      <c r="B10">
        <v>126156</v>
      </c>
      <c r="C10">
        <v>0.7</v>
      </c>
      <c r="D10">
        <v>0.7</v>
      </c>
      <c r="E10">
        <v>0.9</v>
      </c>
      <c r="F10">
        <f t="shared" si="3"/>
        <v>105000</v>
      </c>
      <c r="G10">
        <f t="shared" si="4"/>
        <v>105000</v>
      </c>
      <c r="H10">
        <f t="shared" si="5"/>
        <v>135000</v>
      </c>
      <c r="I10">
        <f t="shared" si="6"/>
        <v>0.83230286312184909</v>
      </c>
      <c r="J10">
        <f t="shared" si="7"/>
        <v>0.83230286312184909</v>
      </c>
      <c r="K10">
        <f t="shared" si="8"/>
        <v>1.0701036811566631</v>
      </c>
    </row>
    <row r="11" spans="1:17">
      <c r="A11" t="s">
        <v>501</v>
      </c>
      <c r="B11">
        <v>124600</v>
      </c>
      <c r="C11">
        <v>0.7</v>
      </c>
      <c r="D11">
        <v>0.7</v>
      </c>
      <c r="E11">
        <v>0.9</v>
      </c>
      <c r="F11">
        <f t="shared" si="3"/>
        <v>105000</v>
      </c>
      <c r="G11">
        <f t="shared" si="4"/>
        <v>105000</v>
      </c>
      <c r="H11">
        <f t="shared" si="5"/>
        <v>135000</v>
      </c>
      <c r="I11">
        <f t="shared" si="6"/>
        <v>0.84269662921348309</v>
      </c>
      <c r="J11">
        <f t="shared" si="7"/>
        <v>0.84269662921348309</v>
      </c>
      <c r="K11">
        <f t="shared" si="8"/>
        <v>1.0834670947030498</v>
      </c>
    </row>
    <row r="12" spans="1:17">
      <c r="A12" t="s">
        <v>502</v>
      </c>
      <c r="B12">
        <v>126627</v>
      </c>
      <c r="C12">
        <v>0.7</v>
      </c>
      <c r="D12">
        <v>0.9</v>
      </c>
      <c r="E12">
        <v>0.9</v>
      </c>
      <c r="F12">
        <f t="shared" si="3"/>
        <v>105000</v>
      </c>
      <c r="G12">
        <f t="shared" si="4"/>
        <v>135000</v>
      </c>
      <c r="H12">
        <f t="shared" si="5"/>
        <v>135000</v>
      </c>
      <c r="I12">
        <f t="shared" si="6"/>
        <v>0.82920704115236088</v>
      </c>
      <c r="J12">
        <f t="shared" si="7"/>
        <v>1.066123338624464</v>
      </c>
      <c r="K12">
        <f t="shared" si="8"/>
        <v>1.066123338624464</v>
      </c>
    </row>
    <row r="13" spans="1:17">
      <c r="A13" t="s">
        <v>503</v>
      </c>
      <c r="B13">
        <v>126730</v>
      </c>
      <c r="C13">
        <v>0.7</v>
      </c>
      <c r="D13">
        <v>0.7</v>
      </c>
      <c r="E13">
        <v>0.9</v>
      </c>
      <c r="F13">
        <f t="shared" si="3"/>
        <v>105000</v>
      </c>
      <c r="G13">
        <f t="shared" si="4"/>
        <v>105000</v>
      </c>
      <c r="H13">
        <f t="shared" si="5"/>
        <v>135000</v>
      </c>
      <c r="I13">
        <f t="shared" si="6"/>
        <v>0.82853310187011753</v>
      </c>
      <c r="J13">
        <f t="shared" si="7"/>
        <v>0.82853310187011753</v>
      </c>
      <c r="K13">
        <f t="shared" si="8"/>
        <v>1.0652568452615798</v>
      </c>
    </row>
    <row r="14" spans="1:17">
      <c r="A14" t="s">
        <v>504</v>
      </c>
      <c r="B14">
        <v>125141</v>
      </c>
      <c r="C14">
        <v>0.7</v>
      </c>
      <c r="D14">
        <v>0.7</v>
      </c>
      <c r="E14">
        <v>0.9</v>
      </c>
      <c r="F14">
        <f t="shared" si="3"/>
        <v>105000</v>
      </c>
      <c r="G14">
        <f t="shared" si="4"/>
        <v>105000</v>
      </c>
      <c r="H14">
        <f t="shared" si="5"/>
        <v>135000</v>
      </c>
      <c r="I14">
        <f t="shared" si="6"/>
        <v>0.83905354759830908</v>
      </c>
      <c r="J14">
        <f t="shared" si="7"/>
        <v>0.83905354759830908</v>
      </c>
      <c r="K14">
        <f t="shared" si="8"/>
        <v>1.0787831326263975</v>
      </c>
    </row>
    <row r="15" spans="1:17">
      <c r="A15" t="s">
        <v>505</v>
      </c>
      <c r="B15">
        <v>126950</v>
      </c>
      <c r="C15">
        <v>0.7</v>
      </c>
      <c r="D15">
        <v>0.7</v>
      </c>
      <c r="E15">
        <v>0.9</v>
      </c>
      <c r="F15">
        <f t="shared" si="3"/>
        <v>105000</v>
      </c>
      <c r="G15">
        <f t="shared" si="4"/>
        <v>105000</v>
      </c>
      <c r="H15">
        <f t="shared" si="5"/>
        <v>135000</v>
      </c>
      <c r="I15">
        <f t="shared" si="6"/>
        <v>0.82709728239464353</v>
      </c>
      <c r="J15">
        <f t="shared" si="7"/>
        <v>0.82709728239464353</v>
      </c>
      <c r="K15">
        <f t="shared" si="8"/>
        <v>1.063410791650256</v>
      </c>
    </row>
    <row r="16" spans="1:17">
      <c r="A16" t="s">
        <v>506</v>
      </c>
      <c r="B16">
        <v>127479</v>
      </c>
      <c r="C16">
        <v>1.7</v>
      </c>
      <c r="D16">
        <v>1.7</v>
      </c>
      <c r="E16">
        <v>1.9</v>
      </c>
      <c r="F16">
        <f t="shared" si="3"/>
        <v>255000</v>
      </c>
      <c r="G16">
        <f t="shared" si="4"/>
        <v>255000</v>
      </c>
      <c r="H16">
        <f t="shared" si="5"/>
        <v>285000</v>
      </c>
      <c r="I16">
        <f t="shared" si="6"/>
        <v>2.0003294660296991</v>
      </c>
      <c r="J16">
        <f t="shared" si="7"/>
        <v>2.0003294660296991</v>
      </c>
      <c r="K16">
        <f t="shared" si="8"/>
        <v>2.2356623443861343</v>
      </c>
    </row>
    <row r="17" spans="1:11">
      <c r="A17" t="s">
        <v>507</v>
      </c>
      <c r="B17">
        <v>125224</v>
      </c>
      <c r="C17">
        <v>1.7</v>
      </c>
      <c r="D17">
        <v>1.7</v>
      </c>
      <c r="E17">
        <v>1.9</v>
      </c>
      <c r="F17">
        <f t="shared" si="3"/>
        <v>255000</v>
      </c>
      <c r="G17">
        <f t="shared" si="4"/>
        <v>255000</v>
      </c>
      <c r="H17">
        <f t="shared" si="5"/>
        <v>285000</v>
      </c>
      <c r="I17">
        <f t="shared" si="6"/>
        <v>2.0363508592602058</v>
      </c>
      <c r="J17">
        <f t="shared" si="7"/>
        <v>2.0363508592602058</v>
      </c>
      <c r="K17">
        <f t="shared" si="8"/>
        <v>2.275921548584936</v>
      </c>
    </row>
    <row r="18" spans="1:11">
      <c r="A18" t="s">
        <v>508</v>
      </c>
      <c r="B18">
        <v>125113</v>
      </c>
      <c r="C18">
        <v>1.7</v>
      </c>
      <c r="D18">
        <v>1.7</v>
      </c>
      <c r="E18">
        <v>1.9</v>
      </c>
      <c r="F18">
        <f t="shared" si="3"/>
        <v>255000</v>
      </c>
      <c r="G18">
        <f t="shared" si="4"/>
        <v>255000</v>
      </c>
      <c r="H18">
        <f t="shared" si="5"/>
        <v>285000</v>
      </c>
      <c r="I18">
        <f t="shared" si="6"/>
        <v>2.0381575056149241</v>
      </c>
      <c r="J18">
        <f t="shared" si="7"/>
        <v>2.0381575056149241</v>
      </c>
      <c r="K18">
        <f t="shared" si="8"/>
        <v>2.2779407415696209</v>
      </c>
    </row>
    <row r="19" spans="1:11">
      <c r="A19" t="s">
        <v>509</v>
      </c>
      <c r="B19">
        <v>126516</v>
      </c>
      <c r="C19">
        <v>1.7</v>
      </c>
      <c r="D19">
        <v>1.7</v>
      </c>
      <c r="E19">
        <v>1.9</v>
      </c>
      <c r="F19">
        <f t="shared" si="3"/>
        <v>255000</v>
      </c>
      <c r="G19">
        <f t="shared" si="4"/>
        <v>255000</v>
      </c>
      <c r="H19">
        <f t="shared" si="5"/>
        <v>285000</v>
      </c>
      <c r="I19">
        <f t="shared" si="6"/>
        <v>2.0155553447785262</v>
      </c>
      <c r="J19">
        <f t="shared" si="7"/>
        <v>2.0155553447785262</v>
      </c>
      <c r="K19">
        <f t="shared" si="8"/>
        <v>2.2526795029877644</v>
      </c>
    </row>
    <row r="20" spans="1:11">
      <c r="A20" t="s">
        <v>510</v>
      </c>
      <c r="B20">
        <v>126549</v>
      </c>
      <c r="C20">
        <v>1.7</v>
      </c>
      <c r="D20">
        <v>1.7</v>
      </c>
      <c r="E20">
        <v>1.9</v>
      </c>
      <c r="F20">
        <f t="shared" si="3"/>
        <v>255000</v>
      </c>
      <c r="G20">
        <f t="shared" si="4"/>
        <v>255000</v>
      </c>
      <c r="H20">
        <f t="shared" si="5"/>
        <v>285000</v>
      </c>
      <c r="I20">
        <f t="shared" si="6"/>
        <v>2.0150297513216224</v>
      </c>
      <c r="J20">
        <f t="shared" si="7"/>
        <v>2.0150297513216224</v>
      </c>
      <c r="K20">
        <f t="shared" si="8"/>
        <v>2.2520920750065194</v>
      </c>
    </row>
    <row r="21" spans="1:11">
      <c r="A21" t="s">
        <v>511</v>
      </c>
      <c r="B21">
        <v>125974</v>
      </c>
      <c r="C21">
        <v>1.7</v>
      </c>
      <c r="D21">
        <v>1.7</v>
      </c>
      <c r="E21">
        <v>1.9</v>
      </c>
      <c r="F21">
        <f t="shared" si="3"/>
        <v>255000</v>
      </c>
      <c r="G21">
        <f t="shared" si="4"/>
        <v>255000</v>
      </c>
      <c r="H21">
        <f t="shared" si="5"/>
        <v>285000</v>
      </c>
      <c r="I21">
        <f t="shared" si="6"/>
        <v>2.0242272214901487</v>
      </c>
      <c r="J21">
        <f t="shared" si="7"/>
        <v>2.0242272214901487</v>
      </c>
      <c r="K21">
        <f t="shared" si="8"/>
        <v>2.26237160048899</v>
      </c>
    </row>
    <row r="22" spans="1:11">
      <c r="A22" t="s">
        <v>512</v>
      </c>
      <c r="B22">
        <v>124359</v>
      </c>
      <c r="C22">
        <v>1.7</v>
      </c>
      <c r="D22">
        <v>1.7</v>
      </c>
      <c r="E22">
        <v>1.9</v>
      </c>
      <c r="F22">
        <f t="shared" si="3"/>
        <v>255000</v>
      </c>
      <c r="G22">
        <f t="shared" si="4"/>
        <v>255000</v>
      </c>
      <c r="H22">
        <f t="shared" si="5"/>
        <v>285000</v>
      </c>
      <c r="I22">
        <f t="shared" si="6"/>
        <v>2.0505150411309194</v>
      </c>
      <c r="J22">
        <f t="shared" si="7"/>
        <v>2.0505150411309194</v>
      </c>
      <c r="K22">
        <f t="shared" si="8"/>
        <v>2.2917521047933804</v>
      </c>
    </row>
    <row r="23" spans="1:11">
      <c r="A23" t="s">
        <v>513</v>
      </c>
      <c r="B23">
        <v>123082</v>
      </c>
      <c r="C23">
        <v>1.7</v>
      </c>
      <c r="D23">
        <v>1.7</v>
      </c>
      <c r="E23">
        <v>1.9</v>
      </c>
      <c r="F23">
        <f t="shared" si="3"/>
        <v>255000</v>
      </c>
      <c r="G23">
        <f t="shared" si="4"/>
        <v>255000</v>
      </c>
      <c r="H23">
        <f t="shared" si="5"/>
        <v>285000</v>
      </c>
      <c r="I23">
        <f t="shared" si="6"/>
        <v>2.0717895386815295</v>
      </c>
      <c r="J23">
        <f t="shared" si="7"/>
        <v>2.0717895386815295</v>
      </c>
      <c r="K23">
        <f t="shared" si="8"/>
        <v>2.3155294844087679</v>
      </c>
    </row>
    <row r="24" spans="1:11">
      <c r="A24" t="s">
        <v>514</v>
      </c>
      <c r="B24">
        <v>122799</v>
      </c>
      <c r="C24">
        <v>1.7</v>
      </c>
      <c r="D24">
        <v>1.9</v>
      </c>
      <c r="E24">
        <v>1.9</v>
      </c>
      <c r="F24">
        <f t="shared" si="3"/>
        <v>255000</v>
      </c>
      <c r="G24">
        <f t="shared" si="4"/>
        <v>285000</v>
      </c>
      <c r="H24">
        <f t="shared" si="5"/>
        <v>285000</v>
      </c>
      <c r="I24">
        <f t="shared" si="6"/>
        <v>2.076564141401803</v>
      </c>
      <c r="J24">
        <f t="shared" si="7"/>
        <v>2.3208658050961328</v>
      </c>
      <c r="K24">
        <f t="shared" si="8"/>
        <v>2.3208658050961328</v>
      </c>
    </row>
    <row r="25" spans="1:11">
      <c r="A25" t="s">
        <v>515</v>
      </c>
      <c r="B25">
        <v>127127</v>
      </c>
      <c r="C25">
        <v>1.7</v>
      </c>
      <c r="D25">
        <v>1.9</v>
      </c>
      <c r="E25">
        <v>1.9</v>
      </c>
      <c r="F25">
        <f t="shared" si="3"/>
        <v>255000</v>
      </c>
      <c r="G25">
        <f t="shared" si="4"/>
        <v>285000</v>
      </c>
      <c r="H25">
        <f t="shared" si="5"/>
        <v>285000</v>
      </c>
      <c r="I25">
        <f t="shared" si="6"/>
        <v>2.005868147600431</v>
      </c>
      <c r="J25">
        <f t="shared" si="7"/>
        <v>2.241852635553423</v>
      </c>
      <c r="K25">
        <f t="shared" si="8"/>
        <v>2.241852635553423</v>
      </c>
    </row>
    <row r="26" spans="1:11">
      <c r="A26" t="s">
        <v>516</v>
      </c>
      <c r="B26">
        <v>131610</v>
      </c>
      <c r="C26">
        <v>1.7</v>
      </c>
      <c r="D26">
        <v>1.7</v>
      </c>
      <c r="E26">
        <v>1.9</v>
      </c>
      <c r="F26">
        <f t="shared" si="3"/>
        <v>255000</v>
      </c>
      <c r="G26">
        <f t="shared" si="4"/>
        <v>255000</v>
      </c>
      <c r="H26">
        <f t="shared" si="5"/>
        <v>285000</v>
      </c>
      <c r="I26">
        <f t="shared" si="6"/>
        <v>1.9375427399133804</v>
      </c>
      <c r="J26">
        <f t="shared" si="7"/>
        <v>1.9375427399133804</v>
      </c>
      <c r="K26">
        <f t="shared" si="8"/>
        <v>2.1654889446090722</v>
      </c>
    </row>
    <row r="27" spans="1:11">
      <c r="A27" t="s">
        <v>517</v>
      </c>
      <c r="B27">
        <v>133227</v>
      </c>
      <c r="C27">
        <v>0.8</v>
      </c>
      <c r="D27">
        <v>0.7</v>
      </c>
      <c r="E27">
        <v>0.9</v>
      </c>
      <c r="F27">
        <f t="shared" si="3"/>
        <v>120000</v>
      </c>
      <c r="G27">
        <f t="shared" si="4"/>
        <v>105000</v>
      </c>
      <c r="H27">
        <f t="shared" si="5"/>
        <v>135000</v>
      </c>
      <c r="I27">
        <f t="shared" si="6"/>
        <v>0.90071832286248288</v>
      </c>
      <c r="J27">
        <f t="shared" si="7"/>
        <v>0.78812853250467252</v>
      </c>
      <c r="K27">
        <f t="shared" si="8"/>
        <v>1.0133081132202932</v>
      </c>
    </row>
    <row r="28" spans="1:11">
      <c r="A28" t="s">
        <v>518</v>
      </c>
      <c r="B28">
        <v>135767</v>
      </c>
      <c r="C28">
        <v>0.8</v>
      </c>
      <c r="D28">
        <v>0.7</v>
      </c>
      <c r="E28">
        <v>0.9</v>
      </c>
      <c r="F28">
        <f t="shared" si="3"/>
        <v>120000</v>
      </c>
      <c r="G28">
        <f t="shared" si="4"/>
        <v>105000</v>
      </c>
      <c r="H28">
        <f t="shared" si="5"/>
        <v>135000</v>
      </c>
      <c r="I28">
        <f t="shared" si="6"/>
        <v>0.88386721368226451</v>
      </c>
      <c r="J28">
        <f t="shared" si="7"/>
        <v>0.77338381197198136</v>
      </c>
      <c r="K28">
        <f t="shared" si="8"/>
        <v>0.99435061539254754</v>
      </c>
    </row>
    <row r="29" spans="1:11">
      <c r="A29" t="s">
        <v>519</v>
      </c>
      <c r="B29">
        <v>136194</v>
      </c>
      <c r="C29">
        <v>0.8</v>
      </c>
      <c r="D29">
        <v>0.7</v>
      </c>
      <c r="E29">
        <v>0.7</v>
      </c>
      <c r="F29">
        <f t="shared" si="3"/>
        <v>120000</v>
      </c>
      <c r="G29">
        <f t="shared" si="4"/>
        <v>105000</v>
      </c>
      <c r="H29">
        <f t="shared" si="5"/>
        <v>105000</v>
      </c>
      <c r="I29">
        <f t="shared" si="6"/>
        <v>0.88109608352790869</v>
      </c>
      <c r="J29">
        <f t="shared" si="7"/>
        <v>0.77095907308692013</v>
      </c>
      <c r="K29">
        <f t="shared" si="8"/>
        <v>0.77095907308692013</v>
      </c>
    </row>
    <row r="30" spans="1:11">
      <c r="A30" t="s">
        <v>520</v>
      </c>
      <c r="B30">
        <v>135784</v>
      </c>
      <c r="C30">
        <v>0.8</v>
      </c>
      <c r="D30">
        <v>0.7</v>
      </c>
      <c r="E30">
        <v>0.7</v>
      </c>
      <c r="F30">
        <f t="shared" si="3"/>
        <v>120000</v>
      </c>
      <c r="G30">
        <f t="shared" si="4"/>
        <v>105000</v>
      </c>
      <c r="H30">
        <f t="shared" si="5"/>
        <v>105000</v>
      </c>
      <c r="I30">
        <f t="shared" si="6"/>
        <v>0.88375655452777946</v>
      </c>
      <c r="J30">
        <f t="shared" si="7"/>
        <v>0.77328698521180694</v>
      </c>
      <c r="K30">
        <f t="shared" si="8"/>
        <v>0.77328698521180694</v>
      </c>
    </row>
    <row r="31" spans="1:11">
      <c r="A31" t="s">
        <v>521</v>
      </c>
      <c r="B31">
        <v>141360</v>
      </c>
      <c r="C31">
        <v>0.8</v>
      </c>
      <c r="D31">
        <v>0.7</v>
      </c>
      <c r="E31">
        <v>0.7</v>
      </c>
      <c r="F31">
        <f t="shared" si="3"/>
        <v>120000</v>
      </c>
      <c r="G31">
        <f t="shared" si="4"/>
        <v>105000</v>
      </c>
      <c r="H31">
        <f t="shared" si="5"/>
        <v>105000</v>
      </c>
      <c r="I31">
        <f t="shared" si="6"/>
        <v>0.84889643463497455</v>
      </c>
      <c r="J31">
        <f t="shared" si="7"/>
        <v>0.74278438030560268</v>
      </c>
      <c r="K31">
        <f t="shared" si="8"/>
        <v>0.74278438030560268</v>
      </c>
    </row>
    <row r="32" spans="1:11">
      <c r="A32" t="s">
        <v>522</v>
      </c>
      <c r="B32">
        <v>140604</v>
      </c>
      <c r="C32">
        <v>0.8</v>
      </c>
      <c r="D32">
        <v>0.8</v>
      </c>
      <c r="E32">
        <v>0.7</v>
      </c>
      <c r="F32">
        <f t="shared" si="3"/>
        <v>120000</v>
      </c>
      <c r="G32">
        <f t="shared" si="4"/>
        <v>120000</v>
      </c>
      <c r="H32">
        <f t="shared" si="5"/>
        <v>105000</v>
      </c>
      <c r="I32">
        <f t="shared" si="6"/>
        <v>0.85346078347699927</v>
      </c>
      <c r="J32">
        <f t="shared" si="7"/>
        <v>0.85346078347699927</v>
      </c>
      <c r="K32">
        <f t="shared" si="8"/>
        <v>0.7467781855423743</v>
      </c>
    </row>
    <row r="33" spans="1:11">
      <c r="A33" t="s">
        <v>523</v>
      </c>
      <c r="B33">
        <v>140838</v>
      </c>
      <c r="C33">
        <v>0.8</v>
      </c>
      <c r="D33">
        <v>0.8</v>
      </c>
      <c r="E33">
        <v>0.7</v>
      </c>
      <c r="F33">
        <f t="shared" si="3"/>
        <v>120000</v>
      </c>
      <c r="G33">
        <f t="shared" si="4"/>
        <v>120000</v>
      </c>
      <c r="H33">
        <f t="shared" si="5"/>
        <v>105000</v>
      </c>
      <c r="I33">
        <f t="shared" si="6"/>
        <v>0.85204277254718186</v>
      </c>
      <c r="J33">
        <f t="shared" si="7"/>
        <v>0.85204277254718186</v>
      </c>
      <c r="K33">
        <f t="shared" si="8"/>
        <v>0.74553742597878414</v>
      </c>
    </row>
    <row r="34" spans="1:11">
      <c r="A34" t="s">
        <v>524</v>
      </c>
      <c r="B34">
        <v>141254</v>
      </c>
      <c r="C34">
        <v>0.8</v>
      </c>
      <c r="D34">
        <v>0.8</v>
      </c>
      <c r="E34">
        <v>0.7</v>
      </c>
      <c r="F34">
        <f t="shared" si="3"/>
        <v>120000</v>
      </c>
      <c r="G34">
        <f t="shared" si="4"/>
        <v>120000</v>
      </c>
      <c r="H34">
        <f t="shared" si="5"/>
        <v>105000</v>
      </c>
      <c r="I34">
        <f t="shared" si="6"/>
        <v>0.84953346453905731</v>
      </c>
      <c r="J34">
        <f t="shared" si="7"/>
        <v>0.84953346453905731</v>
      </c>
      <c r="K34">
        <f t="shared" si="8"/>
        <v>0.74334178147167518</v>
      </c>
    </row>
    <row r="35" spans="1:11">
      <c r="A35" t="s">
        <v>525</v>
      </c>
      <c r="B35">
        <v>145630</v>
      </c>
      <c r="C35">
        <v>0.8</v>
      </c>
      <c r="D35">
        <v>0.8</v>
      </c>
      <c r="E35">
        <v>0.7</v>
      </c>
      <c r="F35">
        <f t="shared" si="3"/>
        <v>120000</v>
      </c>
      <c r="G35">
        <f t="shared" si="4"/>
        <v>120000</v>
      </c>
      <c r="H35">
        <f t="shared" si="5"/>
        <v>105000</v>
      </c>
      <c r="I35">
        <f t="shared" si="6"/>
        <v>0.82400604271097988</v>
      </c>
      <c r="J35">
        <f t="shared" si="7"/>
        <v>0.82400604271097988</v>
      </c>
      <c r="K35">
        <f t="shared" si="8"/>
        <v>0.72100528737210745</v>
      </c>
    </row>
    <row r="36" spans="1:11">
      <c r="A36" t="s">
        <v>526</v>
      </c>
      <c r="B36">
        <v>153637</v>
      </c>
      <c r="C36">
        <v>0.9</v>
      </c>
      <c r="D36">
        <v>0.8</v>
      </c>
      <c r="E36">
        <v>0.7</v>
      </c>
      <c r="F36">
        <f t="shared" si="3"/>
        <v>135000</v>
      </c>
      <c r="G36">
        <f t="shared" si="4"/>
        <v>120000</v>
      </c>
      <c r="H36">
        <f t="shared" si="5"/>
        <v>105000</v>
      </c>
      <c r="I36">
        <f t="shared" si="6"/>
        <v>0.87869458528870004</v>
      </c>
      <c r="J36">
        <f t="shared" si="7"/>
        <v>0.7810618535899555</v>
      </c>
      <c r="K36">
        <f t="shared" si="8"/>
        <v>0.68342912189121108</v>
      </c>
    </row>
    <row r="37" spans="1:11">
      <c r="A37" t="s">
        <v>527</v>
      </c>
      <c r="B37">
        <v>154699</v>
      </c>
      <c r="C37">
        <v>0.9</v>
      </c>
      <c r="D37">
        <v>0.9</v>
      </c>
      <c r="E37">
        <v>0.8</v>
      </c>
      <c r="F37">
        <f t="shared" si="3"/>
        <v>135000</v>
      </c>
      <c r="G37">
        <f t="shared" si="4"/>
        <v>135000</v>
      </c>
      <c r="H37">
        <f t="shared" si="5"/>
        <v>120000</v>
      </c>
      <c r="I37">
        <f t="shared" si="6"/>
        <v>0.8726623960077311</v>
      </c>
      <c r="J37">
        <f t="shared" si="7"/>
        <v>0.8726623960077311</v>
      </c>
      <c r="K37">
        <f t="shared" si="8"/>
        <v>0.77569990756242768</v>
      </c>
    </row>
    <row r="38" spans="1:11">
      <c r="A38" t="s">
        <v>528</v>
      </c>
      <c r="B38">
        <v>152042</v>
      </c>
      <c r="C38">
        <v>0.9</v>
      </c>
      <c r="D38">
        <v>0.9</v>
      </c>
      <c r="E38">
        <v>0.8</v>
      </c>
      <c r="F38">
        <f t="shared" si="3"/>
        <v>135000</v>
      </c>
      <c r="G38">
        <f t="shared" si="4"/>
        <v>135000</v>
      </c>
      <c r="H38">
        <f t="shared" si="5"/>
        <v>120000</v>
      </c>
      <c r="I38">
        <f t="shared" si="6"/>
        <v>0.88791255047947282</v>
      </c>
      <c r="J38">
        <f t="shared" si="7"/>
        <v>0.88791255047947282</v>
      </c>
      <c r="K38">
        <f t="shared" si="8"/>
        <v>0.78925560042619802</v>
      </c>
    </row>
    <row r="39" spans="1:11">
      <c r="A39" t="s">
        <v>529</v>
      </c>
      <c r="B39">
        <v>153568</v>
      </c>
      <c r="C39">
        <v>0.9</v>
      </c>
      <c r="D39">
        <v>0.9</v>
      </c>
      <c r="E39">
        <v>0.8</v>
      </c>
      <c r="F39">
        <f t="shared" si="3"/>
        <v>135000</v>
      </c>
      <c r="G39">
        <f t="shared" si="4"/>
        <v>135000</v>
      </c>
      <c r="H39">
        <f t="shared" si="5"/>
        <v>120000</v>
      </c>
      <c r="I39">
        <f t="shared" si="6"/>
        <v>0.87908939362367156</v>
      </c>
      <c r="J39">
        <f t="shared" si="7"/>
        <v>0.87908939362367156</v>
      </c>
      <c r="K39">
        <f t="shared" si="8"/>
        <v>0.78141279433215249</v>
      </c>
    </row>
    <row r="40" spans="1:11">
      <c r="A40" t="s">
        <v>530</v>
      </c>
      <c r="B40">
        <v>156787</v>
      </c>
      <c r="C40">
        <v>0.9</v>
      </c>
      <c r="D40">
        <v>0.9</v>
      </c>
      <c r="E40">
        <v>0.8</v>
      </c>
      <c r="F40">
        <f t="shared" si="3"/>
        <v>135000</v>
      </c>
      <c r="G40">
        <f t="shared" si="4"/>
        <v>135000</v>
      </c>
      <c r="H40">
        <f t="shared" si="5"/>
        <v>120000</v>
      </c>
      <c r="I40">
        <f t="shared" si="6"/>
        <v>0.86104077506425913</v>
      </c>
      <c r="J40">
        <f t="shared" si="7"/>
        <v>0.86104077506425913</v>
      </c>
      <c r="K40">
        <f t="shared" si="8"/>
        <v>0.76536957783489701</v>
      </c>
    </row>
    <row r="41" spans="1:11">
      <c r="A41" t="s">
        <v>531</v>
      </c>
      <c r="B41">
        <v>161971</v>
      </c>
      <c r="C41">
        <v>0.9</v>
      </c>
      <c r="D41">
        <v>0.9</v>
      </c>
      <c r="E41">
        <v>0.8</v>
      </c>
      <c r="F41">
        <f t="shared" si="3"/>
        <v>135000</v>
      </c>
      <c r="G41">
        <f t="shared" si="4"/>
        <v>135000</v>
      </c>
      <c r="H41">
        <f t="shared" si="5"/>
        <v>120000</v>
      </c>
      <c r="I41">
        <f t="shared" si="6"/>
        <v>0.83348253699736374</v>
      </c>
      <c r="J41">
        <f t="shared" si="7"/>
        <v>0.83348253699736374</v>
      </c>
      <c r="K41">
        <f t="shared" si="8"/>
        <v>0.74087336621987887</v>
      </c>
    </row>
    <row r="42" spans="1:11">
      <c r="A42" t="s">
        <v>532</v>
      </c>
      <c r="B42">
        <v>167657</v>
      </c>
      <c r="C42">
        <v>0.9</v>
      </c>
      <c r="D42">
        <v>0.9</v>
      </c>
      <c r="E42">
        <v>0.8</v>
      </c>
      <c r="F42">
        <f t="shared" si="3"/>
        <v>135000</v>
      </c>
      <c r="G42">
        <f t="shared" si="4"/>
        <v>135000</v>
      </c>
      <c r="H42">
        <f t="shared" si="5"/>
        <v>120000</v>
      </c>
      <c r="I42">
        <f t="shared" si="6"/>
        <v>0.80521541003358044</v>
      </c>
      <c r="J42">
        <f t="shared" si="7"/>
        <v>0.80521541003358044</v>
      </c>
      <c r="K42">
        <f t="shared" si="8"/>
        <v>0.71574703114096039</v>
      </c>
    </row>
    <row r="43" spans="1:11">
      <c r="A43" t="s">
        <v>533</v>
      </c>
      <c r="B43">
        <v>170050</v>
      </c>
      <c r="C43">
        <v>0.8</v>
      </c>
      <c r="D43">
        <v>0.9</v>
      </c>
      <c r="E43">
        <v>0.9</v>
      </c>
      <c r="F43">
        <f t="shared" si="3"/>
        <v>120000</v>
      </c>
      <c r="G43">
        <f t="shared" si="4"/>
        <v>135000</v>
      </c>
      <c r="H43">
        <f t="shared" si="5"/>
        <v>135000</v>
      </c>
      <c r="I43">
        <f t="shared" si="6"/>
        <v>0.70567480152896211</v>
      </c>
      <c r="J43">
        <f t="shared" si="7"/>
        <v>0.79388415172008231</v>
      </c>
      <c r="K43">
        <f t="shared" si="8"/>
        <v>0.79388415172008231</v>
      </c>
    </row>
    <row r="44" spans="1:11">
      <c r="A44" t="s">
        <v>534</v>
      </c>
      <c r="B44">
        <v>169242</v>
      </c>
      <c r="C44">
        <v>0.8</v>
      </c>
      <c r="D44">
        <v>0.9</v>
      </c>
      <c r="E44">
        <v>0.9</v>
      </c>
      <c r="F44">
        <f t="shared" si="3"/>
        <v>120000</v>
      </c>
      <c r="G44">
        <f t="shared" si="4"/>
        <v>135000</v>
      </c>
      <c r="H44">
        <f t="shared" si="5"/>
        <v>135000</v>
      </c>
      <c r="I44">
        <f t="shared" si="6"/>
        <v>0.70904385436239237</v>
      </c>
      <c r="J44">
        <f t="shared" si="7"/>
        <v>0.79767433615769134</v>
      </c>
      <c r="K44">
        <f t="shared" si="8"/>
        <v>0.79767433615769134</v>
      </c>
    </row>
    <row r="45" spans="1:11">
      <c r="A45" t="s">
        <v>535</v>
      </c>
      <c r="B45">
        <v>165449</v>
      </c>
      <c r="C45">
        <v>0.8</v>
      </c>
      <c r="D45">
        <v>0.9</v>
      </c>
      <c r="E45">
        <v>0.9</v>
      </c>
      <c r="F45">
        <f t="shared" si="3"/>
        <v>120000</v>
      </c>
      <c r="G45">
        <f t="shared" si="4"/>
        <v>135000</v>
      </c>
      <c r="H45">
        <f t="shared" si="5"/>
        <v>135000</v>
      </c>
      <c r="I45">
        <f t="shared" si="6"/>
        <v>0.72529903474786794</v>
      </c>
      <c r="J45">
        <f t="shared" si="7"/>
        <v>0.81596141409135137</v>
      </c>
      <c r="K45">
        <f t="shared" si="8"/>
        <v>0.81596141409135137</v>
      </c>
    </row>
    <row r="46" spans="1:11">
      <c r="A46" t="s">
        <v>536</v>
      </c>
      <c r="B46">
        <v>172780</v>
      </c>
      <c r="C46">
        <v>0.8</v>
      </c>
      <c r="D46">
        <v>0.9</v>
      </c>
      <c r="E46">
        <v>0.9</v>
      </c>
      <c r="F46">
        <f t="shared" si="3"/>
        <v>120000</v>
      </c>
      <c r="G46">
        <f t="shared" si="4"/>
        <v>135000</v>
      </c>
      <c r="H46">
        <f t="shared" si="5"/>
        <v>135000</v>
      </c>
      <c r="I46">
        <f t="shared" si="6"/>
        <v>0.69452482926264614</v>
      </c>
      <c r="J46">
        <f t="shared" si="7"/>
        <v>0.78134043292047695</v>
      </c>
      <c r="K46">
        <f t="shared" si="8"/>
        <v>0.78134043292047695</v>
      </c>
    </row>
    <row r="47" spans="1:11">
      <c r="A47" t="s">
        <v>537</v>
      </c>
      <c r="B47">
        <v>177343</v>
      </c>
      <c r="C47">
        <v>0.8</v>
      </c>
      <c r="D47">
        <v>0.9</v>
      </c>
      <c r="E47">
        <v>0.9</v>
      </c>
      <c r="F47">
        <f t="shared" si="3"/>
        <v>120000</v>
      </c>
      <c r="G47">
        <f t="shared" si="4"/>
        <v>135000</v>
      </c>
      <c r="H47">
        <f t="shared" si="5"/>
        <v>135000</v>
      </c>
      <c r="I47">
        <f t="shared" si="6"/>
        <v>0.67665484400286446</v>
      </c>
      <c r="J47">
        <f t="shared" si="7"/>
        <v>0.76123669950322259</v>
      </c>
      <c r="K47">
        <f t="shared" si="8"/>
        <v>0.76123669950322259</v>
      </c>
    </row>
    <row r="48" spans="1:11">
      <c r="A48" t="s">
        <v>538</v>
      </c>
      <c r="B48">
        <v>169386</v>
      </c>
      <c r="C48">
        <v>0.8</v>
      </c>
      <c r="D48">
        <v>0.8</v>
      </c>
      <c r="E48">
        <v>0.9</v>
      </c>
      <c r="F48">
        <f t="shared" si="3"/>
        <v>120000</v>
      </c>
      <c r="G48">
        <f t="shared" si="4"/>
        <v>120000</v>
      </c>
      <c r="H48">
        <f t="shared" si="5"/>
        <v>135000</v>
      </c>
      <c r="I48">
        <f t="shared" si="6"/>
        <v>0.7084410754135525</v>
      </c>
      <c r="J48">
        <f t="shared" si="7"/>
        <v>0.7084410754135525</v>
      </c>
      <c r="K48">
        <f t="shared" si="8"/>
        <v>0.79699620984024655</v>
      </c>
    </row>
    <row r="49" spans="1:11">
      <c r="A49" t="s">
        <v>539</v>
      </c>
      <c r="B49">
        <v>165019</v>
      </c>
      <c r="C49">
        <v>0.8</v>
      </c>
      <c r="D49">
        <v>0.9</v>
      </c>
      <c r="E49">
        <v>0.9</v>
      </c>
      <c r="F49">
        <f t="shared" si="3"/>
        <v>120000</v>
      </c>
      <c r="G49">
        <f t="shared" si="4"/>
        <v>135000</v>
      </c>
      <c r="H49">
        <f t="shared" si="5"/>
        <v>135000</v>
      </c>
      <c r="I49">
        <f t="shared" si="6"/>
        <v>0.727188990358686</v>
      </c>
      <c r="J49">
        <f t="shared" si="7"/>
        <v>0.81808761415352171</v>
      </c>
      <c r="K49">
        <f t="shared" si="8"/>
        <v>0.81808761415352171</v>
      </c>
    </row>
    <row r="50" spans="1:11">
      <c r="A50" t="s">
        <v>540</v>
      </c>
      <c r="B50">
        <v>166262</v>
      </c>
      <c r="C50">
        <v>0.8</v>
      </c>
      <c r="D50">
        <v>0.9</v>
      </c>
      <c r="E50">
        <v>0.9</v>
      </c>
      <c r="F50">
        <f t="shared" si="3"/>
        <v>120000</v>
      </c>
      <c r="G50">
        <f t="shared" si="4"/>
        <v>135000</v>
      </c>
      <c r="H50">
        <f t="shared" si="5"/>
        <v>135000</v>
      </c>
      <c r="I50">
        <f t="shared" si="6"/>
        <v>0.72175241486328812</v>
      </c>
      <c r="J50">
        <f t="shared" si="7"/>
        <v>0.81197146672119902</v>
      </c>
      <c r="K50">
        <f t="shared" si="8"/>
        <v>0.81197146672119902</v>
      </c>
    </row>
    <row r="51" spans="1:11">
      <c r="A51" t="s">
        <v>541</v>
      </c>
      <c r="B51">
        <v>170706</v>
      </c>
      <c r="C51">
        <v>0.8</v>
      </c>
      <c r="D51">
        <v>0.9</v>
      </c>
      <c r="E51">
        <v>0.9</v>
      </c>
      <c r="F51">
        <f t="shared" si="3"/>
        <v>120000</v>
      </c>
      <c r="G51">
        <f t="shared" si="4"/>
        <v>135000</v>
      </c>
      <c r="H51">
        <f t="shared" si="5"/>
        <v>135000</v>
      </c>
      <c r="I51">
        <f t="shared" si="6"/>
        <v>0.70296298899862919</v>
      </c>
      <c r="J51">
        <f t="shared" si="7"/>
        <v>0.79083336262345783</v>
      </c>
      <c r="K51">
        <f t="shared" si="8"/>
        <v>0.79083336262345783</v>
      </c>
    </row>
    <row r="52" spans="1:11">
      <c r="A52" t="s">
        <v>542</v>
      </c>
      <c r="B52">
        <v>170887</v>
      </c>
      <c r="C52">
        <v>0.8</v>
      </c>
      <c r="D52">
        <v>0.9</v>
      </c>
      <c r="E52">
        <v>0.9</v>
      </c>
      <c r="F52">
        <f t="shared" si="3"/>
        <v>120000</v>
      </c>
      <c r="G52">
        <f t="shared" si="4"/>
        <v>135000</v>
      </c>
      <c r="H52">
        <f t="shared" si="5"/>
        <v>135000</v>
      </c>
      <c r="I52">
        <f t="shared" si="6"/>
        <v>0.70221842504110898</v>
      </c>
      <c r="J52">
        <f t="shared" si="7"/>
        <v>0.78999572817124764</v>
      </c>
      <c r="K52">
        <f t="shared" si="8"/>
        <v>0.78999572817124764</v>
      </c>
    </row>
    <row r="53" spans="1:11">
      <c r="A53" t="s">
        <v>543</v>
      </c>
      <c r="B53">
        <v>168790</v>
      </c>
      <c r="C53">
        <v>0.8</v>
      </c>
      <c r="D53">
        <v>0.9</v>
      </c>
      <c r="E53">
        <v>0.9</v>
      </c>
      <c r="F53">
        <f t="shared" si="3"/>
        <v>120000</v>
      </c>
      <c r="G53">
        <f t="shared" si="4"/>
        <v>135000</v>
      </c>
      <c r="H53">
        <f t="shared" si="5"/>
        <v>135000</v>
      </c>
      <c r="I53">
        <f t="shared" si="6"/>
        <v>0.71094259138574556</v>
      </c>
      <c r="J53">
        <f t="shared" si="7"/>
        <v>0.7998104153089638</v>
      </c>
      <c r="K53">
        <f t="shared" si="8"/>
        <v>0.7998104153089638</v>
      </c>
    </row>
    <row r="54" spans="1:11">
      <c r="A54" t="s">
        <v>544</v>
      </c>
      <c r="B54">
        <v>170385</v>
      </c>
      <c r="C54">
        <v>0.8</v>
      </c>
      <c r="D54">
        <v>0.9</v>
      </c>
      <c r="E54">
        <v>0.9</v>
      </c>
      <c r="F54">
        <f t="shared" si="3"/>
        <v>120000</v>
      </c>
      <c r="G54">
        <f t="shared" si="4"/>
        <v>135000</v>
      </c>
      <c r="H54">
        <f t="shared" si="5"/>
        <v>135000</v>
      </c>
      <c r="I54">
        <f t="shared" si="6"/>
        <v>0.70428734923848935</v>
      </c>
      <c r="J54">
        <f t="shared" si="7"/>
        <v>0.79232326789330043</v>
      </c>
      <c r="K54">
        <f t="shared" si="8"/>
        <v>0.79232326789330043</v>
      </c>
    </row>
    <row r="55" spans="1:11">
      <c r="A55" t="s">
        <v>545</v>
      </c>
      <c r="B55">
        <v>169387</v>
      </c>
      <c r="C55">
        <v>0.8</v>
      </c>
      <c r="D55">
        <v>0.9</v>
      </c>
      <c r="E55">
        <v>0.9</v>
      </c>
      <c r="F55">
        <f t="shared" si="3"/>
        <v>120000</v>
      </c>
      <c r="G55">
        <f t="shared" si="4"/>
        <v>135000</v>
      </c>
      <c r="H55">
        <f t="shared" si="5"/>
        <v>135000</v>
      </c>
      <c r="I55">
        <f t="shared" si="6"/>
        <v>0.7084368930319328</v>
      </c>
      <c r="J55">
        <f t="shared" si="7"/>
        <v>0.79699150466092439</v>
      </c>
      <c r="K55">
        <f t="shared" si="8"/>
        <v>0.79699150466092439</v>
      </c>
    </row>
    <row r="56" spans="1:11">
      <c r="A56" t="s">
        <v>546</v>
      </c>
      <c r="B56">
        <v>166884</v>
      </c>
      <c r="C56">
        <v>0.8</v>
      </c>
      <c r="D56">
        <v>0.9</v>
      </c>
      <c r="E56">
        <v>0.9</v>
      </c>
      <c r="F56">
        <f t="shared" si="3"/>
        <v>120000</v>
      </c>
      <c r="G56">
        <f t="shared" si="4"/>
        <v>135000</v>
      </c>
      <c r="H56">
        <f t="shared" si="5"/>
        <v>135000</v>
      </c>
      <c r="I56">
        <f t="shared" si="6"/>
        <v>0.71906234270511249</v>
      </c>
      <c r="J56">
        <f t="shared" si="7"/>
        <v>0.80894513554325165</v>
      </c>
      <c r="K56">
        <f t="shared" si="8"/>
        <v>0.80894513554325165</v>
      </c>
    </row>
    <row r="57" spans="1:11">
      <c r="A57" t="s">
        <v>547</v>
      </c>
      <c r="B57">
        <v>163019</v>
      </c>
      <c r="C57">
        <v>0.8</v>
      </c>
      <c r="D57">
        <v>0.9</v>
      </c>
      <c r="E57">
        <v>0.9</v>
      </c>
      <c r="F57">
        <f t="shared" si="3"/>
        <v>120000</v>
      </c>
      <c r="G57">
        <f t="shared" si="4"/>
        <v>135000</v>
      </c>
      <c r="H57">
        <f t="shared" si="5"/>
        <v>135000</v>
      </c>
      <c r="I57">
        <f t="shared" si="6"/>
        <v>0.73611051472527744</v>
      </c>
      <c r="J57">
        <f t="shared" si="7"/>
        <v>0.82812432906593714</v>
      </c>
      <c r="K57">
        <f t="shared" si="8"/>
        <v>0.82812432906593714</v>
      </c>
    </row>
    <row r="58" spans="1:11">
      <c r="A58" t="s">
        <v>548</v>
      </c>
      <c r="B58">
        <v>163777</v>
      </c>
      <c r="C58">
        <v>0.8</v>
      </c>
      <c r="D58">
        <v>0.9</v>
      </c>
      <c r="E58">
        <v>0.9</v>
      </c>
      <c r="F58">
        <f t="shared" si="3"/>
        <v>120000</v>
      </c>
      <c r="G58">
        <f t="shared" si="4"/>
        <v>135000</v>
      </c>
      <c r="H58">
        <f t="shared" si="5"/>
        <v>135000</v>
      </c>
      <c r="I58">
        <f t="shared" si="6"/>
        <v>0.73270361528175509</v>
      </c>
      <c r="J58">
        <f t="shared" si="7"/>
        <v>0.82429156719197449</v>
      </c>
      <c r="K58">
        <f t="shared" si="8"/>
        <v>0.82429156719197449</v>
      </c>
    </row>
    <row r="59" spans="1:11">
      <c r="A59" t="s">
        <v>549</v>
      </c>
      <c r="B59">
        <v>162682</v>
      </c>
      <c r="C59">
        <v>0.8</v>
      </c>
      <c r="D59">
        <v>0.9</v>
      </c>
      <c r="E59">
        <v>0.9</v>
      </c>
      <c r="F59">
        <f t="shared" si="3"/>
        <v>120000</v>
      </c>
      <c r="G59">
        <f t="shared" si="4"/>
        <v>135000</v>
      </c>
      <c r="H59">
        <f t="shared" si="5"/>
        <v>135000</v>
      </c>
      <c r="I59">
        <f t="shared" si="6"/>
        <v>0.73763538682829077</v>
      </c>
      <c r="J59">
        <f t="shared" si="7"/>
        <v>0.82983981018182718</v>
      </c>
      <c r="K59">
        <f t="shared" si="8"/>
        <v>0.82983981018182718</v>
      </c>
    </row>
    <row r="60" spans="1:11">
      <c r="A60" t="s">
        <v>550</v>
      </c>
      <c r="B60">
        <v>169355</v>
      </c>
      <c r="C60">
        <v>0.9</v>
      </c>
      <c r="D60">
        <v>0.9</v>
      </c>
      <c r="E60">
        <v>0.9</v>
      </c>
      <c r="F60">
        <f t="shared" si="3"/>
        <v>135000</v>
      </c>
      <c r="G60">
        <f t="shared" si="4"/>
        <v>135000</v>
      </c>
      <c r="H60">
        <f t="shared" si="5"/>
        <v>135000</v>
      </c>
      <c r="I60">
        <f t="shared" si="6"/>
        <v>0.79714209795990676</v>
      </c>
      <c r="J60">
        <f t="shared" si="7"/>
        <v>0.79714209795990676</v>
      </c>
      <c r="K60">
        <f t="shared" si="8"/>
        <v>0.79714209795990676</v>
      </c>
    </row>
    <row r="61" spans="1:11">
      <c r="A61" t="s">
        <v>551</v>
      </c>
      <c r="B61">
        <v>176089</v>
      </c>
      <c r="C61">
        <v>0.8</v>
      </c>
      <c r="D61">
        <v>0.9</v>
      </c>
      <c r="E61">
        <v>0.9</v>
      </c>
      <c r="F61">
        <f t="shared" si="3"/>
        <v>120000</v>
      </c>
      <c r="G61">
        <f t="shared" si="4"/>
        <v>135000</v>
      </c>
      <c r="H61">
        <f t="shared" si="5"/>
        <v>135000</v>
      </c>
      <c r="I61">
        <f t="shared" si="6"/>
        <v>0.68147357302273281</v>
      </c>
      <c r="J61">
        <f t="shared" si="7"/>
        <v>0.76665776965057442</v>
      </c>
      <c r="K61">
        <f t="shared" si="8"/>
        <v>0.76665776965057442</v>
      </c>
    </row>
    <row r="62" spans="1:11">
      <c r="A62" t="s">
        <v>552</v>
      </c>
      <c r="B62">
        <v>175416</v>
      </c>
      <c r="C62">
        <v>0.8</v>
      </c>
      <c r="D62">
        <v>0.8</v>
      </c>
      <c r="E62">
        <v>0.9</v>
      </c>
      <c r="F62">
        <f t="shared" si="3"/>
        <v>120000</v>
      </c>
      <c r="G62">
        <f t="shared" si="4"/>
        <v>120000</v>
      </c>
      <c r="H62">
        <f t="shared" si="5"/>
        <v>135000</v>
      </c>
      <c r="I62">
        <f t="shared" si="6"/>
        <v>0.68408811054863872</v>
      </c>
      <c r="J62">
        <f t="shared" si="7"/>
        <v>0.68408811054863872</v>
      </c>
      <c r="K62">
        <f t="shared" si="8"/>
        <v>0.76959912436721845</v>
      </c>
    </row>
    <row r="63" spans="1:11">
      <c r="A63" t="s">
        <v>553</v>
      </c>
      <c r="B63">
        <v>176818</v>
      </c>
      <c r="C63">
        <v>0.8</v>
      </c>
      <c r="D63">
        <v>0.8</v>
      </c>
      <c r="E63">
        <v>0.9</v>
      </c>
      <c r="F63">
        <f t="shared" si="3"/>
        <v>120000</v>
      </c>
      <c r="G63">
        <f t="shared" si="4"/>
        <v>120000</v>
      </c>
      <c r="H63">
        <f t="shared" si="5"/>
        <v>135000</v>
      </c>
      <c r="I63">
        <f t="shared" si="6"/>
        <v>0.67866393692949811</v>
      </c>
      <c r="J63">
        <f t="shared" si="7"/>
        <v>0.67866393692949811</v>
      </c>
      <c r="K63">
        <f t="shared" si="8"/>
        <v>0.76349692904568545</v>
      </c>
    </row>
    <row r="64" spans="1:11">
      <c r="A64" t="s">
        <v>554</v>
      </c>
      <c r="B64">
        <v>177726</v>
      </c>
      <c r="C64">
        <v>0.8</v>
      </c>
      <c r="D64">
        <v>0.8</v>
      </c>
      <c r="E64">
        <v>0.9</v>
      </c>
      <c r="F64">
        <f t="shared" si="3"/>
        <v>120000</v>
      </c>
      <c r="G64">
        <f t="shared" si="4"/>
        <v>120000</v>
      </c>
      <c r="H64">
        <f t="shared" si="5"/>
        <v>135000</v>
      </c>
      <c r="I64">
        <f t="shared" si="6"/>
        <v>0.67519665102461091</v>
      </c>
      <c r="J64">
        <f t="shared" si="7"/>
        <v>0.67519665102461091</v>
      </c>
      <c r="K64">
        <f t="shared" si="8"/>
        <v>0.75959623240268725</v>
      </c>
    </row>
    <row r="65" spans="1:11">
      <c r="A65" t="s">
        <v>555</v>
      </c>
      <c r="B65">
        <v>173966</v>
      </c>
      <c r="C65">
        <v>0.8</v>
      </c>
      <c r="D65">
        <v>0.8</v>
      </c>
      <c r="E65">
        <v>0.9</v>
      </c>
      <c r="F65">
        <f t="shared" si="3"/>
        <v>120000</v>
      </c>
      <c r="G65">
        <f t="shared" si="4"/>
        <v>120000</v>
      </c>
      <c r="H65">
        <f t="shared" si="5"/>
        <v>135000</v>
      </c>
      <c r="I65">
        <f t="shared" si="6"/>
        <v>0.6897899589574974</v>
      </c>
      <c r="J65">
        <f t="shared" si="7"/>
        <v>0.6897899589574974</v>
      </c>
      <c r="K65">
        <f t="shared" si="8"/>
        <v>0.7760137038271846</v>
      </c>
    </row>
    <row r="66" spans="1:11">
      <c r="A66" t="s">
        <v>556</v>
      </c>
      <c r="B66">
        <v>174117</v>
      </c>
      <c r="C66">
        <v>0.8</v>
      </c>
      <c r="D66">
        <v>0.9</v>
      </c>
      <c r="E66">
        <v>0.9</v>
      </c>
      <c r="F66">
        <f t="shared" si="3"/>
        <v>120000</v>
      </c>
      <c r="G66">
        <f t="shared" si="4"/>
        <v>135000</v>
      </c>
      <c r="H66">
        <f t="shared" si="5"/>
        <v>135000</v>
      </c>
      <c r="I66">
        <f t="shared" si="6"/>
        <v>0.689191750374748</v>
      </c>
      <c r="J66">
        <f t="shared" si="7"/>
        <v>0.77534071917159153</v>
      </c>
      <c r="K66">
        <f t="shared" si="8"/>
        <v>0.77534071917159153</v>
      </c>
    </row>
    <row r="67" spans="1:11">
      <c r="A67" t="s">
        <v>557</v>
      </c>
      <c r="B67">
        <v>172664</v>
      </c>
      <c r="C67">
        <v>0.8</v>
      </c>
      <c r="D67">
        <v>0.8</v>
      </c>
      <c r="E67">
        <v>0.9</v>
      </c>
      <c r="F67">
        <f t="shared" si="3"/>
        <v>120000</v>
      </c>
      <c r="G67">
        <f t="shared" si="4"/>
        <v>120000</v>
      </c>
      <c r="H67">
        <f t="shared" si="5"/>
        <v>135000</v>
      </c>
      <c r="I67">
        <f t="shared" si="6"/>
        <v>0.69499142843904926</v>
      </c>
      <c r="J67">
        <f t="shared" si="7"/>
        <v>0.69499142843904926</v>
      </c>
      <c r="K67">
        <f t="shared" si="8"/>
        <v>0.78186535699393045</v>
      </c>
    </row>
    <row r="68" spans="1:11">
      <c r="A68" t="s">
        <v>558</v>
      </c>
      <c r="B68">
        <v>169110</v>
      </c>
      <c r="C68">
        <v>0.8</v>
      </c>
      <c r="D68">
        <v>0.9</v>
      </c>
      <c r="E68">
        <v>0.9</v>
      </c>
      <c r="F68">
        <f t="shared" ref="F68:F131" si="9">150000*C68</f>
        <v>120000</v>
      </c>
      <c r="G68">
        <f t="shared" ref="G68:G131" si="10">150000*D68</f>
        <v>135000</v>
      </c>
      <c r="H68">
        <f t="shared" ref="H68:H131" si="11">150000*E68</f>
        <v>135000</v>
      </c>
      <c r="I68">
        <f t="shared" ref="I68:I131" si="12">F68/B68</f>
        <v>0.70959730353024664</v>
      </c>
      <c r="J68">
        <f t="shared" ref="J68:J131" si="13">G68/B68</f>
        <v>0.79829696647152737</v>
      </c>
      <c r="K68">
        <f t="shared" ref="K68:K131" si="14">H68/B68</f>
        <v>0.79829696647152737</v>
      </c>
    </row>
    <row r="69" spans="1:11">
      <c r="A69" t="s">
        <v>559</v>
      </c>
      <c r="B69">
        <v>169573</v>
      </c>
      <c r="C69">
        <v>0.8</v>
      </c>
      <c r="D69">
        <v>0.9</v>
      </c>
      <c r="E69">
        <v>0.9</v>
      </c>
      <c r="F69">
        <f t="shared" si="9"/>
        <v>120000</v>
      </c>
      <c r="G69">
        <f t="shared" si="10"/>
        <v>135000</v>
      </c>
      <c r="H69">
        <f t="shared" si="11"/>
        <v>135000</v>
      </c>
      <c r="I69">
        <f t="shared" si="12"/>
        <v>0.70765982792071846</v>
      </c>
      <c r="J69">
        <f t="shared" si="13"/>
        <v>0.79611730641080836</v>
      </c>
      <c r="K69">
        <f t="shared" si="14"/>
        <v>0.79611730641080836</v>
      </c>
    </row>
    <row r="70" spans="1:11">
      <c r="A70" t="s">
        <v>560</v>
      </c>
      <c r="B70">
        <v>166690</v>
      </c>
      <c r="C70">
        <v>0.8</v>
      </c>
      <c r="D70">
        <v>0.9</v>
      </c>
      <c r="E70">
        <v>0.9</v>
      </c>
      <c r="F70">
        <f t="shared" si="9"/>
        <v>120000</v>
      </c>
      <c r="G70">
        <f t="shared" si="10"/>
        <v>135000</v>
      </c>
      <c r="H70">
        <f t="shared" si="11"/>
        <v>135000</v>
      </c>
      <c r="I70">
        <f t="shared" si="12"/>
        <v>0.71989921411002455</v>
      </c>
      <c r="J70">
        <f t="shared" si="13"/>
        <v>0.80988661587377764</v>
      </c>
      <c r="K70">
        <f t="shared" si="14"/>
        <v>0.80988661587377764</v>
      </c>
    </row>
    <row r="71" spans="1:11">
      <c r="A71" t="s">
        <v>561</v>
      </c>
      <c r="B71">
        <v>169753</v>
      </c>
      <c r="C71">
        <v>0.8</v>
      </c>
      <c r="D71">
        <v>0.9</v>
      </c>
      <c r="E71">
        <v>0.9</v>
      </c>
      <c r="F71">
        <f t="shared" si="9"/>
        <v>120000</v>
      </c>
      <c r="G71">
        <f t="shared" si="10"/>
        <v>135000</v>
      </c>
      <c r="H71">
        <f t="shared" si="11"/>
        <v>135000</v>
      </c>
      <c r="I71">
        <f t="shared" si="12"/>
        <v>0.7069094507902659</v>
      </c>
      <c r="J71">
        <f t="shared" si="13"/>
        <v>0.79527313213904904</v>
      </c>
      <c r="K71">
        <f t="shared" si="14"/>
        <v>0.79527313213904904</v>
      </c>
    </row>
    <row r="72" spans="1:11">
      <c r="A72" t="s">
        <v>562</v>
      </c>
      <c r="B72">
        <v>171744</v>
      </c>
      <c r="C72">
        <v>0.8</v>
      </c>
      <c r="D72">
        <v>0.9</v>
      </c>
      <c r="E72">
        <v>0.9</v>
      </c>
      <c r="F72">
        <f t="shared" si="9"/>
        <v>120000</v>
      </c>
      <c r="G72">
        <f t="shared" si="10"/>
        <v>135000</v>
      </c>
      <c r="H72">
        <f t="shared" si="11"/>
        <v>135000</v>
      </c>
      <c r="I72">
        <f t="shared" si="12"/>
        <v>0.69871436556735611</v>
      </c>
      <c r="J72">
        <f t="shared" si="13"/>
        <v>0.78605366126327558</v>
      </c>
      <c r="K72">
        <f t="shared" si="14"/>
        <v>0.78605366126327558</v>
      </c>
    </row>
    <row r="73" spans="1:11">
      <c r="A73" t="s">
        <v>563</v>
      </c>
      <c r="B73">
        <v>170455</v>
      </c>
      <c r="C73">
        <v>0.8</v>
      </c>
      <c r="D73">
        <v>0.9</v>
      </c>
      <c r="E73">
        <v>0.9</v>
      </c>
      <c r="F73">
        <f t="shared" si="9"/>
        <v>120000</v>
      </c>
      <c r="G73">
        <f t="shared" si="10"/>
        <v>135000</v>
      </c>
      <c r="H73">
        <f t="shared" si="11"/>
        <v>135000</v>
      </c>
      <c r="I73">
        <f t="shared" si="12"/>
        <v>0.70399812267167283</v>
      </c>
      <c r="J73">
        <f t="shared" si="13"/>
        <v>0.79199788800563198</v>
      </c>
      <c r="K73">
        <f t="shared" si="14"/>
        <v>0.79199788800563198</v>
      </c>
    </row>
    <row r="74" spans="1:11">
      <c r="A74" t="s">
        <v>564</v>
      </c>
      <c r="B74">
        <v>171580</v>
      </c>
      <c r="C74">
        <v>0.8</v>
      </c>
      <c r="D74">
        <v>0.9</v>
      </c>
      <c r="E74">
        <v>0.9</v>
      </c>
      <c r="F74">
        <f t="shared" si="9"/>
        <v>120000</v>
      </c>
      <c r="G74">
        <f t="shared" si="10"/>
        <v>135000</v>
      </c>
      <c r="H74">
        <f t="shared" si="11"/>
        <v>135000</v>
      </c>
      <c r="I74">
        <f t="shared" si="12"/>
        <v>0.69938221237906517</v>
      </c>
      <c r="J74">
        <f t="shared" si="13"/>
        <v>0.78680498892644835</v>
      </c>
      <c r="K74">
        <f t="shared" si="14"/>
        <v>0.78680498892644835</v>
      </c>
    </row>
    <row r="75" spans="1:11">
      <c r="A75" t="s">
        <v>565</v>
      </c>
      <c r="B75">
        <v>169751</v>
      </c>
      <c r="C75">
        <v>0.8</v>
      </c>
      <c r="D75">
        <v>0.9</v>
      </c>
      <c r="E75">
        <v>0.9</v>
      </c>
      <c r="F75">
        <f t="shared" si="9"/>
        <v>120000</v>
      </c>
      <c r="G75">
        <f t="shared" si="10"/>
        <v>135000</v>
      </c>
      <c r="H75">
        <f t="shared" si="11"/>
        <v>135000</v>
      </c>
      <c r="I75">
        <f t="shared" si="12"/>
        <v>0.70691777957125435</v>
      </c>
      <c r="J75">
        <f t="shared" si="13"/>
        <v>0.79528250201766115</v>
      </c>
      <c r="K75">
        <f t="shared" si="14"/>
        <v>0.79528250201766115</v>
      </c>
    </row>
    <row r="76" spans="1:11">
      <c r="A76" t="s">
        <v>566</v>
      </c>
      <c r="B76">
        <v>168380</v>
      </c>
      <c r="C76">
        <v>0.8</v>
      </c>
      <c r="D76">
        <v>0.9</v>
      </c>
      <c r="E76">
        <v>0.9</v>
      </c>
      <c r="F76">
        <f t="shared" si="9"/>
        <v>120000</v>
      </c>
      <c r="G76">
        <f t="shared" si="10"/>
        <v>135000</v>
      </c>
      <c r="H76">
        <f t="shared" si="11"/>
        <v>135000</v>
      </c>
      <c r="I76">
        <f t="shared" si="12"/>
        <v>0.71267371421784065</v>
      </c>
      <c r="J76">
        <f t="shared" si="13"/>
        <v>0.80175792849507066</v>
      </c>
      <c r="K76">
        <f t="shared" si="14"/>
        <v>0.80175792849507066</v>
      </c>
    </row>
    <row r="77" spans="1:11">
      <c r="A77" t="s">
        <v>567</v>
      </c>
      <c r="B77">
        <v>171885</v>
      </c>
      <c r="C77">
        <v>0.8</v>
      </c>
      <c r="D77">
        <v>0.9</v>
      </c>
      <c r="E77">
        <v>0.9</v>
      </c>
      <c r="F77">
        <f t="shared" si="9"/>
        <v>120000</v>
      </c>
      <c r="G77">
        <f t="shared" si="10"/>
        <v>135000</v>
      </c>
      <c r="H77">
        <f t="shared" si="11"/>
        <v>135000</v>
      </c>
      <c r="I77">
        <f t="shared" si="12"/>
        <v>0.69814119905750938</v>
      </c>
      <c r="J77">
        <f t="shared" si="13"/>
        <v>0.78540884893969809</v>
      </c>
      <c r="K77">
        <f t="shared" si="14"/>
        <v>0.78540884893969809</v>
      </c>
    </row>
    <row r="78" spans="1:11">
      <c r="A78" t="s">
        <v>568</v>
      </c>
      <c r="B78">
        <v>166998</v>
      </c>
      <c r="C78">
        <v>0.8</v>
      </c>
      <c r="D78">
        <v>0.9</v>
      </c>
      <c r="E78">
        <v>0.9</v>
      </c>
      <c r="F78">
        <f t="shared" si="9"/>
        <v>120000</v>
      </c>
      <c r="G78">
        <f t="shared" si="10"/>
        <v>135000</v>
      </c>
      <c r="H78">
        <f t="shared" si="11"/>
        <v>135000</v>
      </c>
      <c r="I78">
        <f t="shared" si="12"/>
        <v>0.71857147989796288</v>
      </c>
      <c r="J78">
        <f t="shared" si="13"/>
        <v>0.80839291488520826</v>
      </c>
      <c r="K78">
        <f t="shared" si="14"/>
        <v>0.80839291488520826</v>
      </c>
    </row>
    <row r="79" spans="1:11">
      <c r="A79" t="s">
        <v>569</v>
      </c>
      <c r="B79">
        <v>165782</v>
      </c>
      <c r="C79">
        <v>0.8</v>
      </c>
      <c r="D79">
        <v>0.9</v>
      </c>
      <c r="E79">
        <v>0.9</v>
      </c>
      <c r="F79">
        <f t="shared" si="9"/>
        <v>120000</v>
      </c>
      <c r="G79">
        <f t="shared" si="10"/>
        <v>135000</v>
      </c>
      <c r="H79">
        <f t="shared" si="11"/>
        <v>135000</v>
      </c>
      <c r="I79">
        <f t="shared" si="12"/>
        <v>0.72384215415425079</v>
      </c>
      <c r="J79">
        <f t="shared" si="13"/>
        <v>0.81432242342353212</v>
      </c>
      <c r="K79">
        <f t="shared" si="14"/>
        <v>0.81432242342353212</v>
      </c>
    </row>
    <row r="80" spans="1:11">
      <c r="A80" t="s">
        <v>570</v>
      </c>
      <c r="B80">
        <v>161562</v>
      </c>
      <c r="C80">
        <v>0.8</v>
      </c>
      <c r="D80">
        <v>0.9</v>
      </c>
      <c r="E80">
        <v>0.9</v>
      </c>
      <c r="F80">
        <f t="shared" si="9"/>
        <v>120000</v>
      </c>
      <c r="G80">
        <f t="shared" si="10"/>
        <v>135000</v>
      </c>
      <c r="H80">
        <f t="shared" si="11"/>
        <v>135000</v>
      </c>
      <c r="I80">
        <f t="shared" si="12"/>
        <v>0.74274891372971363</v>
      </c>
      <c r="J80">
        <f t="shared" si="13"/>
        <v>0.83559252794592787</v>
      </c>
      <c r="K80">
        <f t="shared" si="14"/>
        <v>0.83559252794592787</v>
      </c>
    </row>
    <row r="81" spans="1:11">
      <c r="A81" t="s">
        <v>571</v>
      </c>
      <c r="B81">
        <v>162378</v>
      </c>
      <c r="C81">
        <v>0.9</v>
      </c>
      <c r="D81">
        <v>0.9</v>
      </c>
      <c r="E81">
        <v>0.9</v>
      </c>
      <c r="F81">
        <f t="shared" si="9"/>
        <v>135000</v>
      </c>
      <c r="G81">
        <f t="shared" si="10"/>
        <v>135000</v>
      </c>
      <c r="H81">
        <f t="shared" si="11"/>
        <v>135000</v>
      </c>
      <c r="I81">
        <f t="shared" si="12"/>
        <v>0.83139341536415035</v>
      </c>
      <c r="J81">
        <f t="shared" si="13"/>
        <v>0.83139341536415035</v>
      </c>
      <c r="K81">
        <f t="shared" si="14"/>
        <v>0.83139341536415035</v>
      </c>
    </row>
    <row r="82" spans="1:11">
      <c r="A82" t="s">
        <v>572</v>
      </c>
      <c r="B82">
        <v>149489</v>
      </c>
      <c r="C82">
        <v>0.9</v>
      </c>
      <c r="D82">
        <v>0.9</v>
      </c>
      <c r="E82">
        <v>0.9</v>
      </c>
      <c r="F82">
        <f t="shared" si="9"/>
        <v>135000</v>
      </c>
      <c r="G82">
        <f t="shared" si="10"/>
        <v>135000</v>
      </c>
      <c r="H82">
        <f t="shared" si="11"/>
        <v>135000</v>
      </c>
      <c r="I82">
        <f t="shared" si="12"/>
        <v>0.90307648054371892</v>
      </c>
      <c r="J82">
        <f t="shared" si="13"/>
        <v>0.90307648054371892</v>
      </c>
      <c r="K82">
        <f t="shared" si="14"/>
        <v>0.90307648054371892</v>
      </c>
    </row>
    <row r="83" spans="1:11">
      <c r="A83" t="s">
        <v>573</v>
      </c>
      <c r="B83">
        <v>150416</v>
      </c>
      <c r="C83">
        <v>0.9</v>
      </c>
      <c r="D83">
        <v>0.9</v>
      </c>
      <c r="E83">
        <v>0.8</v>
      </c>
      <c r="F83">
        <f t="shared" si="9"/>
        <v>135000</v>
      </c>
      <c r="G83">
        <f t="shared" si="10"/>
        <v>135000</v>
      </c>
      <c r="H83">
        <f t="shared" si="11"/>
        <v>120000</v>
      </c>
      <c r="I83">
        <f t="shared" si="12"/>
        <v>0.89751090309541537</v>
      </c>
      <c r="J83">
        <f t="shared" si="13"/>
        <v>0.89751090309541537</v>
      </c>
      <c r="K83">
        <f t="shared" si="14"/>
        <v>0.79778746941814704</v>
      </c>
    </row>
    <row r="84" spans="1:11">
      <c r="A84" t="s">
        <v>574</v>
      </c>
      <c r="B84">
        <v>148187</v>
      </c>
      <c r="C84">
        <v>0.9</v>
      </c>
      <c r="D84">
        <v>0.9</v>
      </c>
      <c r="E84">
        <v>0.8</v>
      </c>
      <c r="F84">
        <f t="shared" si="9"/>
        <v>135000</v>
      </c>
      <c r="G84">
        <f t="shared" si="10"/>
        <v>135000</v>
      </c>
      <c r="H84">
        <f t="shared" si="11"/>
        <v>120000</v>
      </c>
      <c r="I84">
        <f t="shared" si="12"/>
        <v>0.91101108734234448</v>
      </c>
      <c r="J84">
        <f t="shared" si="13"/>
        <v>0.91101108734234448</v>
      </c>
      <c r="K84">
        <f t="shared" si="14"/>
        <v>0.80978763319319513</v>
      </c>
    </row>
    <row r="85" spans="1:11">
      <c r="A85" t="s">
        <v>575</v>
      </c>
      <c r="B85">
        <v>146948</v>
      </c>
      <c r="C85">
        <v>0.9</v>
      </c>
      <c r="D85">
        <v>0.9</v>
      </c>
      <c r="E85">
        <v>0.7</v>
      </c>
      <c r="F85">
        <f t="shared" si="9"/>
        <v>135000</v>
      </c>
      <c r="G85">
        <f t="shared" si="10"/>
        <v>135000</v>
      </c>
      <c r="H85">
        <f t="shared" si="11"/>
        <v>105000</v>
      </c>
      <c r="I85">
        <f t="shared" si="12"/>
        <v>0.9186923265372785</v>
      </c>
      <c r="J85">
        <f t="shared" si="13"/>
        <v>0.9186923265372785</v>
      </c>
      <c r="K85">
        <f t="shared" si="14"/>
        <v>0.71453847619566102</v>
      </c>
    </row>
    <row r="86" spans="1:11">
      <c r="A86" t="s">
        <v>576</v>
      </c>
      <c r="B86">
        <v>153387</v>
      </c>
      <c r="C86">
        <v>0.9</v>
      </c>
      <c r="D86">
        <v>0.9</v>
      </c>
      <c r="E86">
        <v>0.7</v>
      </c>
      <c r="F86">
        <f t="shared" si="9"/>
        <v>135000</v>
      </c>
      <c r="G86">
        <f t="shared" si="10"/>
        <v>135000</v>
      </c>
      <c r="H86">
        <f t="shared" si="11"/>
        <v>105000</v>
      </c>
      <c r="I86">
        <f t="shared" si="12"/>
        <v>0.88012673825030807</v>
      </c>
      <c r="J86">
        <f t="shared" si="13"/>
        <v>0.88012673825030807</v>
      </c>
      <c r="K86">
        <f t="shared" si="14"/>
        <v>0.68454301863912848</v>
      </c>
    </row>
    <row r="87" spans="1:11">
      <c r="A87" t="s">
        <v>577</v>
      </c>
      <c r="B87">
        <v>150306</v>
      </c>
      <c r="C87">
        <v>0.9</v>
      </c>
      <c r="D87">
        <v>0.9</v>
      </c>
      <c r="E87">
        <v>0.8</v>
      </c>
      <c r="F87">
        <f t="shared" si="9"/>
        <v>135000</v>
      </c>
      <c r="G87">
        <f t="shared" si="10"/>
        <v>135000</v>
      </c>
      <c r="H87">
        <f t="shared" si="11"/>
        <v>120000</v>
      </c>
      <c r="I87">
        <f t="shared" si="12"/>
        <v>0.8981677378148577</v>
      </c>
      <c r="J87">
        <f t="shared" si="13"/>
        <v>0.8981677378148577</v>
      </c>
      <c r="K87">
        <f t="shared" si="14"/>
        <v>0.79837132250209575</v>
      </c>
    </row>
    <row r="88" spans="1:11">
      <c r="A88" t="s">
        <v>578</v>
      </c>
      <c r="B88">
        <v>149460</v>
      </c>
      <c r="C88">
        <v>0.9</v>
      </c>
      <c r="D88">
        <v>0.9</v>
      </c>
      <c r="E88">
        <v>0.8</v>
      </c>
      <c r="F88">
        <f t="shared" si="9"/>
        <v>135000</v>
      </c>
      <c r="G88">
        <f t="shared" si="10"/>
        <v>135000</v>
      </c>
      <c r="H88">
        <f t="shared" si="11"/>
        <v>120000</v>
      </c>
      <c r="I88">
        <f t="shared" si="12"/>
        <v>0.90325170614211159</v>
      </c>
      <c r="J88">
        <f t="shared" si="13"/>
        <v>0.90325170614211159</v>
      </c>
      <c r="K88">
        <f t="shared" si="14"/>
        <v>0.80289040545965473</v>
      </c>
    </row>
    <row r="89" spans="1:11">
      <c r="A89" t="s">
        <v>579</v>
      </c>
      <c r="B89">
        <v>152869</v>
      </c>
      <c r="C89">
        <v>0.9</v>
      </c>
      <c r="D89">
        <v>0.9</v>
      </c>
      <c r="E89">
        <v>0.8</v>
      </c>
      <c r="F89">
        <f t="shared" si="9"/>
        <v>135000</v>
      </c>
      <c r="G89">
        <f t="shared" si="10"/>
        <v>135000</v>
      </c>
      <c r="H89">
        <f t="shared" si="11"/>
        <v>120000</v>
      </c>
      <c r="I89">
        <f t="shared" si="12"/>
        <v>0.88310906724057858</v>
      </c>
      <c r="J89">
        <f t="shared" si="13"/>
        <v>0.88310906724057858</v>
      </c>
      <c r="K89">
        <f t="shared" si="14"/>
        <v>0.78498583754718088</v>
      </c>
    </row>
    <row r="90" spans="1:11">
      <c r="A90" t="s">
        <v>580</v>
      </c>
      <c r="B90">
        <v>153367</v>
      </c>
      <c r="C90">
        <v>0.9</v>
      </c>
      <c r="D90">
        <v>0.9</v>
      </c>
      <c r="E90">
        <v>0.8</v>
      </c>
      <c r="F90">
        <f t="shared" si="9"/>
        <v>135000</v>
      </c>
      <c r="G90">
        <f t="shared" si="10"/>
        <v>135000</v>
      </c>
      <c r="H90">
        <f t="shared" si="11"/>
        <v>120000</v>
      </c>
      <c r="I90">
        <f t="shared" si="12"/>
        <v>0.88024151218971491</v>
      </c>
      <c r="J90">
        <f t="shared" si="13"/>
        <v>0.88024151218971491</v>
      </c>
      <c r="K90">
        <f t="shared" si="14"/>
        <v>0.78243689972419095</v>
      </c>
    </row>
    <row r="91" spans="1:11">
      <c r="A91" t="s">
        <v>581</v>
      </c>
      <c r="B91">
        <v>147875</v>
      </c>
      <c r="C91">
        <v>0.9</v>
      </c>
      <c r="D91">
        <v>0.9</v>
      </c>
      <c r="E91">
        <v>0.8</v>
      </c>
      <c r="F91">
        <f t="shared" si="9"/>
        <v>135000</v>
      </c>
      <c r="G91">
        <f t="shared" si="10"/>
        <v>135000</v>
      </c>
      <c r="H91">
        <f t="shared" si="11"/>
        <v>120000</v>
      </c>
      <c r="I91">
        <f t="shared" si="12"/>
        <v>0.91293322062552829</v>
      </c>
      <c r="J91">
        <f t="shared" si="13"/>
        <v>0.91293322062552829</v>
      </c>
      <c r="K91">
        <f t="shared" si="14"/>
        <v>0.81149619611158075</v>
      </c>
    </row>
    <row r="92" spans="1:11">
      <c r="A92" t="s">
        <v>582</v>
      </c>
      <c r="B92">
        <v>146931</v>
      </c>
      <c r="C92">
        <v>0.9</v>
      </c>
      <c r="D92">
        <v>0.9</v>
      </c>
      <c r="E92">
        <v>0.7</v>
      </c>
      <c r="F92">
        <f t="shared" si="9"/>
        <v>135000</v>
      </c>
      <c r="G92">
        <f t="shared" si="10"/>
        <v>135000</v>
      </c>
      <c r="H92">
        <f t="shared" si="11"/>
        <v>105000</v>
      </c>
      <c r="I92">
        <f t="shared" si="12"/>
        <v>0.91879861976029564</v>
      </c>
      <c r="J92">
        <f t="shared" si="13"/>
        <v>0.91879861976029564</v>
      </c>
      <c r="K92">
        <f t="shared" si="14"/>
        <v>0.71462114870245219</v>
      </c>
    </row>
    <row r="93" spans="1:11">
      <c r="A93" t="s">
        <v>583</v>
      </c>
      <c r="B93">
        <v>149372</v>
      </c>
      <c r="C93">
        <v>0.9</v>
      </c>
      <c r="D93">
        <v>0.9</v>
      </c>
      <c r="E93">
        <v>1.7</v>
      </c>
      <c r="F93">
        <f t="shared" si="9"/>
        <v>135000</v>
      </c>
      <c r="G93">
        <f t="shared" si="10"/>
        <v>135000</v>
      </c>
      <c r="H93">
        <f t="shared" si="11"/>
        <v>255000</v>
      </c>
      <c r="I93">
        <f t="shared" si="12"/>
        <v>0.90378384168384973</v>
      </c>
      <c r="J93">
        <f t="shared" si="13"/>
        <v>0.90378384168384973</v>
      </c>
      <c r="K93">
        <f t="shared" si="14"/>
        <v>1.7071472565139383</v>
      </c>
    </row>
    <row r="94" spans="1:11">
      <c r="A94" t="s">
        <v>584</v>
      </c>
      <c r="B94">
        <v>148863</v>
      </c>
      <c r="C94">
        <v>0.9</v>
      </c>
      <c r="D94">
        <v>0.9</v>
      </c>
      <c r="E94">
        <v>1.8</v>
      </c>
      <c r="F94">
        <f t="shared" si="9"/>
        <v>135000</v>
      </c>
      <c r="G94">
        <f t="shared" si="10"/>
        <v>135000</v>
      </c>
      <c r="H94">
        <f t="shared" si="11"/>
        <v>270000</v>
      </c>
      <c r="I94">
        <f t="shared" si="12"/>
        <v>0.90687410572136795</v>
      </c>
      <c r="J94">
        <f t="shared" si="13"/>
        <v>0.90687410572136795</v>
      </c>
      <c r="K94">
        <f t="shared" si="14"/>
        <v>1.8137482114427359</v>
      </c>
    </row>
    <row r="95" spans="1:11">
      <c r="A95" t="s">
        <v>585</v>
      </c>
      <c r="B95">
        <v>145124</v>
      </c>
      <c r="C95">
        <v>0.9</v>
      </c>
      <c r="D95">
        <v>0.9</v>
      </c>
      <c r="E95">
        <v>1.8</v>
      </c>
      <c r="F95">
        <f t="shared" si="9"/>
        <v>135000</v>
      </c>
      <c r="G95">
        <f t="shared" si="10"/>
        <v>135000</v>
      </c>
      <c r="H95">
        <f t="shared" si="11"/>
        <v>270000</v>
      </c>
      <c r="I95">
        <f t="shared" si="12"/>
        <v>0.9302389680549048</v>
      </c>
      <c r="J95">
        <f t="shared" si="13"/>
        <v>0.9302389680549048</v>
      </c>
      <c r="K95">
        <f t="shared" si="14"/>
        <v>1.8604779361098096</v>
      </c>
    </row>
    <row r="96" spans="1:11">
      <c r="A96" t="s">
        <v>586</v>
      </c>
      <c r="B96">
        <v>144375</v>
      </c>
      <c r="C96">
        <v>0.9</v>
      </c>
      <c r="D96">
        <v>0.9</v>
      </c>
      <c r="E96">
        <v>1.7</v>
      </c>
      <c r="F96">
        <f t="shared" si="9"/>
        <v>135000</v>
      </c>
      <c r="G96">
        <f t="shared" si="10"/>
        <v>135000</v>
      </c>
      <c r="H96">
        <f t="shared" si="11"/>
        <v>255000</v>
      </c>
      <c r="I96">
        <f t="shared" si="12"/>
        <v>0.93506493506493504</v>
      </c>
      <c r="J96">
        <f t="shared" si="13"/>
        <v>0.93506493506493504</v>
      </c>
      <c r="K96">
        <f t="shared" si="14"/>
        <v>1.7662337662337662</v>
      </c>
    </row>
    <row r="97" spans="1:11">
      <c r="A97" t="s">
        <v>587</v>
      </c>
      <c r="B97">
        <v>149195</v>
      </c>
      <c r="C97">
        <v>0.9</v>
      </c>
      <c r="D97">
        <v>0.9</v>
      </c>
      <c r="E97">
        <v>0.7</v>
      </c>
      <c r="F97">
        <f t="shared" si="9"/>
        <v>135000</v>
      </c>
      <c r="G97">
        <f t="shared" si="10"/>
        <v>135000</v>
      </c>
      <c r="H97">
        <f t="shared" si="11"/>
        <v>105000</v>
      </c>
      <c r="I97">
        <f t="shared" si="12"/>
        <v>0.90485606085994841</v>
      </c>
      <c r="J97">
        <f t="shared" si="13"/>
        <v>0.90485606085994841</v>
      </c>
      <c r="K97">
        <f t="shared" si="14"/>
        <v>0.70377693622440429</v>
      </c>
    </row>
    <row r="98" spans="1:11">
      <c r="A98" t="s">
        <v>588</v>
      </c>
      <c r="B98">
        <v>150516</v>
      </c>
      <c r="C98">
        <v>0.9</v>
      </c>
      <c r="D98">
        <v>0.9</v>
      </c>
      <c r="E98">
        <v>0.8</v>
      </c>
      <c r="F98">
        <f t="shared" si="9"/>
        <v>135000</v>
      </c>
      <c r="G98">
        <f t="shared" si="10"/>
        <v>135000</v>
      </c>
      <c r="H98">
        <f t="shared" si="11"/>
        <v>120000</v>
      </c>
      <c r="I98">
        <f t="shared" si="12"/>
        <v>0.89691461372877301</v>
      </c>
      <c r="J98">
        <f t="shared" si="13"/>
        <v>0.89691461372877301</v>
      </c>
      <c r="K98">
        <f t="shared" si="14"/>
        <v>0.79725743442557606</v>
      </c>
    </row>
    <row r="99" spans="1:11">
      <c r="A99" t="s">
        <v>589</v>
      </c>
      <c r="B99">
        <v>149789</v>
      </c>
      <c r="C99">
        <v>0.9</v>
      </c>
      <c r="D99">
        <v>0.9</v>
      </c>
      <c r="E99">
        <v>0.8</v>
      </c>
      <c r="F99">
        <f t="shared" si="9"/>
        <v>135000</v>
      </c>
      <c r="G99">
        <f t="shared" si="10"/>
        <v>135000</v>
      </c>
      <c r="H99">
        <f t="shared" si="11"/>
        <v>120000</v>
      </c>
      <c r="I99">
        <f t="shared" si="12"/>
        <v>0.90126778334857705</v>
      </c>
      <c r="J99">
        <f t="shared" si="13"/>
        <v>0.90126778334857705</v>
      </c>
      <c r="K99">
        <f t="shared" si="14"/>
        <v>0.80112691853206841</v>
      </c>
    </row>
    <row r="100" spans="1:11">
      <c r="A100" t="s">
        <v>590</v>
      </c>
      <c r="B100">
        <v>148524</v>
      </c>
      <c r="C100">
        <v>0.9</v>
      </c>
      <c r="D100">
        <v>0.9</v>
      </c>
      <c r="E100">
        <v>0.8</v>
      </c>
      <c r="F100">
        <f t="shared" si="9"/>
        <v>135000</v>
      </c>
      <c r="G100">
        <f t="shared" si="10"/>
        <v>135000</v>
      </c>
      <c r="H100">
        <f t="shared" si="11"/>
        <v>120000</v>
      </c>
      <c r="I100">
        <f t="shared" si="12"/>
        <v>0.9089440090490426</v>
      </c>
      <c r="J100">
        <f t="shared" si="13"/>
        <v>0.9089440090490426</v>
      </c>
      <c r="K100">
        <f t="shared" si="14"/>
        <v>0.80795023026581558</v>
      </c>
    </row>
    <row r="101" spans="1:11">
      <c r="A101" t="s">
        <v>591</v>
      </c>
      <c r="B101">
        <v>148366</v>
      </c>
      <c r="C101">
        <v>0.9</v>
      </c>
      <c r="D101">
        <v>0.9</v>
      </c>
      <c r="E101">
        <v>0.8</v>
      </c>
      <c r="F101">
        <f t="shared" si="9"/>
        <v>135000</v>
      </c>
      <c r="G101">
        <f t="shared" si="10"/>
        <v>135000</v>
      </c>
      <c r="H101">
        <f t="shared" si="11"/>
        <v>120000</v>
      </c>
      <c r="I101">
        <f t="shared" si="12"/>
        <v>0.90991197444158367</v>
      </c>
      <c r="J101">
        <f t="shared" si="13"/>
        <v>0.90991197444158367</v>
      </c>
      <c r="K101">
        <f t="shared" si="14"/>
        <v>0.80881064394807434</v>
      </c>
    </row>
    <row r="102" spans="1:11">
      <c r="A102" t="s">
        <v>592</v>
      </c>
      <c r="B102">
        <v>146898</v>
      </c>
      <c r="C102">
        <v>0.9</v>
      </c>
      <c r="D102">
        <v>0.9</v>
      </c>
      <c r="E102">
        <v>1.8</v>
      </c>
      <c r="F102">
        <f t="shared" si="9"/>
        <v>135000</v>
      </c>
      <c r="G102">
        <f t="shared" si="10"/>
        <v>135000</v>
      </c>
      <c r="H102">
        <f t="shared" si="11"/>
        <v>270000</v>
      </c>
      <c r="I102">
        <f t="shared" si="12"/>
        <v>0.91900502389413063</v>
      </c>
      <c r="J102">
        <f t="shared" si="13"/>
        <v>0.91900502389413063</v>
      </c>
      <c r="K102">
        <f t="shared" si="14"/>
        <v>1.8380100477882613</v>
      </c>
    </row>
    <row r="103" spans="1:11">
      <c r="A103" t="s">
        <v>593</v>
      </c>
      <c r="B103">
        <v>145627</v>
      </c>
      <c r="C103">
        <v>0.9</v>
      </c>
      <c r="D103">
        <v>0.9</v>
      </c>
      <c r="E103">
        <v>1.7</v>
      </c>
      <c r="F103">
        <f t="shared" si="9"/>
        <v>135000</v>
      </c>
      <c r="G103">
        <f t="shared" si="10"/>
        <v>135000</v>
      </c>
      <c r="H103">
        <f t="shared" si="11"/>
        <v>255000</v>
      </c>
      <c r="I103">
        <f t="shared" si="12"/>
        <v>0.92702589492333154</v>
      </c>
      <c r="J103">
        <f t="shared" si="13"/>
        <v>0.92702589492333154</v>
      </c>
      <c r="K103">
        <f t="shared" si="14"/>
        <v>1.7510489126329596</v>
      </c>
    </row>
    <row r="104" spans="1:11">
      <c r="A104" t="s">
        <v>594</v>
      </c>
      <c r="B104">
        <v>145118</v>
      </c>
      <c r="C104">
        <v>0.9</v>
      </c>
      <c r="D104">
        <v>0.9</v>
      </c>
      <c r="E104">
        <v>1.7</v>
      </c>
      <c r="F104">
        <f t="shared" si="9"/>
        <v>135000</v>
      </c>
      <c r="G104">
        <f t="shared" si="10"/>
        <v>135000</v>
      </c>
      <c r="H104">
        <f t="shared" si="11"/>
        <v>255000</v>
      </c>
      <c r="I104">
        <f t="shared" si="12"/>
        <v>0.93027742940227953</v>
      </c>
      <c r="J104">
        <f t="shared" si="13"/>
        <v>0.93027742940227953</v>
      </c>
      <c r="K104">
        <f t="shared" si="14"/>
        <v>1.7571906999820834</v>
      </c>
    </row>
    <row r="105" spans="1:11">
      <c r="A105" t="s">
        <v>595</v>
      </c>
      <c r="B105">
        <v>141606</v>
      </c>
      <c r="C105">
        <v>0.9</v>
      </c>
      <c r="D105">
        <v>0.9</v>
      </c>
      <c r="E105">
        <v>1.7</v>
      </c>
      <c r="F105">
        <f t="shared" si="9"/>
        <v>135000</v>
      </c>
      <c r="G105">
        <f t="shared" si="10"/>
        <v>135000</v>
      </c>
      <c r="H105">
        <f t="shared" si="11"/>
        <v>255000</v>
      </c>
      <c r="I105">
        <f t="shared" si="12"/>
        <v>0.95334943434600228</v>
      </c>
      <c r="J105">
        <f t="shared" si="13"/>
        <v>0.95334943434600228</v>
      </c>
      <c r="K105">
        <f t="shared" si="14"/>
        <v>1.8007711537646709</v>
      </c>
    </row>
    <row r="106" spans="1:11">
      <c r="A106" t="s">
        <v>596</v>
      </c>
      <c r="B106">
        <v>143134</v>
      </c>
      <c r="C106">
        <v>0.9</v>
      </c>
      <c r="D106">
        <v>0.9</v>
      </c>
      <c r="E106">
        <v>1.7</v>
      </c>
      <c r="F106">
        <f t="shared" si="9"/>
        <v>135000</v>
      </c>
      <c r="G106">
        <f t="shared" si="10"/>
        <v>135000</v>
      </c>
      <c r="H106">
        <f t="shared" si="11"/>
        <v>255000</v>
      </c>
      <c r="I106">
        <f t="shared" si="12"/>
        <v>0.9431721324073945</v>
      </c>
      <c r="J106">
        <f t="shared" si="13"/>
        <v>0.9431721324073945</v>
      </c>
      <c r="K106">
        <f t="shared" si="14"/>
        <v>1.7815473612139674</v>
      </c>
    </row>
    <row r="107" spans="1:11">
      <c r="A107" t="s">
        <v>597</v>
      </c>
      <c r="B107">
        <v>148735</v>
      </c>
      <c r="C107">
        <v>0.9</v>
      </c>
      <c r="D107">
        <v>0.9</v>
      </c>
      <c r="E107">
        <v>0.7</v>
      </c>
      <c r="F107">
        <f t="shared" si="9"/>
        <v>135000</v>
      </c>
      <c r="G107">
        <f t="shared" si="10"/>
        <v>135000</v>
      </c>
      <c r="H107">
        <f t="shared" si="11"/>
        <v>105000</v>
      </c>
      <c r="I107">
        <f t="shared" si="12"/>
        <v>0.90765455340034285</v>
      </c>
      <c r="J107">
        <f t="shared" si="13"/>
        <v>0.90765455340034285</v>
      </c>
      <c r="K107">
        <f t="shared" si="14"/>
        <v>0.70595354153360002</v>
      </c>
    </row>
    <row r="108" spans="1:11">
      <c r="A108" t="s">
        <v>598</v>
      </c>
      <c r="B108">
        <v>147390</v>
      </c>
      <c r="C108">
        <v>0.9</v>
      </c>
      <c r="D108">
        <v>0.9</v>
      </c>
      <c r="E108">
        <v>0.8</v>
      </c>
      <c r="F108">
        <f t="shared" si="9"/>
        <v>135000</v>
      </c>
      <c r="G108">
        <f t="shared" si="10"/>
        <v>135000</v>
      </c>
      <c r="H108">
        <f t="shared" si="11"/>
        <v>120000</v>
      </c>
      <c r="I108">
        <f t="shared" si="12"/>
        <v>0.91593730917972727</v>
      </c>
      <c r="J108">
        <f t="shared" si="13"/>
        <v>0.91593730917972727</v>
      </c>
      <c r="K108">
        <f t="shared" si="14"/>
        <v>0.81416649704864641</v>
      </c>
    </row>
    <row r="109" spans="1:11">
      <c r="A109" t="s">
        <v>599</v>
      </c>
      <c r="B109">
        <v>147983</v>
      </c>
      <c r="C109">
        <v>0.9</v>
      </c>
      <c r="D109">
        <v>0.9</v>
      </c>
      <c r="E109">
        <v>0.8</v>
      </c>
      <c r="F109">
        <f t="shared" si="9"/>
        <v>135000</v>
      </c>
      <c r="G109">
        <f t="shared" si="10"/>
        <v>135000</v>
      </c>
      <c r="H109">
        <f t="shared" si="11"/>
        <v>120000</v>
      </c>
      <c r="I109">
        <f t="shared" si="12"/>
        <v>0.91226694958204657</v>
      </c>
      <c r="J109">
        <f t="shared" si="13"/>
        <v>0.91226694958204657</v>
      </c>
      <c r="K109">
        <f t="shared" si="14"/>
        <v>0.81090395518404146</v>
      </c>
    </row>
    <row r="110" spans="1:11">
      <c r="A110" t="s">
        <v>600</v>
      </c>
      <c r="B110">
        <v>145396</v>
      </c>
      <c r="C110">
        <v>0.9</v>
      </c>
      <c r="D110">
        <v>0.9</v>
      </c>
      <c r="E110">
        <v>0.8</v>
      </c>
      <c r="F110">
        <f t="shared" si="9"/>
        <v>135000</v>
      </c>
      <c r="G110">
        <f t="shared" si="10"/>
        <v>135000</v>
      </c>
      <c r="H110">
        <f t="shared" si="11"/>
        <v>120000</v>
      </c>
      <c r="I110">
        <f t="shared" si="12"/>
        <v>0.92849872073509587</v>
      </c>
      <c r="J110">
        <f t="shared" si="13"/>
        <v>0.92849872073509587</v>
      </c>
      <c r="K110">
        <f t="shared" si="14"/>
        <v>0.82533219620897413</v>
      </c>
    </row>
    <row r="111" spans="1:11">
      <c r="A111" t="s">
        <v>601</v>
      </c>
      <c r="B111">
        <v>144235</v>
      </c>
      <c r="C111">
        <v>0.9</v>
      </c>
      <c r="D111">
        <v>0.9</v>
      </c>
      <c r="E111">
        <v>0.7</v>
      </c>
      <c r="F111">
        <f t="shared" si="9"/>
        <v>135000</v>
      </c>
      <c r="G111">
        <f t="shared" si="10"/>
        <v>135000</v>
      </c>
      <c r="H111">
        <f t="shared" si="11"/>
        <v>105000</v>
      </c>
      <c r="I111">
        <f t="shared" si="12"/>
        <v>0.93597254480535241</v>
      </c>
      <c r="J111">
        <f t="shared" si="13"/>
        <v>0.93597254480535241</v>
      </c>
      <c r="K111">
        <f t="shared" si="14"/>
        <v>0.72797864595971851</v>
      </c>
    </row>
    <row r="112" spans="1:11">
      <c r="A112" t="s">
        <v>602</v>
      </c>
      <c r="B112">
        <v>145575</v>
      </c>
      <c r="C112">
        <v>0.9</v>
      </c>
      <c r="D112">
        <v>0.9</v>
      </c>
      <c r="E112">
        <v>0.7</v>
      </c>
      <c r="F112">
        <f t="shared" si="9"/>
        <v>135000</v>
      </c>
      <c r="G112">
        <f t="shared" si="10"/>
        <v>135000</v>
      </c>
      <c r="H112">
        <f t="shared" si="11"/>
        <v>105000</v>
      </c>
      <c r="I112">
        <f t="shared" si="12"/>
        <v>0.92735703245749612</v>
      </c>
      <c r="J112">
        <f t="shared" si="13"/>
        <v>0.92735703245749612</v>
      </c>
      <c r="K112">
        <f t="shared" si="14"/>
        <v>0.72127769191138591</v>
      </c>
    </row>
    <row r="113" spans="1:11">
      <c r="A113" t="s">
        <v>603</v>
      </c>
      <c r="B113">
        <v>146999</v>
      </c>
      <c r="C113">
        <v>0.9</v>
      </c>
      <c r="D113">
        <v>0.9</v>
      </c>
      <c r="E113">
        <v>1.7</v>
      </c>
      <c r="F113">
        <f t="shared" si="9"/>
        <v>135000</v>
      </c>
      <c r="G113">
        <f t="shared" si="10"/>
        <v>135000</v>
      </c>
      <c r="H113">
        <f t="shared" si="11"/>
        <v>255000</v>
      </c>
      <c r="I113">
        <f t="shared" si="12"/>
        <v>0.9183735943781931</v>
      </c>
      <c r="J113">
        <f t="shared" si="13"/>
        <v>0.9183735943781931</v>
      </c>
      <c r="K113">
        <f t="shared" si="14"/>
        <v>1.7347056782699202</v>
      </c>
    </row>
    <row r="114" spans="1:11">
      <c r="A114" t="s">
        <v>604</v>
      </c>
      <c r="B114">
        <v>149801</v>
      </c>
      <c r="C114">
        <v>0.9</v>
      </c>
      <c r="D114">
        <v>0.9</v>
      </c>
      <c r="E114">
        <v>0.7</v>
      </c>
      <c r="F114">
        <f t="shared" si="9"/>
        <v>135000</v>
      </c>
      <c r="G114">
        <f t="shared" si="10"/>
        <v>135000</v>
      </c>
      <c r="H114">
        <f t="shared" si="11"/>
        <v>105000</v>
      </c>
      <c r="I114">
        <f t="shared" si="12"/>
        <v>0.90119558614428474</v>
      </c>
      <c r="J114">
        <f t="shared" si="13"/>
        <v>0.90119558614428474</v>
      </c>
      <c r="K114">
        <f t="shared" si="14"/>
        <v>0.70092990033444369</v>
      </c>
    </row>
    <row r="115" spans="1:11">
      <c r="A115" t="s">
        <v>605</v>
      </c>
      <c r="B115">
        <v>152381</v>
      </c>
      <c r="C115">
        <v>0.9</v>
      </c>
      <c r="D115">
        <v>0.9</v>
      </c>
      <c r="E115">
        <v>0.8</v>
      </c>
      <c r="F115">
        <f t="shared" si="9"/>
        <v>135000</v>
      </c>
      <c r="G115">
        <f t="shared" si="10"/>
        <v>135000</v>
      </c>
      <c r="H115">
        <f t="shared" si="11"/>
        <v>120000</v>
      </c>
      <c r="I115">
        <f t="shared" si="12"/>
        <v>0.88593722314461776</v>
      </c>
      <c r="J115">
        <f t="shared" si="13"/>
        <v>0.88593722314461776</v>
      </c>
      <c r="K115">
        <f t="shared" si="14"/>
        <v>0.78749975390632687</v>
      </c>
    </row>
    <row r="116" spans="1:11">
      <c r="A116" t="s">
        <v>606</v>
      </c>
      <c r="B116">
        <v>151446</v>
      </c>
      <c r="C116">
        <v>0.9</v>
      </c>
      <c r="D116">
        <v>0.9</v>
      </c>
      <c r="E116">
        <v>0.8</v>
      </c>
      <c r="F116">
        <f t="shared" si="9"/>
        <v>135000</v>
      </c>
      <c r="G116">
        <f t="shared" si="10"/>
        <v>135000</v>
      </c>
      <c r="H116">
        <f t="shared" si="11"/>
        <v>120000</v>
      </c>
      <c r="I116">
        <f t="shared" si="12"/>
        <v>0.89140683808090015</v>
      </c>
      <c r="J116">
        <f t="shared" si="13"/>
        <v>0.89140683808090015</v>
      </c>
      <c r="K116">
        <f t="shared" si="14"/>
        <v>0.79236163384968905</v>
      </c>
    </row>
    <row r="117" spans="1:11">
      <c r="A117" t="s">
        <v>607</v>
      </c>
      <c r="B117">
        <v>149847</v>
      </c>
      <c r="C117">
        <v>0.9</v>
      </c>
      <c r="D117">
        <v>0.9</v>
      </c>
      <c r="E117">
        <v>0.8</v>
      </c>
      <c r="F117">
        <f t="shared" si="9"/>
        <v>135000</v>
      </c>
      <c r="G117">
        <f t="shared" si="10"/>
        <v>135000</v>
      </c>
      <c r="H117">
        <f t="shared" si="11"/>
        <v>120000</v>
      </c>
      <c r="I117">
        <f t="shared" si="12"/>
        <v>0.90091893731606243</v>
      </c>
      <c r="J117">
        <f t="shared" si="13"/>
        <v>0.90091893731606243</v>
      </c>
      <c r="K117">
        <f t="shared" si="14"/>
        <v>0.80081683316983321</v>
      </c>
    </row>
    <row r="118" spans="1:11">
      <c r="A118" t="s">
        <v>608</v>
      </c>
      <c r="B118">
        <v>150455</v>
      </c>
      <c r="C118">
        <v>0.9</v>
      </c>
      <c r="D118">
        <v>0.9</v>
      </c>
      <c r="E118">
        <v>0.8</v>
      </c>
      <c r="F118">
        <f t="shared" si="9"/>
        <v>135000</v>
      </c>
      <c r="G118">
        <f t="shared" si="10"/>
        <v>135000</v>
      </c>
      <c r="H118">
        <f t="shared" si="11"/>
        <v>120000</v>
      </c>
      <c r="I118">
        <f t="shared" si="12"/>
        <v>0.89727825595693067</v>
      </c>
      <c r="J118">
        <f t="shared" si="13"/>
        <v>0.89727825595693067</v>
      </c>
      <c r="K118">
        <f t="shared" si="14"/>
        <v>0.79758067196171611</v>
      </c>
    </row>
    <row r="119" spans="1:11">
      <c r="A119" t="s">
        <v>609</v>
      </c>
      <c r="B119">
        <v>152524</v>
      </c>
      <c r="C119">
        <v>0.9</v>
      </c>
      <c r="D119">
        <v>0.9</v>
      </c>
      <c r="E119">
        <v>0.8</v>
      </c>
      <c r="F119">
        <f t="shared" si="9"/>
        <v>135000</v>
      </c>
      <c r="G119">
        <f t="shared" si="10"/>
        <v>135000</v>
      </c>
      <c r="H119">
        <f t="shared" si="11"/>
        <v>120000</v>
      </c>
      <c r="I119">
        <f t="shared" si="12"/>
        <v>0.88510660617345471</v>
      </c>
      <c r="J119">
        <f t="shared" si="13"/>
        <v>0.88510660617345471</v>
      </c>
      <c r="K119">
        <f t="shared" si="14"/>
        <v>0.78676142770973745</v>
      </c>
    </row>
    <row r="120" spans="1:11">
      <c r="A120" t="s">
        <v>610</v>
      </c>
      <c r="B120">
        <v>151151</v>
      </c>
      <c r="C120">
        <v>0.9</v>
      </c>
      <c r="D120">
        <v>0.9</v>
      </c>
      <c r="E120">
        <v>0.8</v>
      </c>
      <c r="F120">
        <f t="shared" si="9"/>
        <v>135000</v>
      </c>
      <c r="G120">
        <f t="shared" si="10"/>
        <v>135000</v>
      </c>
      <c r="H120">
        <f t="shared" si="11"/>
        <v>120000</v>
      </c>
      <c r="I120">
        <f t="shared" si="12"/>
        <v>0.89314658851082696</v>
      </c>
      <c r="J120">
        <f t="shared" si="13"/>
        <v>0.89314658851082696</v>
      </c>
      <c r="K120">
        <f t="shared" si="14"/>
        <v>0.79390807867629065</v>
      </c>
    </row>
    <row r="121" spans="1:11">
      <c r="A121" t="s">
        <v>611</v>
      </c>
      <c r="B121">
        <v>156816</v>
      </c>
      <c r="C121">
        <v>0.9</v>
      </c>
      <c r="D121">
        <v>0.9</v>
      </c>
      <c r="E121">
        <v>0.8</v>
      </c>
      <c r="F121">
        <f t="shared" si="9"/>
        <v>135000</v>
      </c>
      <c r="G121">
        <f t="shared" si="10"/>
        <v>135000</v>
      </c>
      <c r="H121">
        <f t="shared" si="11"/>
        <v>120000</v>
      </c>
      <c r="I121">
        <f t="shared" si="12"/>
        <v>0.8608815426997245</v>
      </c>
      <c r="J121">
        <f t="shared" si="13"/>
        <v>0.8608815426997245</v>
      </c>
      <c r="K121">
        <f t="shared" si="14"/>
        <v>0.76522803795531069</v>
      </c>
    </row>
    <row r="122" spans="1:11">
      <c r="A122" t="s">
        <v>612</v>
      </c>
      <c r="B122">
        <v>157051</v>
      </c>
      <c r="C122">
        <v>0.9</v>
      </c>
      <c r="D122">
        <v>0.9</v>
      </c>
      <c r="E122">
        <v>0.8</v>
      </c>
      <c r="F122">
        <f t="shared" si="9"/>
        <v>135000</v>
      </c>
      <c r="G122">
        <f t="shared" si="10"/>
        <v>135000</v>
      </c>
      <c r="H122">
        <f t="shared" si="11"/>
        <v>120000</v>
      </c>
      <c r="I122">
        <f t="shared" si="12"/>
        <v>0.85959338049423439</v>
      </c>
      <c r="J122">
        <f t="shared" si="13"/>
        <v>0.85959338049423439</v>
      </c>
      <c r="K122">
        <f t="shared" si="14"/>
        <v>0.76408300488376391</v>
      </c>
    </row>
    <row r="123" spans="1:11">
      <c r="A123" t="s">
        <v>613</v>
      </c>
      <c r="B123">
        <v>154436</v>
      </c>
      <c r="C123">
        <v>0.9</v>
      </c>
      <c r="D123">
        <v>0.9</v>
      </c>
      <c r="E123">
        <v>0.8</v>
      </c>
      <c r="F123">
        <f t="shared" si="9"/>
        <v>135000</v>
      </c>
      <c r="G123">
        <f t="shared" si="10"/>
        <v>135000</v>
      </c>
      <c r="H123">
        <f t="shared" si="11"/>
        <v>120000</v>
      </c>
      <c r="I123">
        <f t="shared" si="12"/>
        <v>0.87414851459504261</v>
      </c>
      <c r="J123">
        <f t="shared" si="13"/>
        <v>0.87414851459504261</v>
      </c>
      <c r="K123">
        <f t="shared" si="14"/>
        <v>0.77702090186226014</v>
      </c>
    </row>
    <row r="124" spans="1:11">
      <c r="A124" t="s">
        <v>614</v>
      </c>
      <c r="B124">
        <v>153274</v>
      </c>
      <c r="C124">
        <v>0.9</v>
      </c>
      <c r="D124">
        <v>0.9</v>
      </c>
      <c r="E124">
        <v>0.8</v>
      </c>
      <c r="F124">
        <f t="shared" si="9"/>
        <v>135000</v>
      </c>
      <c r="G124">
        <f t="shared" si="10"/>
        <v>135000</v>
      </c>
      <c r="H124">
        <f t="shared" si="11"/>
        <v>120000</v>
      </c>
      <c r="I124">
        <f t="shared" si="12"/>
        <v>0.88077560447303527</v>
      </c>
      <c r="J124">
        <f t="shared" si="13"/>
        <v>0.88077560447303527</v>
      </c>
      <c r="K124">
        <f t="shared" si="14"/>
        <v>0.78291164842047578</v>
      </c>
    </row>
    <row r="125" spans="1:11">
      <c r="A125" t="s">
        <v>615</v>
      </c>
      <c r="B125">
        <v>154774</v>
      </c>
      <c r="C125">
        <v>0.9</v>
      </c>
      <c r="D125">
        <v>0.9</v>
      </c>
      <c r="E125">
        <v>0.8</v>
      </c>
      <c r="F125">
        <f t="shared" si="9"/>
        <v>135000</v>
      </c>
      <c r="G125">
        <f t="shared" si="10"/>
        <v>135000</v>
      </c>
      <c r="H125">
        <f t="shared" si="11"/>
        <v>120000</v>
      </c>
      <c r="I125">
        <f t="shared" si="12"/>
        <v>0.87223952343416855</v>
      </c>
      <c r="J125">
        <f t="shared" si="13"/>
        <v>0.87223952343416855</v>
      </c>
      <c r="K125">
        <f t="shared" si="14"/>
        <v>0.775324020830372</v>
      </c>
    </row>
    <row r="126" spans="1:11">
      <c r="A126" t="s">
        <v>616</v>
      </c>
      <c r="B126">
        <v>150666</v>
      </c>
      <c r="C126">
        <v>0.9</v>
      </c>
      <c r="D126">
        <v>0.9</v>
      </c>
      <c r="E126">
        <v>0.8</v>
      </c>
      <c r="F126">
        <f t="shared" si="9"/>
        <v>135000</v>
      </c>
      <c r="G126">
        <f t="shared" si="10"/>
        <v>135000</v>
      </c>
      <c r="H126">
        <f t="shared" si="11"/>
        <v>120000</v>
      </c>
      <c r="I126">
        <f t="shared" si="12"/>
        <v>0.89602166381267179</v>
      </c>
      <c r="J126">
        <f t="shared" si="13"/>
        <v>0.89602166381267179</v>
      </c>
      <c r="K126">
        <f t="shared" si="14"/>
        <v>0.7964637011668193</v>
      </c>
    </row>
    <row r="127" spans="1:11">
      <c r="A127" t="s">
        <v>617</v>
      </c>
      <c r="B127">
        <v>151779</v>
      </c>
      <c r="C127">
        <v>0.9</v>
      </c>
      <c r="D127">
        <v>0.9</v>
      </c>
      <c r="E127">
        <v>0.8</v>
      </c>
      <c r="F127">
        <f t="shared" si="9"/>
        <v>135000</v>
      </c>
      <c r="G127">
        <f t="shared" si="10"/>
        <v>135000</v>
      </c>
      <c r="H127">
        <f t="shared" si="11"/>
        <v>120000</v>
      </c>
      <c r="I127">
        <f t="shared" si="12"/>
        <v>0.88945110983732922</v>
      </c>
      <c r="J127">
        <f t="shared" si="13"/>
        <v>0.88945110983732922</v>
      </c>
      <c r="K127">
        <f t="shared" si="14"/>
        <v>0.7906232087442927</v>
      </c>
    </row>
    <row r="128" spans="1:11">
      <c r="A128" t="s">
        <v>618</v>
      </c>
      <c r="B128">
        <v>151043</v>
      </c>
      <c r="C128">
        <v>0.9</v>
      </c>
      <c r="D128">
        <v>0.9</v>
      </c>
      <c r="E128">
        <v>0.8</v>
      </c>
      <c r="F128">
        <f t="shared" si="9"/>
        <v>135000</v>
      </c>
      <c r="G128">
        <f t="shared" si="10"/>
        <v>135000</v>
      </c>
      <c r="H128">
        <f t="shared" si="11"/>
        <v>120000</v>
      </c>
      <c r="I128">
        <f t="shared" si="12"/>
        <v>0.89378521348225337</v>
      </c>
      <c r="J128">
        <f t="shared" si="13"/>
        <v>0.89378521348225337</v>
      </c>
      <c r="K128">
        <f t="shared" si="14"/>
        <v>0.7944757453175586</v>
      </c>
    </row>
    <row r="129" spans="1:11">
      <c r="A129" t="s">
        <v>619</v>
      </c>
      <c r="B129">
        <v>151420</v>
      </c>
      <c r="C129">
        <v>0.9</v>
      </c>
      <c r="D129">
        <v>0.9</v>
      </c>
      <c r="E129">
        <v>1.8</v>
      </c>
      <c r="F129">
        <f t="shared" si="9"/>
        <v>135000</v>
      </c>
      <c r="G129">
        <f t="shared" si="10"/>
        <v>135000</v>
      </c>
      <c r="H129">
        <f t="shared" si="11"/>
        <v>270000</v>
      </c>
      <c r="I129">
        <f t="shared" si="12"/>
        <v>0.89155989961695947</v>
      </c>
      <c r="J129">
        <f t="shared" si="13"/>
        <v>0.89155989961695947</v>
      </c>
      <c r="K129">
        <f t="shared" si="14"/>
        <v>1.7831197992339189</v>
      </c>
    </row>
    <row r="130" spans="1:11">
      <c r="A130" t="s">
        <v>620</v>
      </c>
      <c r="B130">
        <v>151807</v>
      </c>
      <c r="C130">
        <v>0.9</v>
      </c>
      <c r="D130">
        <v>0.9</v>
      </c>
      <c r="E130">
        <v>1.8</v>
      </c>
      <c r="F130">
        <f t="shared" si="9"/>
        <v>135000</v>
      </c>
      <c r="G130">
        <f t="shared" si="10"/>
        <v>135000</v>
      </c>
      <c r="H130">
        <f t="shared" si="11"/>
        <v>270000</v>
      </c>
      <c r="I130">
        <f t="shared" si="12"/>
        <v>0.88928705527413099</v>
      </c>
      <c r="J130">
        <f t="shared" si="13"/>
        <v>0.88928705527413099</v>
      </c>
      <c r="K130">
        <f t="shared" si="14"/>
        <v>1.778574110548262</v>
      </c>
    </row>
    <row r="131" spans="1:11">
      <c r="A131" t="s">
        <v>621</v>
      </c>
      <c r="B131">
        <v>154747</v>
      </c>
      <c r="C131">
        <v>0.9</v>
      </c>
      <c r="D131">
        <v>0.9</v>
      </c>
      <c r="E131">
        <v>1.8</v>
      </c>
      <c r="F131">
        <f t="shared" si="9"/>
        <v>135000</v>
      </c>
      <c r="G131">
        <f t="shared" si="10"/>
        <v>135000</v>
      </c>
      <c r="H131">
        <f t="shared" si="11"/>
        <v>270000</v>
      </c>
      <c r="I131">
        <f t="shared" si="12"/>
        <v>0.87239171034010354</v>
      </c>
      <c r="J131">
        <f t="shared" si="13"/>
        <v>0.87239171034010354</v>
      </c>
      <c r="K131">
        <f t="shared" si="14"/>
        <v>1.7447834206802071</v>
      </c>
    </row>
    <row r="132" spans="1:11">
      <c r="A132" t="s">
        <v>622</v>
      </c>
      <c r="B132">
        <v>154527</v>
      </c>
      <c r="C132">
        <v>0.9</v>
      </c>
      <c r="D132">
        <v>0.9</v>
      </c>
      <c r="E132">
        <v>1.8</v>
      </c>
      <c r="F132">
        <f t="shared" ref="F132:F136" si="15">150000*C132</f>
        <v>135000</v>
      </c>
      <c r="G132">
        <f t="shared" ref="G132:G136" si="16">150000*D132</f>
        <v>135000</v>
      </c>
      <c r="H132">
        <f t="shared" ref="H132:H136" si="17">150000*E132</f>
        <v>270000</v>
      </c>
      <c r="I132">
        <f t="shared" ref="I132:I136" si="18">F132/B132</f>
        <v>0.87363373391057875</v>
      </c>
      <c r="J132">
        <f t="shared" ref="J132:J136" si="19">G132/B132</f>
        <v>0.87363373391057875</v>
      </c>
      <c r="K132">
        <f t="shared" ref="K132:K136" si="20">H132/B132</f>
        <v>1.7472674678211575</v>
      </c>
    </row>
    <row r="133" spans="1:11">
      <c r="A133" t="s">
        <v>623</v>
      </c>
      <c r="B133">
        <v>155022</v>
      </c>
      <c r="C133">
        <v>0.9</v>
      </c>
      <c r="D133">
        <v>0.9</v>
      </c>
      <c r="E133">
        <v>1.8</v>
      </c>
      <c r="F133">
        <f t="shared" si="15"/>
        <v>135000</v>
      </c>
      <c r="G133">
        <f t="shared" si="16"/>
        <v>135000</v>
      </c>
      <c r="H133">
        <f t="shared" si="17"/>
        <v>270000</v>
      </c>
      <c r="I133">
        <f t="shared" si="18"/>
        <v>0.87084413825134499</v>
      </c>
      <c r="J133">
        <f t="shared" si="19"/>
        <v>0.87084413825134499</v>
      </c>
      <c r="K133">
        <f t="shared" si="20"/>
        <v>1.74168827650269</v>
      </c>
    </row>
    <row r="134" spans="1:11">
      <c r="A134" t="s">
        <v>624</v>
      </c>
      <c r="B134">
        <v>152448</v>
      </c>
      <c r="C134">
        <v>0.9</v>
      </c>
      <c r="D134">
        <v>0.9</v>
      </c>
      <c r="E134">
        <v>1.8</v>
      </c>
      <c r="F134">
        <f t="shared" si="15"/>
        <v>135000</v>
      </c>
      <c r="G134">
        <f t="shared" si="16"/>
        <v>135000</v>
      </c>
      <c r="H134">
        <f t="shared" si="17"/>
        <v>270000</v>
      </c>
      <c r="I134">
        <f t="shared" si="18"/>
        <v>0.88554785894206545</v>
      </c>
      <c r="J134">
        <f t="shared" si="19"/>
        <v>0.88554785894206545</v>
      </c>
      <c r="K134">
        <f t="shared" si="20"/>
        <v>1.7710957178841309</v>
      </c>
    </row>
    <row r="135" spans="1:11">
      <c r="A135" t="s">
        <v>625</v>
      </c>
      <c r="B135">
        <v>154198</v>
      </c>
      <c r="C135">
        <v>0.9</v>
      </c>
      <c r="D135">
        <v>0.9</v>
      </c>
      <c r="E135">
        <v>1.8</v>
      </c>
      <c r="F135">
        <f t="shared" si="15"/>
        <v>135000</v>
      </c>
      <c r="G135">
        <f t="shared" si="16"/>
        <v>135000</v>
      </c>
      <c r="H135">
        <f t="shared" si="17"/>
        <v>270000</v>
      </c>
      <c r="I135">
        <f t="shared" si="18"/>
        <v>0.87549773667622144</v>
      </c>
      <c r="J135">
        <f t="shared" si="19"/>
        <v>0.87549773667622144</v>
      </c>
      <c r="K135">
        <f t="shared" si="20"/>
        <v>1.7509954733524429</v>
      </c>
    </row>
    <row r="136" spans="1:11">
      <c r="A136" t="s">
        <v>626</v>
      </c>
      <c r="B136">
        <v>154591</v>
      </c>
      <c r="C136">
        <v>0.9</v>
      </c>
      <c r="D136">
        <v>0.9</v>
      </c>
      <c r="E136">
        <v>1.8</v>
      </c>
      <c r="F136">
        <f t="shared" si="15"/>
        <v>135000</v>
      </c>
      <c r="G136">
        <f t="shared" si="16"/>
        <v>135000</v>
      </c>
      <c r="H136">
        <f t="shared" si="17"/>
        <v>270000</v>
      </c>
      <c r="I136">
        <f t="shared" si="18"/>
        <v>0.87327205335368807</v>
      </c>
      <c r="J136">
        <f t="shared" si="19"/>
        <v>0.87327205335368807</v>
      </c>
      <c r="K136">
        <f t="shared" si="20"/>
        <v>1.7465441067073761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hs300</vt:lpstr>
      <vt:lpstr>zz500</vt:lpstr>
      <vt:lpstr>可转债收益</vt:lpstr>
      <vt:lpstr>可转债申购参数</vt:lpstr>
      <vt:lpstr>Sheet2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2019-07-22T03:45:59Z</dcterms:modified>
</cp:coreProperties>
</file>