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FB5C9694-7985-6843-A95B-92E423AE72D1}" xr6:coauthVersionLast="40" xr6:coauthVersionMax="40" xr10:uidLastSave="{00000000-0000-0000-0000-000000000000}"/>
  <bookViews>
    <workbookView xWindow="0" yWindow="460" windowWidth="25600" windowHeight="14180" tabRatio="500" xr2:uid="{00000000-000D-0000-FFFF-FFFF00000000}"/>
  </bookViews>
  <sheets>
    <sheet name="hs300" sheetId="1" r:id="rId1"/>
    <sheet name="zz500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2" l="1"/>
  <c r="H37" i="2"/>
  <c r="K37" i="2"/>
  <c r="L37" i="2" s="1"/>
  <c r="N37" i="2"/>
  <c r="O37" i="2"/>
  <c r="S37" i="2" s="1"/>
  <c r="U37" i="2" s="1"/>
  <c r="R37" i="2"/>
  <c r="T37" i="2"/>
  <c r="F38" i="2"/>
  <c r="H38" i="2"/>
  <c r="K38" i="2"/>
  <c r="L38" i="2" s="1"/>
  <c r="N38" i="2"/>
  <c r="O38" i="2" s="1"/>
  <c r="S38" i="2" s="1"/>
  <c r="U38" i="2" s="1"/>
  <c r="R38" i="2"/>
  <c r="T38" i="2"/>
  <c r="F39" i="2"/>
  <c r="H39" i="2"/>
  <c r="K39" i="2"/>
  <c r="L39" i="2" s="1"/>
  <c r="R39" i="2"/>
  <c r="T39" i="2"/>
  <c r="R36" i="1"/>
  <c r="R37" i="1" s="1"/>
  <c r="R38" i="1" s="1"/>
  <c r="R39" i="1" s="1"/>
  <c r="N36" i="1"/>
  <c r="O36" i="1" s="1"/>
  <c r="T36" i="1"/>
  <c r="T37" i="1" s="1"/>
  <c r="F37" i="1"/>
  <c r="H37" i="1"/>
  <c r="K37" i="1"/>
  <c r="L37" i="1" s="1"/>
  <c r="M37" i="1"/>
  <c r="E37" i="1" s="1"/>
  <c r="F38" i="1"/>
  <c r="H38" i="1"/>
  <c r="K38" i="1"/>
  <c r="L38" i="1" s="1"/>
  <c r="F39" i="1"/>
  <c r="H39" i="1"/>
  <c r="K39" i="1"/>
  <c r="L39" i="1" s="1"/>
  <c r="N39" i="2" l="1"/>
  <c r="O39" i="2" s="1"/>
  <c r="S39" i="2" s="1"/>
  <c r="U39" i="2" s="1"/>
  <c r="M39" i="2"/>
  <c r="E39" i="2" s="1"/>
  <c r="M37" i="2"/>
  <c r="E37" i="2" s="1"/>
  <c r="M38" i="2"/>
  <c r="E38" i="2" s="1"/>
  <c r="S36" i="1"/>
  <c r="U36" i="1" s="1"/>
  <c r="N37" i="1"/>
  <c r="T38" i="1"/>
  <c r="M39" i="1"/>
  <c r="E39" i="1" s="1"/>
  <c r="M38" i="1"/>
  <c r="E3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N38" i="1" l="1"/>
  <c r="O37" i="1"/>
  <c r="S37" i="1" s="1"/>
  <c r="U37" i="1" s="1"/>
  <c r="T39" i="1"/>
  <c r="R35" i="2"/>
  <c r="S35" i="2"/>
  <c r="T35" i="2"/>
  <c r="U35" i="2"/>
  <c r="R36" i="2"/>
  <c r="S36" i="2"/>
  <c r="T36" i="2"/>
  <c r="U36" i="2"/>
  <c r="O35" i="2"/>
  <c r="O36" i="2"/>
  <c r="N35" i="2"/>
  <c r="N36" i="2"/>
  <c r="K35" i="2"/>
  <c r="M35" i="2"/>
  <c r="E35" i="2"/>
  <c r="F35" i="2"/>
  <c r="H35" i="2"/>
  <c r="L35" i="2"/>
  <c r="K36" i="2"/>
  <c r="M36" i="2"/>
  <c r="E36" i="2"/>
  <c r="F36" i="2"/>
  <c r="H36" i="2"/>
  <c r="L36" i="2"/>
  <c r="R34" i="2"/>
  <c r="K36" i="1"/>
  <c r="M36" i="1"/>
  <c r="E36" i="1"/>
  <c r="F36" i="1"/>
  <c r="H36" i="1"/>
  <c r="L36" i="1"/>
  <c r="H3" i="1"/>
  <c r="F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H2" i="1"/>
  <c r="R35" i="1"/>
  <c r="S35" i="1" s="1"/>
  <c r="U35" i="1" s="1"/>
  <c r="K35" i="1"/>
  <c r="M35" i="1"/>
  <c r="E35" i="1"/>
  <c r="L35" i="1"/>
  <c r="N35" i="1"/>
  <c r="O35" i="1"/>
  <c r="T35" i="1"/>
  <c r="S4" i="1"/>
  <c r="U4" i="1"/>
  <c r="S5" i="1"/>
  <c r="U5" i="1" s="1"/>
  <c r="S6" i="1"/>
  <c r="U6" i="1"/>
  <c r="S7" i="1"/>
  <c r="U7" i="1" s="1"/>
  <c r="S8" i="1"/>
  <c r="U8" i="1"/>
  <c r="S9" i="1"/>
  <c r="U9" i="1" s="1"/>
  <c r="S10" i="1"/>
  <c r="U10" i="1"/>
  <c r="S11" i="1"/>
  <c r="U11" i="1" s="1"/>
  <c r="S12" i="1"/>
  <c r="U12" i="1"/>
  <c r="S13" i="1"/>
  <c r="U13" i="1" s="1"/>
  <c r="S14" i="1"/>
  <c r="U14" i="1"/>
  <c r="S15" i="1"/>
  <c r="U15" i="1" s="1"/>
  <c r="S16" i="1"/>
  <c r="U16" i="1"/>
  <c r="S17" i="1"/>
  <c r="U17" i="1" s="1"/>
  <c r="S18" i="1"/>
  <c r="U18" i="1"/>
  <c r="S19" i="1"/>
  <c r="U19" i="1" s="1"/>
  <c r="S20" i="1"/>
  <c r="U20" i="1"/>
  <c r="S21" i="1"/>
  <c r="U21" i="1" s="1"/>
  <c r="S22" i="1"/>
  <c r="U22" i="1"/>
  <c r="S23" i="1"/>
  <c r="U23" i="1" s="1"/>
  <c r="S24" i="1"/>
  <c r="U24" i="1"/>
  <c r="S25" i="1"/>
  <c r="U25" i="1" s="1"/>
  <c r="S26" i="1"/>
  <c r="U26" i="1"/>
  <c r="S27" i="1"/>
  <c r="U27" i="1" s="1"/>
  <c r="S28" i="1"/>
  <c r="U28" i="1"/>
  <c r="S29" i="1"/>
  <c r="U29" i="1" s="1"/>
  <c r="S30" i="1"/>
  <c r="U30" i="1"/>
  <c r="S31" i="1"/>
  <c r="U31" i="1" s="1"/>
  <c r="S32" i="1"/>
  <c r="U32" i="1"/>
  <c r="S33" i="1"/>
  <c r="U33" i="1" s="1"/>
  <c r="S34" i="1"/>
  <c r="U34" i="1"/>
  <c r="U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4" i="2"/>
  <c r="S4" i="2"/>
  <c r="T2" i="2"/>
  <c r="T3" i="2"/>
  <c r="T4" i="2"/>
  <c r="U4" i="2"/>
  <c r="O5" i="2"/>
  <c r="S5" i="2"/>
  <c r="T5" i="2"/>
  <c r="U5" i="2"/>
  <c r="O6" i="2"/>
  <c r="S6" i="2"/>
  <c r="T6" i="2"/>
  <c r="U6" i="2"/>
  <c r="O7" i="2"/>
  <c r="S7" i="2"/>
  <c r="T7" i="2"/>
  <c r="U7" i="2"/>
  <c r="O8" i="2"/>
  <c r="S8" i="2"/>
  <c r="T8" i="2"/>
  <c r="U8" i="2"/>
  <c r="O9" i="2"/>
  <c r="S9" i="2"/>
  <c r="T9" i="2"/>
  <c r="U9" i="2"/>
  <c r="O10" i="2"/>
  <c r="S10" i="2"/>
  <c r="T10" i="2"/>
  <c r="U10" i="2"/>
  <c r="O11" i="2"/>
  <c r="S11" i="2"/>
  <c r="T11" i="2"/>
  <c r="U11" i="2"/>
  <c r="O12" i="2"/>
  <c r="S12" i="2"/>
  <c r="T12" i="2"/>
  <c r="U12" i="2"/>
  <c r="O13" i="2"/>
  <c r="S13" i="2"/>
  <c r="T13" i="2"/>
  <c r="U13" i="2"/>
  <c r="O14" i="2"/>
  <c r="S14" i="2"/>
  <c r="T14" i="2"/>
  <c r="U14" i="2"/>
  <c r="O15" i="2"/>
  <c r="S15" i="2"/>
  <c r="T15" i="2"/>
  <c r="U15" i="2"/>
  <c r="O16" i="2"/>
  <c r="S16" i="2"/>
  <c r="T16" i="2"/>
  <c r="U16" i="2"/>
  <c r="O17" i="2"/>
  <c r="S17" i="2"/>
  <c r="T17" i="2"/>
  <c r="U17" i="2"/>
  <c r="O18" i="2"/>
  <c r="S18" i="2"/>
  <c r="T18" i="2"/>
  <c r="U18" i="2"/>
  <c r="O19" i="2"/>
  <c r="S19" i="2"/>
  <c r="T19" i="2"/>
  <c r="U19" i="2"/>
  <c r="O20" i="2"/>
  <c r="S20" i="2"/>
  <c r="T20" i="2"/>
  <c r="U20" i="2"/>
  <c r="O21" i="2"/>
  <c r="S21" i="2"/>
  <c r="T21" i="2"/>
  <c r="U21" i="2"/>
  <c r="O22" i="2"/>
  <c r="S22" i="2"/>
  <c r="T22" i="2"/>
  <c r="U22" i="2"/>
  <c r="O23" i="2"/>
  <c r="S23" i="2"/>
  <c r="T23" i="2"/>
  <c r="U23" i="2"/>
  <c r="O24" i="2"/>
  <c r="S24" i="2"/>
  <c r="T24" i="2"/>
  <c r="U24" i="2"/>
  <c r="O25" i="2"/>
  <c r="S25" i="2"/>
  <c r="T25" i="2"/>
  <c r="U25" i="2"/>
  <c r="O26" i="2"/>
  <c r="S26" i="2"/>
  <c r="T26" i="2"/>
  <c r="U26" i="2"/>
  <c r="O27" i="2"/>
  <c r="S27" i="2"/>
  <c r="T27" i="2"/>
  <c r="U27" i="2"/>
  <c r="O28" i="2"/>
  <c r="S28" i="2"/>
  <c r="T28" i="2"/>
  <c r="U28" i="2"/>
  <c r="O29" i="2"/>
  <c r="S29" i="2"/>
  <c r="T29" i="2"/>
  <c r="U29" i="2"/>
  <c r="O30" i="2"/>
  <c r="S30" i="2"/>
  <c r="T30" i="2"/>
  <c r="U30" i="2"/>
  <c r="O31" i="2"/>
  <c r="S31" i="2"/>
  <c r="T31" i="2"/>
  <c r="U31" i="2"/>
  <c r="O32" i="2"/>
  <c r="S32" i="2"/>
  <c r="T32" i="2"/>
  <c r="U32" i="2"/>
  <c r="O33" i="2"/>
  <c r="S33" i="2"/>
  <c r="T33" i="2"/>
  <c r="U33" i="2"/>
  <c r="O34" i="2"/>
  <c r="S34" i="2"/>
  <c r="T34" i="2"/>
  <c r="U34" i="2"/>
  <c r="O3" i="2"/>
  <c r="S3" i="2"/>
  <c r="U3" i="2"/>
  <c r="O2" i="2"/>
  <c r="S2" i="2"/>
  <c r="U2" i="2"/>
  <c r="K21" i="1"/>
  <c r="M21" i="1"/>
  <c r="E21" i="1"/>
  <c r="K22" i="1"/>
  <c r="M22" i="1"/>
  <c r="E22" i="1"/>
  <c r="K23" i="1"/>
  <c r="M23" i="1"/>
  <c r="E23" i="1"/>
  <c r="K24" i="1"/>
  <c r="M24" i="1"/>
  <c r="E24" i="1"/>
  <c r="K25" i="1"/>
  <c r="M25" i="1"/>
  <c r="E25" i="1"/>
  <c r="K26" i="1"/>
  <c r="M26" i="1"/>
  <c r="E26" i="1"/>
  <c r="K27" i="1"/>
  <c r="M27" i="1"/>
  <c r="E27" i="1"/>
  <c r="K28" i="1"/>
  <c r="M28" i="1"/>
  <c r="E28" i="1"/>
  <c r="K29" i="1"/>
  <c r="M29" i="1"/>
  <c r="E29" i="1"/>
  <c r="K30" i="1"/>
  <c r="M30" i="1"/>
  <c r="E30" i="1"/>
  <c r="K31" i="1"/>
  <c r="M31" i="1"/>
  <c r="E31" i="1"/>
  <c r="K32" i="1"/>
  <c r="M32" i="1"/>
  <c r="E32" i="1"/>
  <c r="K33" i="1"/>
  <c r="M33" i="1"/>
  <c r="E33" i="1"/>
  <c r="K34" i="1"/>
  <c r="M34" i="1"/>
  <c r="E34" i="1"/>
  <c r="K20" i="1"/>
  <c r="M20" i="1"/>
  <c r="E20" i="1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M32" i="2"/>
  <c r="E32" i="2"/>
  <c r="K33" i="2"/>
  <c r="M33" i="2"/>
  <c r="E33" i="2"/>
  <c r="K34" i="2"/>
  <c r="M34" i="2"/>
  <c r="E34" i="2"/>
  <c r="F31" i="2"/>
  <c r="H31" i="2"/>
  <c r="L31" i="2"/>
  <c r="F32" i="2"/>
  <c r="H32" i="2"/>
  <c r="L32" i="2"/>
  <c r="F33" i="2"/>
  <c r="H33" i="2"/>
  <c r="L33" i="2"/>
  <c r="F34" i="2"/>
  <c r="H34" i="2"/>
  <c r="L34" i="2"/>
  <c r="F30" i="2"/>
  <c r="H30" i="2"/>
  <c r="L30" i="2"/>
  <c r="L31" i="1"/>
  <c r="N3" i="1"/>
  <c r="O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L32" i="1"/>
  <c r="O32" i="1"/>
  <c r="T32" i="1"/>
  <c r="L33" i="1"/>
  <c r="O33" i="1"/>
  <c r="T33" i="1"/>
  <c r="L34" i="1"/>
  <c r="O34" i="1"/>
  <c r="T34" i="1"/>
  <c r="L30" i="1"/>
  <c r="O30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22" i="1"/>
  <c r="O23" i="1"/>
  <c r="O24" i="1"/>
  <c r="O25" i="1"/>
  <c r="O26" i="1"/>
  <c r="O27" i="1"/>
  <c r="O28" i="1"/>
  <c r="O29" i="1"/>
  <c r="F26" i="2"/>
  <c r="L26" i="2"/>
  <c r="F27" i="2"/>
  <c r="L27" i="2"/>
  <c r="F28" i="2"/>
  <c r="L28" i="2"/>
  <c r="F29" i="2"/>
  <c r="L29" i="2"/>
  <c r="F25" i="2"/>
  <c r="L25" i="2"/>
  <c r="L26" i="1"/>
  <c r="L27" i="1"/>
  <c r="L28" i="1"/>
  <c r="L29" i="1"/>
  <c r="L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" i="1"/>
  <c r="L2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20" i="2"/>
  <c r="L21" i="2"/>
  <c r="L22" i="2"/>
  <c r="L23" i="2"/>
  <c r="L24" i="2"/>
  <c r="K2" i="2"/>
  <c r="L2" i="2"/>
  <c r="O2" i="1"/>
  <c r="S2" i="1"/>
  <c r="O3" i="1"/>
  <c r="S3" i="1"/>
  <c r="U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15" i="1"/>
  <c r="M16" i="1"/>
  <c r="M17" i="1"/>
  <c r="M18" i="1"/>
  <c r="M19" i="1"/>
  <c r="M14" i="1"/>
  <c r="M10" i="1"/>
  <c r="M11" i="1"/>
  <c r="M12" i="1"/>
  <c r="M13" i="1"/>
  <c r="M9" i="1"/>
  <c r="M8" i="1"/>
  <c r="M5" i="1"/>
  <c r="M6" i="1"/>
  <c r="M7" i="1"/>
  <c r="M3" i="1"/>
  <c r="M4" i="1"/>
  <c r="M2" i="1"/>
  <c r="O38" i="1" l="1"/>
  <c r="S38" i="1" s="1"/>
  <c r="U38" i="1" s="1"/>
  <c r="N39" i="1"/>
  <c r="O39" i="1" s="1"/>
  <c r="S39" i="1" s="1"/>
  <c r="U39" i="1" s="1"/>
  <c r="H1" i="2"/>
  <c r="H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被合并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1AD33B25-3976-C649-ABCC-2D3C7D01CA64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<sst xmlns="http://schemas.openxmlformats.org/spreadsheetml/2006/main" count="266" uniqueCount="178">
  <si>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</si>
  <si>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</si>
  <si>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</si>
  <si>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售单价</t>
    <rPh sb="0" eb="1">
      <t>shou</t>
    </rPh>
    <rPh sb="1" eb="2">
      <t>dan'jia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</si>
  <si>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</si>
  <si>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</si>
  <si>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</si>
  <si>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</si>
  <si>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</si>
  <si>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</si>
  <si>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</si>
  <si>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</si>
  <si>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</si>
  <si>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</si>
  <si>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</si>
  <si>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</si>
  <si>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</si>
  <si>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</si>
  <si>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</si>
  <si>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</si>
  <si>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</si>
  <si>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</si>
  <si>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</si>
  <si>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</si>
  <si>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</si>
  <si>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</si>
  <si>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</si>
  <si>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</si>
  <si>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</si>
  <si>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</si>
  <si>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</si>
  <si>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</si>
  <si>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</si>
  <si>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</si>
  <si>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</si>
  <si>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</si>
  <si>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</si>
  <si>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</si>
  <si>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</si>
  <si>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</si>
  <si>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</si>
  <si>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</si>
  <si>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</si>
  <si>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</si>
  <si>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</si>
  <si>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</si>
  <si>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</si>
  <si>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</si>
  <si>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</si>
  <si>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</si>
  <si>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</si>
  <si>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</si>
  <si>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</si>
  <si>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</si>
  <si>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</si>
  <si>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当日份数</t>
    <phoneticPr fontId="2" type="noConversion"/>
  </si>
  <si>
    <t>当日资金</t>
    <phoneticPr fontId="2" type="noConversion"/>
  </si>
  <si>
    <t>当日价值</t>
    <phoneticPr fontId="2" type="noConversion"/>
  </si>
  <si>
    <t>当日资产</t>
    <phoneticPr fontId="2" type="noConversion"/>
  </si>
  <si>
    <t>校对</t>
    <phoneticPr fontId="2" type="noConversion"/>
  </si>
  <si>
    <t>比例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</si>
  <si>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</si>
  <si>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</si>
  <si>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</si>
  <si>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</si>
  <si>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</si>
  <si>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</si>
  <si>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</si>
  <si>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</si>
  <si>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</si>
  <si>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</si>
  <si>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</si>
  <si>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</si>
  <si>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</si>
  <si>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</si>
  <si>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</si>
  <si>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</si>
  <si>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</si>
  <si>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</si>
  <si>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</si>
  <si>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</si>
  <si>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</si>
  <si>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</si>
  <si>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</si>
  <si>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当日售出</t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</si>
  <si>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</si>
  <si>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</si>
  <si>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</si>
  <si>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20190104购入</t>
    <phoneticPr fontId="2" type="noConversion"/>
  </si>
  <si>
    <t>20190107购入</t>
    <phoneticPr fontId="2" type="noConversion"/>
  </si>
  <si>
    <t>20190108购入</t>
    <phoneticPr fontId="2" type="noConversion"/>
  </si>
  <si>
    <t>20190109购入</t>
    <phoneticPr fontId="2" type="noConversion"/>
  </si>
  <si>
    <t>20190110购入</t>
    <phoneticPr fontId="2" type="noConversion"/>
  </si>
  <si>
    <t>20190111购入</t>
    <phoneticPr fontId="2" type="noConversion"/>
  </si>
  <si>
    <t>20190114购入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</si>
  <si>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</si>
  <si>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</si>
  <si>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</si>
  <si>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</si>
  <si>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</si>
  <si>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</si>
  <si>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</si>
  <si>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</si>
  <si>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</si>
  <si>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</si>
  <si>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</si>
  <si>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</si>
  <si>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</si>
  <si>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</si>
  <si>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</si>
  <si>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</si>
  <si>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</si>
  <si>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</si>
  <si>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</si>
  <si>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</si>
  <si>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</si>
  <si>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</si>
  <si>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</si>
  <si>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</si>
  <si>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10290102购入</t>
    <phoneticPr fontId="2" type="noConversion"/>
  </si>
  <si>
    <t>10290103购入</t>
    <phoneticPr fontId="2" type="noConversion"/>
  </si>
  <si>
    <t>10290104购入</t>
    <phoneticPr fontId="2" type="noConversion"/>
  </si>
  <si>
    <t>10290107购入</t>
    <phoneticPr fontId="2" type="noConversion"/>
  </si>
  <si>
    <t>10290108购入</t>
    <phoneticPr fontId="2" type="noConversion"/>
  </si>
  <si>
    <t>10290109购入</t>
    <phoneticPr fontId="2" type="noConversion"/>
  </si>
  <si>
    <t>10290110购入</t>
    <phoneticPr fontId="2" type="noConversion"/>
  </si>
  <si>
    <t>10290111购入</t>
    <phoneticPr fontId="2" type="noConversion"/>
  </si>
  <si>
    <t>10290114购入</t>
    <phoneticPr fontId="2" type="noConversion"/>
  </si>
  <si>
    <t>10290115购入</t>
    <phoneticPr fontId="2" type="noConversion"/>
  </si>
  <si>
    <t>10290116购入</t>
    <phoneticPr fontId="2" type="noConversion"/>
  </si>
  <si>
    <t>10290117购入</t>
    <phoneticPr fontId="2" type="noConversion"/>
  </si>
  <si>
    <t>10290118购入</t>
    <phoneticPr fontId="2" type="noConversion"/>
  </si>
  <si>
    <t>10290121购入</t>
    <phoneticPr fontId="2" type="noConversion"/>
  </si>
  <si>
    <t>10290122购入</t>
    <phoneticPr fontId="2" type="noConversion"/>
  </si>
  <si>
    <t>10290123购入</t>
    <phoneticPr fontId="2" type="noConversion"/>
  </si>
  <si>
    <t>10290124购入</t>
    <phoneticPr fontId="2" type="noConversion"/>
  </si>
  <si>
    <t>10290125购入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</si>
  <si>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</si>
  <si>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</si>
  <si>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</si>
  <si>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10290131购入</t>
    <phoneticPr fontId="2" type="noConversion"/>
  </si>
  <si>
    <t>10290201购入</t>
    <phoneticPr fontId="2" type="noConversion"/>
  </si>
  <si>
    <t>10290211购入</t>
    <phoneticPr fontId="2" type="noConversion"/>
  </si>
  <si>
    <t>10290212购入</t>
    <phoneticPr fontId="2" type="noConversion"/>
  </si>
  <si>
    <t>10290213购入</t>
    <phoneticPr fontId="2" type="noConversion"/>
  </si>
  <si>
    <t>10290214购入</t>
    <phoneticPr fontId="2" type="noConversion"/>
  </si>
  <si>
    <t>10290215购入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</si>
  <si>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</si>
  <si>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</si>
  <si>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</si>
  <si>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</si>
  <si>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</si>
  <si>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当日
售出资金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</si>
  <si>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</si>
  <si>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</si>
  <si>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</si>
  <si>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</si>
  <si>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</si>
  <si>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</si>
  <si>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</si>
  <si>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</si>
  <si>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当日
售出份数</t>
    <phoneticPr fontId="2" type="noConversion"/>
  </si>
  <si>
    <t>当日
持有资金</t>
    <phoneticPr fontId="2" type="noConversion"/>
  </si>
  <si>
    <t>当日
总资产</t>
    <phoneticPr fontId="2" type="noConversion"/>
  </si>
  <si>
    <t>出售金额</t>
    <rPh sb="0" eb="1">
      <t>shou</t>
    </rPh>
    <rPh sb="1" eb="2">
      <t>dan'jia</t>
    </rPh>
    <phoneticPr fontId="2" type="noConversion"/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</si>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</sst>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9" fontId="0" fillId="0" borderId="0" xfId="1" applyFont="1" applyAlignment="1"/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29" bestFit="1" customWidth="1"/>
    <col min="11" max="11" width="7.5" customWidth="1"/>
    <col min="12" max="13" width="6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15.5" customWidth="1"/>
  </cols>
  <sheetData>
    <row r="1" spans="1:21" ht="34">
      <c r="A1" t="s">
        <v>5</v>
      </c>
      <c r="B1" t="s">
        <v>6</v>
      </c>
      <c r="C1" t="s">
        <v>0</v>
      </c>
      <c r="D1" t="s">
        <v>4</v>
      </c>
      <c r="E1" t="s">
        <v>1</v>
      </c>
      <c r="F1">
        <v>1.0962000000000001</v>
      </c>
      <c r="G1" s="9" t="s">
        <v>164</v>
      </c>
      <c r="H1" s="19" t="str">
        <f>"盈利"&amp;ROUND(SUM(H2:H20000),2)</f>
        <v>盈利715.32</v>
      </c>
      <c r="I1" t="s">
        <v>7</v>
      </c>
      <c r="J1" t="s">
        <v>2</v>
      </c>
      <c r="K1" t="s">
        <v>62</v>
      </c>
      <c r="L1" t="s">
        <v>59</v>
      </c>
      <c r="M1" t="s">
        <v>60</v>
      </c>
      <c r="N1" t="s">
        <v>55</v>
      </c>
      <c r="O1" t="s">
        <v>57</v>
      </c>
      <c r="P1" s="18" t="s">
        <v>161</v>
      </c>
      <c r="Q1" s="18" t="s">
        <v>152</v>
      </c>
      <c r="R1" s="18" t="s">
        <v>162</v>
      </c>
      <c r="S1" s="18" t="s">
        <v>163</v>
      </c>
      <c r="T1" s="25" t="s">
        <v>165</v>
      </c>
      <c r="U1" t="s">
        <v>85</v>
      </c>
    </row>
    <row r="2" spans="1:21">
      <c r="A2" s="10" t="s">
        <v>11</v>
      </c>
      <c r="B2" s="11">
        <v>150</v>
      </c>
      <c r="C2" s="12">
        <v>166.39</v>
      </c>
      <c r="D2" s="13">
        <v>0.90059999999999996</v>
      </c>
      <c r="E2" s="23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83</v>
      </c>
      <c r="J2" s="11" t="s">
        <v>86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</row>
    <row r="3" spans="1:21">
      <c r="A3" s="10" t="s">
        <v>12</v>
      </c>
      <c r="B3" s="11">
        <v>150</v>
      </c>
      <c r="C3" s="12">
        <v>166.63</v>
      </c>
      <c r="D3" s="13">
        <v>0.89929999999999999</v>
      </c>
      <c r="E3" s="23">
        <v>0.23</v>
      </c>
      <c r="F3" s="14">
        <f t="shared" ref="F3:F35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83</v>
      </c>
      <c r="J3" s="11" t="s">
        <v>87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</row>
    <row r="4" spans="1:21">
      <c r="A4" s="5" t="s">
        <v>13</v>
      </c>
      <c r="B4">
        <v>150</v>
      </c>
      <c r="C4" s="2">
        <v>163</v>
      </c>
      <c r="D4" s="3">
        <v>0.91930000000000001</v>
      </c>
      <c r="E4" s="24">
        <v>0.23</v>
      </c>
      <c r="F4" s="4">
        <f t="shared" si="4"/>
        <v>0.19120399999999999</v>
      </c>
      <c r="H4" s="2">
        <f t="shared" si="5"/>
        <v>28.680599999999998</v>
      </c>
      <c r="I4" t="s">
        <v>14</v>
      </c>
      <c r="J4" t="s">
        <v>88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1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</row>
    <row r="5" spans="1:21">
      <c r="A5" s="5" t="s">
        <v>18</v>
      </c>
      <c r="B5">
        <v>150</v>
      </c>
      <c r="C5" s="2">
        <v>160.84</v>
      </c>
      <c r="D5" s="3">
        <v>0.93169999999999997</v>
      </c>
      <c r="E5" s="24">
        <v>0.23</v>
      </c>
      <c r="F5" s="4">
        <f t="shared" si="4"/>
        <v>0.17541872000000011</v>
      </c>
      <c r="H5" s="2">
        <f t="shared" si="5"/>
        <v>26.312808000000018</v>
      </c>
      <c r="I5" t="s">
        <v>14</v>
      </c>
      <c r="J5" t="s">
        <v>89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1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</row>
    <row r="6" spans="1:21">
      <c r="A6" s="5" t="s">
        <v>19</v>
      </c>
      <c r="B6">
        <v>150</v>
      </c>
      <c r="C6" s="2">
        <v>162.41999999999999</v>
      </c>
      <c r="D6" s="3">
        <v>0.92259999999999998</v>
      </c>
      <c r="E6" s="24">
        <v>0.23</v>
      </c>
      <c r="F6" s="4">
        <f t="shared" si="4"/>
        <v>0.18696536</v>
      </c>
      <c r="H6" s="2">
        <f t="shared" si="5"/>
        <v>28.044803999999999</v>
      </c>
      <c r="I6" t="s">
        <v>14</v>
      </c>
      <c r="J6" t="s">
        <v>90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1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</row>
    <row r="7" spans="1:21">
      <c r="A7" s="5" t="s">
        <v>20</v>
      </c>
      <c r="B7">
        <v>150</v>
      </c>
      <c r="C7" s="2">
        <v>162.09</v>
      </c>
      <c r="D7" s="3">
        <v>0.92449999999999999</v>
      </c>
      <c r="E7" s="24">
        <v>0.23</v>
      </c>
      <c r="F7" s="4">
        <f t="shared" si="4"/>
        <v>0.18455372000000012</v>
      </c>
      <c r="H7" s="2">
        <f t="shared" si="5"/>
        <v>27.683058000000017</v>
      </c>
      <c r="I7" t="s">
        <v>14</v>
      </c>
      <c r="J7" t="s">
        <v>91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1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</row>
    <row r="8" spans="1:21">
      <c r="A8" s="5" t="s">
        <v>21</v>
      </c>
      <c r="B8">
        <v>150</v>
      </c>
      <c r="C8" s="2">
        <v>161.16</v>
      </c>
      <c r="D8" s="3">
        <v>0.92979999999999996</v>
      </c>
      <c r="E8" s="24">
        <v>0.23</v>
      </c>
      <c r="F8" s="4">
        <f t="shared" si="4"/>
        <v>0.17775727999999996</v>
      </c>
      <c r="H8" s="2">
        <f t="shared" si="5"/>
        <v>26.663591999999994</v>
      </c>
      <c r="I8" t="s">
        <v>14</v>
      </c>
      <c r="J8" t="s">
        <v>92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1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</row>
    <row r="9" spans="1:21">
      <c r="A9" s="5" t="s">
        <v>22</v>
      </c>
      <c r="B9">
        <v>150</v>
      </c>
      <c r="C9" s="2">
        <v>160.08000000000001</v>
      </c>
      <c r="D9" s="3">
        <v>0.93610000000000004</v>
      </c>
      <c r="E9" s="24">
        <v>0.23</v>
      </c>
      <c r="F9" s="4">
        <f t="shared" si="4"/>
        <v>0.16986464000000012</v>
      </c>
      <c r="H9" s="2">
        <f t="shared" si="5"/>
        <v>25.479696000000018</v>
      </c>
      <c r="I9" t="s">
        <v>14</v>
      </c>
      <c r="J9" t="s">
        <v>93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1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</row>
    <row r="10" spans="1:21">
      <c r="A10" s="5" t="s">
        <v>29</v>
      </c>
      <c r="B10">
        <v>150</v>
      </c>
      <c r="C10" s="2">
        <v>161.41999999999999</v>
      </c>
      <c r="D10" s="3">
        <v>0.92830000000000001</v>
      </c>
      <c r="E10" s="24">
        <v>0.23</v>
      </c>
      <c r="F10" s="4">
        <f t="shared" si="4"/>
        <v>0.17965735999999993</v>
      </c>
      <c r="H10" s="2">
        <f t="shared" si="5"/>
        <v>26.948603999999989</v>
      </c>
      <c r="I10" t="s">
        <v>14</v>
      </c>
      <c r="J10" t="s">
        <v>94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1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</row>
    <row r="11" spans="1:21">
      <c r="A11" s="5" t="s">
        <v>30</v>
      </c>
      <c r="B11">
        <v>150</v>
      </c>
      <c r="C11" s="2">
        <v>158.5</v>
      </c>
      <c r="D11" s="3">
        <v>0.94540000000000002</v>
      </c>
      <c r="E11" s="24">
        <v>0.23</v>
      </c>
      <c r="F11" s="4">
        <f t="shared" si="4"/>
        <v>0.15831800000000007</v>
      </c>
      <c r="H11" s="2">
        <f t="shared" si="5"/>
        <v>23.747700000000009</v>
      </c>
      <c r="I11" t="s">
        <v>14</v>
      </c>
      <c r="J11" t="s">
        <v>95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1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</row>
    <row r="12" spans="1:21">
      <c r="A12" s="5" t="s">
        <v>31</v>
      </c>
      <c r="B12">
        <v>150</v>
      </c>
      <c r="C12" s="2">
        <v>158.47</v>
      </c>
      <c r="D12" s="3">
        <v>0.9456</v>
      </c>
      <c r="E12" s="24">
        <v>0.23</v>
      </c>
      <c r="F12" s="4">
        <f t="shared" si="4"/>
        <v>0.15809876000000012</v>
      </c>
      <c r="H12" s="2">
        <f t="shared" si="5"/>
        <v>23.714814000000018</v>
      </c>
      <c r="I12" t="s">
        <v>14</v>
      </c>
      <c r="J12" t="s">
        <v>96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1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</row>
    <row r="13" spans="1:21">
      <c r="A13" s="5" t="s">
        <v>32</v>
      </c>
      <c r="B13">
        <v>150</v>
      </c>
      <c r="C13" s="2">
        <v>159.30000000000001</v>
      </c>
      <c r="D13" s="3">
        <v>0.94069999999999998</v>
      </c>
      <c r="E13" s="24">
        <v>0.23</v>
      </c>
      <c r="F13" s="4">
        <f t="shared" si="4"/>
        <v>0.16416440000000024</v>
      </c>
      <c r="H13" s="2">
        <f t="shared" si="5"/>
        <v>24.624660000000034</v>
      </c>
      <c r="I13" t="s">
        <v>14</v>
      </c>
      <c r="J13" t="s">
        <v>97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1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</row>
    <row r="14" spans="1:21">
      <c r="A14" s="5" t="s">
        <v>34</v>
      </c>
      <c r="B14">
        <v>150</v>
      </c>
      <c r="C14" s="2">
        <v>156.62</v>
      </c>
      <c r="D14" s="3">
        <v>0.95679999999999998</v>
      </c>
      <c r="E14" s="24">
        <v>0.23</v>
      </c>
      <c r="F14" s="4">
        <f t="shared" si="4"/>
        <v>0.14457896000000006</v>
      </c>
      <c r="H14" s="2">
        <f t="shared" si="5"/>
        <v>21.686844000000008</v>
      </c>
      <c r="I14" t="s">
        <v>14</v>
      </c>
      <c r="J14" t="s">
        <v>98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1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</row>
    <row r="15" spans="1:21">
      <c r="A15" s="5" t="s">
        <v>35</v>
      </c>
      <c r="B15">
        <v>150</v>
      </c>
      <c r="C15" s="2">
        <v>155.80000000000001</v>
      </c>
      <c r="D15" s="3">
        <v>0.96179999999999999</v>
      </c>
      <c r="E15" s="24">
        <v>0.23</v>
      </c>
      <c r="F15" s="4">
        <f t="shared" si="4"/>
        <v>0.13858640000000017</v>
      </c>
      <c r="H15" s="2">
        <f t="shared" si="5"/>
        <v>20.787960000000027</v>
      </c>
      <c r="I15" t="s">
        <v>14</v>
      </c>
      <c r="J15" t="s">
        <v>99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1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</row>
    <row r="16" spans="1:21">
      <c r="A16" s="5" t="s">
        <v>36</v>
      </c>
      <c r="B16">
        <v>150</v>
      </c>
      <c r="C16" s="2">
        <v>157.77000000000001</v>
      </c>
      <c r="D16" s="3">
        <v>0.94979999999999998</v>
      </c>
      <c r="E16" s="24">
        <v>0.23</v>
      </c>
      <c r="F16" s="4">
        <f t="shared" si="4"/>
        <v>0.1529831600000002</v>
      </c>
      <c r="H16" s="2">
        <f t="shared" si="5"/>
        <v>22.947474000000028</v>
      </c>
      <c r="I16" t="s">
        <v>14</v>
      </c>
      <c r="J16" t="s">
        <v>100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1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</row>
    <row r="17" spans="1:21">
      <c r="A17" s="5" t="s">
        <v>37</v>
      </c>
      <c r="B17">
        <v>150</v>
      </c>
      <c r="C17" s="2">
        <v>157.85</v>
      </c>
      <c r="D17" s="3">
        <v>0.94930000000000003</v>
      </c>
      <c r="E17" s="24">
        <v>0.23</v>
      </c>
      <c r="F17" s="4">
        <f t="shared" si="4"/>
        <v>0.15356779999999995</v>
      </c>
      <c r="H17" s="2">
        <f t="shared" si="5"/>
        <v>23.035169999999994</v>
      </c>
      <c r="I17" t="s">
        <v>14</v>
      </c>
      <c r="J17" t="s">
        <v>101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1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</row>
    <row r="18" spans="1:21">
      <c r="A18" s="5" t="s">
        <v>38</v>
      </c>
      <c r="B18">
        <v>150</v>
      </c>
      <c r="C18" s="2">
        <v>157.03</v>
      </c>
      <c r="D18" s="3">
        <v>0.95430000000000004</v>
      </c>
      <c r="E18" s="24">
        <v>0.23</v>
      </c>
      <c r="F18" s="4">
        <f t="shared" si="4"/>
        <v>0.14757524000000008</v>
      </c>
      <c r="H18" s="2">
        <f t="shared" si="5"/>
        <v>22.136286000000013</v>
      </c>
      <c r="I18" t="s">
        <v>14</v>
      </c>
      <c r="J18" t="s">
        <v>102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1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</row>
    <row r="19" spans="1:21">
      <c r="A19" s="5" t="s">
        <v>39</v>
      </c>
      <c r="B19">
        <v>150</v>
      </c>
      <c r="C19" s="2">
        <v>155.83000000000001</v>
      </c>
      <c r="D19" s="3">
        <v>0.96160000000000001</v>
      </c>
      <c r="E19" s="24">
        <v>0.23</v>
      </c>
      <c r="F19" s="4">
        <f t="shared" si="4"/>
        <v>0.13880564000000012</v>
      </c>
      <c r="H19" s="2">
        <f t="shared" si="5"/>
        <v>20.820846000000017</v>
      </c>
      <c r="I19" t="s">
        <v>14</v>
      </c>
      <c r="J19" t="s">
        <v>103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1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</row>
    <row r="20" spans="1:21">
      <c r="A20" s="5" t="s">
        <v>49</v>
      </c>
      <c r="B20">
        <v>270</v>
      </c>
      <c r="C20" s="2">
        <v>280.56</v>
      </c>
      <c r="D20" s="3">
        <v>0.96140000000000003</v>
      </c>
      <c r="E20" s="24">
        <f>10%*M20+13%</f>
        <v>0.30982025600000002</v>
      </c>
      <c r="F20" s="4">
        <f t="shared" si="4"/>
        <v>0.13907359999999996</v>
      </c>
      <c r="H20" s="2">
        <f t="shared" si="5"/>
        <v>37.549871999999993</v>
      </c>
      <c r="I20" t="s">
        <v>14</v>
      </c>
      <c r="J20" t="s">
        <v>104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1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</row>
    <row r="21" spans="1:21">
      <c r="A21" s="5" t="s">
        <v>50</v>
      </c>
      <c r="B21">
        <v>270</v>
      </c>
      <c r="C21" s="2">
        <v>279.69</v>
      </c>
      <c r="D21" s="3">
        <v>0.96440000000000003</v>
      </c>
      <c r="E21" s="24">
        <f t="shared" ref="E21:E34" si="12">10%*M21+13%</f>
        <v>0.30982202400000003</v>
      </c>
      <c r="F21" s="4">
        <f t="shared" si="4"/>
        <v>0.13554140000000003</v>
      </c>
      <c r="H21" s="2">
        <f t="shared" si="5"/>
        <v>36.596178000000009</v>
      </c>
      <c r="I21" t="s">
        <v>14</v>
      </c>
      <c r="J21" t="s">
        <v>105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1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</row>
    <row r="22" spans="1:21">
      <c r="A22" s="5" t="s">
        <v>51</v>
      </c>
      <c r="B22">
        <v>255</v>
      </c>
      <c r="C22" s="2">
        <v>266.14</v>
      </c>
      <c r="D22" s="3">
        <v>0.95720000000000005</v>
      </c>
      <c r="E22" s="24">
        <f t="shared" si="12"/>
        <v>0.29983280533333334</v>
      </c>
      <c r="F22" s="4">
        <f t="shared" si="4"/>
        <v>0.14408889411764697</v>
      </c>
      <c r="H22" s="2">
        <f t="shared" si="5"/>
        <v>36.742667999999981</v>
      </c>
      <c r="I22" t="s">
        <v>14</v>
      </c>
      <c r="J22" t="s">
        <v>106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1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</row>
    <row r="23" spans="1:21">
      <c r="A23" s="5" t="s">
        <v>52</v>
      </c>
      <c r="B23">
        <v>270</v>
      </c>
      <c r="C23" s="2">
        <v>279.05</v>
      </c>
      <c r="D23" s="3">
        <v>0.96660000000000001</v>
      </c>
      <c r="E23" s="24">
        <f t="shared" si="12"/>
        <v>0.30981982000000002</v>
      </c>
      <c r="F23" s="4">
        <f t="shared" si="4"/>
        <v>0.1329430000000002</v>
      </c>
      <c r="H23" s="2">
        <f t="shared" si="5"/>
        <v>35.894610000000057</v>
      </c>
      <c r="I23" t="s">
        <v>14</v>
      </c>
      <c r="J23" t="s">
        <v>107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1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</row>
    <row r="24" spans="1:21">
      <c r="A24" s="5" t="s">
        <v>53</v>
      </c>
      <c r="B24">
        <v>255</v>
      </c>
      <c r="C24" s="2">
        <v>260.11</v>
      </c>
      <c r="D24" s="3">
        <v>0.97940000000000005</v>
      </c>
      <c r="E24" s="24">
        <f t="shared" si="12"/>
        <v>0.29983448933333334</v>
      </c>
      <c r="F24" s="4">
        <f t="shared" si="4"/>
        <v>0.11816698823529417</v>
      </c>
      <c r="H24" s="2">
        <f t="shared" si="5"/>
        <v>30.132582000000014</v>
      </c>
      <c r="I24" t="s">
        <v>14</v>
      </c>
      <c r="J24" t="s">
        <v>108</v>
      </c>
      <c r="K24" s="2">
        <f t="shared" si="0"/>
        <v>254.75173400000003</v>
      </c>
      <c r="L24" s="2">
        <f t="shared" si="1"/>
        <v>0.24826599999997256</v>
      </c>
      <c r="M24" s="1">
        <f t="shared" ref="M24" si="13">K24/150</f>
        <v>1.6983448933333336</v>
      </c>
      <c r="N24" s="6">
        <f t="shared" si="11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</row>
    <row r="25" spans="1:21">
      <c r="A25" s="5" t="s">
        <v>63</v>
      </c>
      <c r="B25">
        <v>255</v>
      </c>
      <c r="C25" s="2">
        <v>255.77</v>
      </c>
      <c r="D25" s="3">
        <v>0.996</v>
      </c>
      <c r="E25" s="24">
        <f t="shared" si="12"/>
        <v>0.29983128000000003</v>
      </c>
      <c r="F25" s="4">
        <f t="shared" si="4"/>
        <v>9.9510094117647219E-2</v>
      </c>
      <c r="H25" s="2">
        <f t="shared" si="5"/>
        <v>25.375074000000041</v>
      </c>
      <c r="I25" t="s">
        <v>14</v>
      </c>
      <c r="J25" t="s">
        <v>109</v>
      </c>
      <c r="K25" s="2">
        <f t="shared" si="0"/>
        <v>254.74692000000002</v>
      </c>
      <c r="L25" s="2">
        <f t="shared" si="1"/>
        <v>0.25307999999998287</v>
      </c>
      <c r="M25" s="1">
        <f t="shared" ref="M25" si="14">K25/150</f>
        <v>1.6983128000000001</v>
      </c>
      <c r="N25" s="6">
        <f t="shared" si="11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5">R25+O25</f>
        <v>4484.5099200000004</v>
      </c>
      <c r="T25">
        <f t="shared" si="9"/>
        <v>4275</v>
      </c>
      <c r="U25" s="4">
        <f t="shared" si="10"/>
        <v>4.9008168421052822E-2</v>
      </c>
    </row>
    <row r="26" spans="1:21">
      <c r="A26" s="5" t="s">
        <v>64</v>
      </c>
      <c r="B26">
        <v>105</v>
      </c>
      <c r="C26" s="2">
        <v>104.62</v>
      </c>
      <c r="D26" s="3">
        <v>1.0026999999999999</v>
      </c>
      <c r="E26" s="24">
        <f t="shared" si="12"/>
        <v>0.19993498266666668</v>
      </c>
      <c r="F26" s="4">
        <f t="shared" si="4"/>
        <v>9.2232800000000129E-2</v>
      </c>
      <c r="H26" s="2">
        <f t="shared" si="5"/>
        <v>9.6844440000000134</v>
      </c>
      <c r="I26" t="s">
        <v>14</v>
      </c>
      <c r="J26" t="s">
        <v>110</v>
      </c>
      <c r="K26" s="2">
        <f t="shared" si="0"/>
        <v>104.902474</v>
      </c>
      <c r="L26" s="2">
        <f t="shared" si="1"/>
        <v>9.7526000000002E-2</v>
      </c>
      <c r="M26" s="1">
        <f t="shared" ref="M26:M29" si="16">K26/150</f>
        <v>0.69934982666666667</v>
      </c>
      <c r="N26" s="6">
        <f t="shared" si="11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7">R26+O26</f>
        <v>4619.5792780000002</v>
      </c>
      <c r="T26">
        <f t="shared" si="9"/>
        <v>4380</v>
      </c>
      <c r="U26" s="4">
        <f t="shared" si="10"/>
        <v>5.4698465296803667E-2</v>
      </c>
    </row>
    <row r="27" spans="1:21">
      <c r="A27" s="5" t="s">
        <v>65</v>
      </c>
      <c r="B27">
        <v>105</v>
      </c>
      <c r="C27" s="2">
        <v>102.68</v>
      </c>
      <c r="D27" s="3">
        <v>1.0216000000000001</v>
      </c>
      <c r="E27" s="24">
        <f t="shared" si="12"/>
        <v>0.19993192533333337</v>
      </c>
      <c r="F27" s="4">
        <f t="shared" si="4"/>
        <v>7.197920000000016E-2</v>
      </c>
      <c r="H27" s="2">
        <f t="shared" si="5"/>
        <v>7.5578160000000167</v>
      </c>
      <c r="I27" t="s">
        <v>14</v>
      </c>
      <c r="J27" t="s">
        <v>111</v>
      </c>
      <c r="K27" s="2">
        <f t="shared" si="0"/>
        <v>104.89788800000001</v>
      </c>
      <c r="L27" s="2">
        <f t="shared" si="1"/>
        <v>0.1021119999999911</v>
      </c>
      <c r="M27" s="1">
        <f t="shared" si="16"/>
        <v>0.69931925333333345</v>
      </c>
      <c r="N27" s="6">
        <f t="shared" si="11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7"/>
        <v>4811.5521120000012</v>
      </c>
      <c r="T27">
        <f t="shared" si="9"/>
        <v>4485</v>
      </c>
      <c r="U27" s="4">
        <f t="shared" si="10"/>
        <v>7.2809835451505212E-2</v>
      </c>
    </row>
    <row r="28" spans="1:21">
      <c r="A28" s="5" t="s">
        <v>66</v>
      </c>
      <c r="B28">
        <v>90</v>
      </c>
      <c r="C28" s="2">
        <v>87.89</v>
      </c>
      <c r="D28" s="3">
        <v>1.0229999999999999</v>
      </c>
      <c r="E28" s="24">
        <f t="shared" si="12"/>
        <v>0.18994098000000001</v>
      </c>
      <c r="F28" s="4">
        <f t="shared" si="4"/>
        <v>7.050020000000011E-2</v>
      </c>
      <c r="H28" s="2">
        <f t="shared" si="5"/>
        <v>6.3450180000000103</v>
      </c>
      <c r="I28" t="s">
        <v>14</v>
      </c>
      <c r="J28" t="s">
        <v>112</v>
      </c>
      <c r="K28" s="2">
        <f t="shared" si="0"/>
        <v>89.911469999999994</v>
      </c>
      <c r="L28" s="2">
        <f t="shared" si="1"/>
        <v>8.8530000000005771E-2</v>
      </c>
      <c r="M28" s="1">
        <f t="shared" si="16"/>
        <v>0.59940979999999999</v>
      </c>
      <c r="N28" s="6">
        <f t="shared" si="11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7"/>
        <v>4908.0573300000005</v>
      </c>
      <c r="T28">
        <f t="shared" si="9"/>
        <v>4575</v>
      </c>
      <c r="U28" s="4">
        <f t="shared" si="10"/>
        <v>7.2799416393442673E-2</v>
      </c>
    </row>
    <row r="29" spans="1:21">
      <c r="A29" s="5" t="s">
        <v>67</v>
      </c>
      <c r="B29">
        <v>90</v>
      </c>
      <c r="C29" s="2">
        <v>89.46</v>
      </c>
      <c r="D29" s="3">
        <v>1.0049999999999999</v>
      </c>
      <c r="E29" s="24">
        <f t="shared" si="12"/>
        <v>0.1899382</v>
      </c>
      <c r="F29" s="4">
        <f t="shared" si="4"/>
        <v>8.9622799999999989E-2</v>
      </c>
      <c r="H29" s="2">
        <f t="shared" si="5"/>
        <v>8.0660519999999991</v>
      </c>
      <c r="I29" t="s">
        <v>14</v>
      </c>
      <c r="J29" t="s">
        <v>113</v>
      </c>
      <c r="K29" s="2">
        <f t="shared" si="0"/>
        <v>89.907299999999978</v>
      </c>
      <c r="L29" s="2">
        <f t="shared" si="1"/>
        <v>9.2700000000021987E-2</v>
      </c>
      <c r="M29" s="1">
        <f t="shared" si="16"/>
        <v>0.59938199999999986</v>
      </c>
      <c r="N29" s="6">
        <f t="shared" si="11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7"/>
        <v>4911.6058500000008</v>
      </c>
      <c r="T29">
        <f t="shared" si="9"/>
        <v>4665</v>
      </c>
      <c r="U29" s="4">
        <f t="shared" si="10"/>
        <v>5.2862990353697903E-2</v>
      </c>
    </row>
    <row r="30" spans="1:21">
      <c r="A30" s="5" t="s">
        <v>73</v>
      </c>
      <c r="B30">
        <v>90</v>
      </c>
      <c r="C30" s="2">
        <v>86.86</v>
      </c>
      <c r="D30" s="3">
        <v>1.0350999999999999</v>
      </c>
      <c r="E30" s="24">
        <f t="shared" si="12"/>
        <v>0.18993919066666667</v>
      </c>
      <c r="F30" s="4">
        <f t="shared" si="4"/>
        <v>5.7954800000000105E-2</v>
      </c>
      <c r="H30" s="2">
        <f t="shared" si="5"/>
        <v>5.2159320000000093</v>
      </c>
      <c r="I30" t="s">
        <v>14</v>
      </c>
      <c r="J30" t="s">
        <v>114</v>
      </c>
      <c r="K30" s="2">
        <f t="shared" si="0"/>
        <v>89.908785999999992</v>
      </c>
      <c r="L30" s="2">
        <f t="shared" si="1"/>
        <v>9.12140000000079E-2</v>
      </c>
      <c r="M30" s="1">
        <f t="shared" ref="M30" si="18">K30/150</f>
        <v>0.59939190666666664</v>
      </c>
      <c r="N30" s="6">
        <f t="shared" si="11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19">R30+O30</f>
        <v>5148.618453</v>
      </c>
      <c r="T30">
        <f t="shared" si="9"/>
        <v>4755</v>
      </c>
      <c r="U30" s="4">
        <f t="shared" si="10"/>
        <v>8.2779905993690894E-2</v>
      </c>
    </row>
    <row r="31" spans="1:21">
      <c r="A31" s="5" t="s">
        <v>74</v>
      </c>
      <c r="B31">
        <v>90</v>
      </c>
      <c r="C31" s="2">
        <v>87.02</v>
      </c>
      <c r="D31" s="3">
        <v>1.0331999999999999</v>
      </c>
      <c r="E31" s="24">
        <f t="shared" si="12"/>
        <v>0.18993937599999999</v>
      </c>
      <c r="F31" s="4">
        <f t="shared" si="4"/>
        <v>5.9903599999999974E-2</v>
      </c>
      <c r="H31" s="2">
        <f t="shared" si="5"/>
        <v>5.3913239999999973</v>
      </c>
      <c r="I31" t="s">
        <v>14</v>
      </c>
      <c r="J31" t="s">
        <v>115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0">K31/150</f>
        <v>0.59939375999999989</v>
      </c>
      <c r="N31" s="6">
        <f t="shared" si="11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1">R31+O31</f>
        <v>5229.076860000001</v>
      </c>
      <c r="T31">
        <f t="shared" si="9"/>
        <v>4845</v>
      </c>
      <c r="U31" s="4">
        <f t="shared" si="10"/>
        <v>7.9272829721362514E-2</v>
      </c>
    </row>
    <row r="32" spans="1:21">
      <c r="A32" s="5" t="s">
        <v>75</v>
      </c>
      <c r="B32">
        <v>90</v>
      </c>
      <c r="C32" s="2">
        <v>86.74</v>
      </c>
      <c r="D32" s="3">
        <v>1.0366</v>
      </c>
      <c r="E32" s="24">
        <f t="shared" si="12"/>
        <v>0.18994312266666666</v>
      </c>
      <c r="F32" s="4">
        <f t="shared" si="4"/>
        <v>5.6493200000000049E-2</v>
      </c>
      <c r="H32" s="2">
        <f t="shared" si="5"/>
        <v>5.0843880000000041</v>
      </c>
      <c r="I32" t="s">
        <v>14</v>
      </c>
      <c r="J32" t="s">
        <v>116</v>
      </c>
      <c r="K32" s="2">
        <f t="shared" si="0"/>
        <v>89.914683999999994</v>
      </c>
      <c r="L32" s="2">
        <f t="shared" si="1"/>
        <v>8.5316000000005943E-2</v>
      </c>
      <c r="M32" s="1">
        <f t="shared" si="20"/>
        <v>0.59943122666666659</v>
      </c>
      <c r="N32" s="6">
        <f t="shared" si="11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1"/>
        <v>5336.1991140000009</v>
      </c>
      <c r="T32">
        <f t="shared" si="9"/>
        <v>4935</v>
      </c>
      <c r="U32" s="4">
        <f t="shared" si="10"/>
        <v>8.1296679635258551E-2</v>
      </c>
    </row>
    <row r="33" spans="1:21">
      <c r="A33" s="5" t="s">
        <v>76</v>
      </c>
      <c r="B33">
        <v>90</v>
      </c>
      <c r="C33" s="2">
        <v>86.95</v>
      </c>
      <c r="D33" s="3">
        <v>1.0341</v>
      </c>
      <c r="E33" s="24">
        <f t="shared" si="12"/>
        <v>0.18994333000000002</v>
      </c>
      <c r="F33" s="4">
        <f t="shared" si="4"/>
        <v>5.905100000000011E-2</v>
      </c>
      <c r="H33" s="2">
        <f t="shared" si="5"/>
        <v>5.3145900000000097</v>
      </c>
      <c r="I33" t="s">
        <v>14</v>
      </c>
      <c r="J33" t="s">
        <v>117</v>
      </c>
      <c r="K33" s="2">
        <f t="shared" si="0"/>
        <v>89.914995000000005</v>
      </c>
      <c r="L33" s="2">
        <f t="shared" si="1"/>
        <v>8.5004999999995334E-2</v>
      </c>
      <c r="M33" s="1">
        <f t="shared" si="20"/>
        <v>0.59943330000000006</v>
      </c>
      <c r="N33" s="6">
        <f t="shared" si="11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1"/>
        <v>5413.2446340000006</v>
      </c>
      <c r="T33">
        <f t="shared" si="9"/>
        <v>5025</v>
      </c>
      <c r="U33" s="4">
        <f t="shared" si="10"/>
        <v>7.7262613731343466E-2</v>
      </c>
    </row>
    <row r="34" spans="1:21">
      <c r="A34" s="7" t="s">
        <v>77</v>
      </c>
      <c r="B34">
        <v>90</v>
      </c>
      <c r="C34" s="2">
        <v>85.15</v>
      </c>
      <c r="D34" s="3">
        <v>1.0559000000000001</v>
      </c>
      <c r="E34" s="24">
        <f t="shared" si="12"/>
        <v>0.18993992333333334</v>
      </c>
      <c r="F34" s="4">
        <f t="shared" si="4"/>
        <v>3.7127000000000188E-2</v>
      </c>
      <c r="H34" s="2">
        <f t="shared" si="5"/>
        <v>3.3414300000000168</v>
      </c>
      <c r="I34" t="s">
        <v>14</v>
      </c>
      <c r="J34" t="s">
        <v>118</v>
      </c>
      <c r="K34" s="2">
        <f t="shared" si="0"/>
        <v>89.909885000000017</v>
      </c>
      <c r="L34" s="2">
        <f t="shared" si="1"/>
        <v>9.011499999998307E-2</v>
      </c>
      <c r="M34" s="1">
        <f t="shared" si="20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1"/>
        <v>5617.2718510000004</v>
      </c>
      <c r="T34">
        <f t="shared" si="9"/>
        <v>5115</v>
      </c>
      <c r="U34" s="4">
        <f t="shared" si="10"/>
        <v>9.8195865298142726E-2</v>
      </c>
    </row>
    <row r="35" spans="1:21">
      <c r="A35" s="7" t="s">
        <v>155</v>
      </c>
      <c r="B35">
        <v>135</v>
      </c>
      <c r="C35" s="2">
        <v>120.91</v>
      </c>
      <c r="D35" s="3">
        <v>1.1154999999999999</v>
      </c>
      <c r="E35" s="24">
        <f t="shared" ref="E35" si="22">10%*M35+13%</f>
        <v>0.21991673666666667</v>
      </c>
      <c r="F35" s="4">
        <f t="shared" si="4"/>
        <v>-1.8210800000000055E-2</v>
      </c>
      <c r="H35" s="2">
        <f t="shared" si="5"/>
        <v>-2.4584580000000074</v>
      </c>
      <c r="I35" t="s">
        <v>14</v>
      </c>
      <c r="J35" t="s">
        <v>153</v>
      </c>
      <c r="K35" s="2">
        <f t="shared" ref="K35" si="23">D35*C35</f>
        <v>134.87510499999999</v>
      </c>
      <c r="L35" s="2">
        <f t="shared" ref="L35" si="24">B35-K35</f>
        <v>0.1248950000000093</v>
      </c>
      <c r="M35" s="1">
        <f t="shared" ref="M35" si="25">K35/150</f>
        <v>0.89916736666666663</v>
      </c>
      <c r="N35" s="6">
        <f>N34+C35-P35</f>
        <v>5107.7800000000007</v>
      </c>
      <c r="O35" s="2">
        <f t="shared" ref="O35" si="26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7">R35+O35</f>
        <v>6069.038590000001</v>
      </c>
      <c r="T35">
        <f t="shared" ref="T35" si="28">T34+B35</f>
        <v>5250</v>
      </c>
      <c r="U35" s="4">
        <f t="shared" ref="U35" si="29">S35/T35-1</f>
        <v>0.15600735047619074</v>
      </c>
    </row>
    <row r="36" spans="1:21">
      <c r="A36" s="7" t="s">
        <v>156</v>
      </c>
      <c r="B36">
        <v>135</v>
      </c>
      <c r="C36" s="2">
        <v>122.29</v>
      </c>
      <c r="D36" s="3">
        <v>1.1029</v>
      </c>
      <c r="E36" s="24">
        <f t="shared" ref="E36" si="30">10%*M36+13%</f>
        <v>0.21991576066666668</v>
      </c>
      <c r="F36" s="4">
        <f t="shared" ref="F36" si="31">IF(G36="",($F$1*C36-B36)/B36,H36/B36)</f>
        <v>-7.0051999999998739E-3</v>
      </c>
      <c r="H36" s="2">
        <f t="shared" ref="H36" si="32">IF(G36="",$F$1*C36-B36,G36-B36)</f>
        <v>-0.94570199999998295</v>
      </c>
      <c r="I36" t="s">
        <v>14</v>
      </c>
      <c r="J36" t="s">
        <v>154</v>
      </c>
      <c r="K36" s="2">
        <f t="shared" ref="K36" si="33">D36*C36</f>
        <v>134.87364099999999</v>
      </c>
      <c r="L36" s="2">
        <f t="shared" ref="L36" si="34">B36-K36</f>
        <v>0.12635900000000788</v>
      </c>
      <c r="M36" s="1">
        <f t="shared" ref="M36" si="35">K36/150</f>
        <v>0.89915760666666666</v>
      </c>
      <c r="N36" s="6">
        <f t="shared" ref="N36:N39" si="36">N35+C36-P36</f>
        <v>5230.0700000000006</v>
      </c>
      <c r="O36" s="2">
        <f t="shared" ref="O36:O39" si="37">N36*D36</f>
        <v>5768.2442030000002</v>
      </c>
      <c r="P36" s="2"/>
      <c r="Q36" s="2"/>
      <c r="R36" s="6">
        <f t="shared" ref="R36:R39" si="38">R35+Q36</f>
        <v>371.31</v>
      </c>
      <c r="S36" s="6">
        <f t="shared" ref="S36:S39" si="39">R36+O36</f>
        <v>6139.5542030000006</v>
      </c>
      <c r="T36">
        <f t="shared" ref="T36:T39" si="40">T35+B36</f>
        <v>5385</v>
      </c>
      <c r="U36" s="4">
        <f t="shared" ref="U36:U39" si="41">S36/T36-1</f>
        <v>0.14012148616527398</v>
      </c>
    </row>
    <row r="37" spans="1:21">
      <c r="A37" s="7" t="s">
        <v>166</v>
      </c>
      <c r="B37">
        <v>135</v>
      </c>
      <c r="C37" s="2">
        <v>122.51</v>
      </c>
      <c r="D37" s="3">
        <v>1.1009</v>
      </c>
      <c r="E37" s="24">
        <f t="shared" ref="E37:E39" si="42">10%*M37+13%</f>
        <v>0.21991417266666669</v>
      </c>
      <c r="F37" s="4">
        <f t="shared" ref="F37:F39" si="43">IF(G37="",($F$1*C37-B37)/B37,H37/B37)</f>
        <v>-5.2187999999998907E-3</v>
      </c>
      <c r="H37" s="2">
        <f t="shared" ref="H37:H39" si="44">IF(G37="",$F$1*C37-B37,G37-B37)</f>
        <v>-0.70453799999998523</v>
      </c>
      <c r="I37" t="s">
        <v>14</v>
      </c>
      <c r="J37" t="s">
        <v>167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6"/>
        <v>5352.5800000000008</v>
      </c>
      <c r="O37" s="2">
        <f t="shared" si="37"/>
        <v>5892.6553220000005</v>
      </c>
      <c r="P37" s="2"/>
      <c r="Q37" s="2"/>
      <c r="R37" s="6">
        <f t="shared" si="38"/>
        <v>371.31</v>
      </c>
      <c r="S37" s="6">
        <f t="shared" si="39"/>
        <v>6263.9653220000009</v>
      </c>
      <c r="T37">
        <f t="shared" si="40"/>
        <v>5520</v>
      </c>
      <c r="U37" s="4">
        <f t="shared" si="41"/>
        <v>0.13477632644927562</v>
      </c>
    </row>
    <row r="38" spans="1:21">
      <c r="A38" s="7" t="s">
        <v>168</v>
      </c>
      <c r="B38">
        <v>135</v>
      </c>
      <c r="C38" s="2">
        <v>122.81</v>
      </c>
      <c r="D38" s="3">
        <v>1.0982000000000001</v>
      </c>
      <c r="E38" s="24">
        <f t="shared" si="42"/>
        <v>0.2199132946666667</v>
      </c>
      <c r="F38" s="4">
        <f t="shared" si="43"/>
        <v>-2.7827999999999521E-3</v>
      </c>
      <c r="H38" s="2">
        <f t="shared" si="44"/>
        <v>-0.37567799999999352</v>
      </c>
      <c r="I38" t="s">
        <v>14</v>
      </c>
      <c r="J38" t="s">
        <v>169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6"/>
        <v>5475.3900000000012</v>
      </c>
      <c r="O38" s="2">
        <f t="shared" si="37"/>
        <v>6013.0732980000021</v>
      </c>
      <c r="P38" s="2"/>
      <c r="Q38" s="2"/>
      <c r="R38" s="6">
        <f t="shared" si="38"/>
        <v>371.31</v>
      </c>
      <c r="S38" s="6">
        <f t="shared" si="39"/>
        <v>6384.3832980000025</v>
      </c>
      <c r="T38">
        <f t="shared" si="40"/>
        <v>5655</v>
      </c>
      <c r="U38" s="4">
        <f t="shared" si="41"/>
        <v>0.12898024721485446</v>
      </c>
    </row>
    <row r="39" spans="1:21">
      <c r="A39" s="7" t="s">
        <v>170</v>
      </c>
      <c r="B39">
        <v>135</v>
      </c>
      <c r="C39" s="2">
        <v>120.31</v>
      </c>
      <c r="D39" s="3">
        <v>1.121</v>
      </c>
      <c r="E39" s="24">
        <f t="shared" si="42"/>
        <v>0.21991167333333334</v>
      </c>
      <c r="F39" s="4">
        <f t="shared" si="43"/>
        <v>-2.3082799999999931E-2</v>
      </c>
      <c r="H39" s="2">
        <f t="shared" si="44"/>
        <v>-3.1161779999999908</v>
      </c>
      <c r="I39" t="s">
        <v>14</v>
      </c>
      <c r="J39" t="s">
        <v>171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6"/>
        <v>5595.7000000000016</v>
      </c>
      <c r="O39" s="2">
        <f t="shared" si="37"/>
        <v>6272.7797000000019</v>
      </c>
      <c r="P39" s="2"/>
      <c r="Q39" s="2"/>
      <c r="R39" s="6">
        <f t="shared" si="38"/>
        <v>371.31</v>
      </c>
      <c r="S39" s="6">
        <f t="shared" si="39"/>
        <v>6644.0897000000023</v>
      </c>
      <c r="T39">
        <f t="shared" si="40"/>
        <v>5790</v>
      </c>
      <c r="U39" s="4">
        <f t="shared" si="41"/>
        <v>0.14751117443868789</v>
      </c>
    </row>
  </sheetData>
  <phoneticPr fontId="2" type="noConversion"/>
  <conditionalFormatting sqref="G7:G8 F4:F39">
    <cfRule type="cellIs" dxfId="4" priority="6" operator="greaterThan">
      <formula>$E$2</formula>
    </cfRule>
  </conditionalFormatting>
  <conditionalFormatting sqref="L1:L1048576">
    <cfRule type="cellIs" dxfId="3" priority="3" operator="between">
      <formula>-0.45</formula>
      <formula>0.45</formula>
    </cfRule>
  </conditionalFormatting>
  <conditionalFormatting sqref="U1:U104857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RowHeight="16"/>
  <cols>
    <col min="1" max="1" width="15.83203125" bestFit="1" customWidth="1"/>
    <col min="2" max="2" width="6" bestFit="1" customWidth="1"/>
    <col min="3" max="4" width="8" bestFit="1" customWidth="1"/>
    <col min="5" max="5" width="6" bestFit="1" customWidth="1"/>
    <col min="6" max="7" width="8" bestFit="1" customWidth="1"/>
    <col min="8" max="8" width="7.5" bestFit="1" customWidth="1"/>
    <col min="9" max="9" width="6" bestFit="1" customWidth="1"/>
    <col min="10" max="10" width="14.6640625" bestFit="1" customWidth="1"/>
    <col min="11" max="11" width="7.5" bestFit="1" customWidth="1"/>
    <col min="12" max="13" width="6" bestFit="1" customWidth="1"/>
    <col min="14" max="15" width="10" bestFit="1" customWidth="1"/>
    <col min="16" max="16" width="10" customWidth="1"/>
    <col min="17" max="17" width="10" style="17" customWidth="1"/>
    <col min="18" max="20" width="10" bestFit="1" customWidth="1"/>
    <col min="21" max="21" width="19" customWidth="1"/>
  </cols>
  <sheetData>
    <row r="1" spans="1:21" ht="34">
      <c r="A1" t="s">
        <v>5</v>
      </c>
      <c r="B1" t="s">
        <v>6</v>
      </c>
      <c r="C1" t="s">
        <v>0</v>
      </c>
      <c r="D1" t="s">
        <v>4</v>
      </c>
      <c r="E1" t="s">
        <v>1</v>
      </c>
      <c r="F1">
        <v>0.89480000000000004</v>
      </c>
      <c r="G1" t="s">
        <v>3</v>
      </c>
      <c r="H1" s="22" t="str">
        <f>"盈利"&amp;ROUND(SUM(H2:H20000),2)</f>
        <v>盈利960.84</v>
      </c>
      <c r="I1" t="s">
        <v>7</v>
      </c>
      <c r="J1" t="s">
        <v>2</v>
      </c>
      <c r="K1" t="s">
        <v>62</v>
      </c>
      <c r="L1" t="s">
        <v>59</v>
      </c>
      <c r="M1" t="s">
        <v>60</v>
      </c>
      <c r="N1" t="s">
        <v>55</v>
      </c>
      <c r="O1" t="s">
        <v>57</v>
      </c>
      <c r="P1" t="s">
        <v>84</v>
      </c>
      <c r="Q1" s="8" t="s">
        <v>152</v>
      </c>
      <c r="R1" t="s">
        <v>56</v>
      </c>
      <c r="S1" t="s">
        <v>58</v>
      </c>
      <c r="T1" t="s">
        <v>61</v>
      </c>
      <c r="U1" t="s">
        <v>85</v>
      </c>
    </row>
    <row r="2" spans="1:21">
      <c r="A2" s="5" t="s">
        <v>8</v>
      </c>
      <c r="B2">
        <v>150</v>
      </c>
      <c r="C2">
        <v>206.73</v>
      </c>
      <c r="D2">
        <v>0.72560000000000002</v>
      </c>
      <c r="E2" s="1">
        <v>0.23</v>
      </c>
      <c r="F2" s="4">
        <f t="shared" ref="F2:F24" si="0">(($F$1)*C2-B2)/B2</f>
        <v>0.23321335999999993</v>
      </c>
      <c r="G2" s="4"/>
      <c r="H2" s="20">
        <f t="shared" ref="H2:H24" si="1">$F$1*C2-B2</f>
        <v>34.982003999999989</v>
      </c>
      <c r="I2" t="s">
        <v>14</v>
      </c>
      <c r="J2" t="s">
        <v>119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2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</row>
    <row r="3" spans="1:21">
      <c r="A3" s="5" t="s">
        <v>9</v>
      </c>
      <c r="B3">
        <v>150</v>
      </c>
      <c r="C3">
        <v>207.61</v>
      </c>
      <c r="D3">
        <v>0.72250000000000003</v>
      </c>
      <c r="E3" s="1">
        <v>0.23</v>
      </c>
      <c r="F3" s="4">
        <f t="shared" si="0"/>
        <v>0.23846285333333356</v>
      </c>
      <c r="G3" s="4"/>
      <c r="H3" s="2">
        <f t="shared" si="1"/>
        <v>35.769428000000033</v>
      </c>
      <c r="I3" t="s">
        <v>14</v>
      </c>
      <c r="J3" t="s">
        <v>120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2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</row>
    <row r="4" spans="1:21">
      <c r="A4" s="5" t="s">
        <v>10</v>
      </c>
      <c r="B4">
        <v>150</v>
      </c>
      <c r="C4">
        <v>203.09</v>
      </c>
      <c r="D4">
        <v>0.73860000000000003</v>
      </c>
      <c r="E4" s="1">
        <v>0.23</v>
      </c>
      <c r="F4" s="4">
        <f t="shared" si="0"/>
        <v>0.21149954666666682</v>
      </c>
      <c r="G4" s="4"/>
      <c r="H4" s="2">
        <f t="shared" si="1"/>
        <v>31.724932000000024</v>
      </c>
      <c r="I4" t="s">
        <v>14</v>
      </c>
      <c r="J4" t="s">
        <v>121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8">N3+C4</f>
        <v>617.43000000000006</v>
      </c>
      <c r="O4" s="2">
        <f t="shared" si="2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9">S4/T4-1</f>
        <v>1.3408440000000077E-2</v>
      </c>
    </row>
    <row r="5" spans="1:21">
      <c r="A5" s="5" t="s">
        <v>15</v>
      </c>
      <c r="B5">
        <v>150</v>
      </c>
      <c r="C5">
        <v>199.68</v>
      </c>
      <c r="D5">
        <v>0.75119999999999998</v>
      </c>
      <c r="E5" s="1">
        <v>0.23</v>
      </c>
      <c r="F5" s="4">
        <f t="shared" si="0"/>
        <v>0.19115776000000001</v>
      </c>
      <c r="G5" s="1"/>
      <c r="H5" s="2">
        <f t="shared" si="1"/>
        <v>28.673664000000002</v>
      </c>
      <c r="I5" t="s">
        <v>14</v>
      </c>
      <c r="J5" t="s">
        <v>122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8"/>
        <v>817.11000000000013</v>
      </c>
      <c r="O5" s="2">
        <f t="shared" si="2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9"/>
        <v>2.3021720000000245E-2</v>
      </c>
    </row>
    <row r="6" spans="1:21">
      <c r="A6" s="5" t="s">
        <v>16</v>
      </c>
      <c r="B6">
        <v>150</v>
      </c>
      <c r="C6">
        <v>200.16</v>
      </c>
      <c r="D6">
        <v>0.74939999999999996</v>
      </c>
      <c r="E6" s="1">
        <v>0.23</v>
      </c>
      <c r="F6" s="4">
        <f t="shared" si="0"/>
        <v>0.19402112000000007</v>
      </c>
      <c r="G6" s="1"/>
      <c r="H6" s="2">
        <f t="shared" si="1"/>
        <v>29.103168000000011</v>
      </c>
      <c r="I6" t="s">
        <v>14</v>
      </c>
      <c r="J6" t="s">
        <v>123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8"/>
        <v>1017.2700000000001</v>
      </c>
      <c r="O6" s="2">
        <f t="shared" si="2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9"/>
        <v>1.6456183999999929E-2</v>
      </c>
    </row>
    <row r="7" spans="1:21">
      <c r="A7" s="5" t="s">
        <v>17</v>
      </c>
      <c r="B7">
        <v>150</v>
      </c>
      <c r="C7">
        <v>199.63</v>
      </c>
      <c r="D7">
        <v>0.75139999999999996</v>
      </c>
      <c r="E7" s="1">
        <v>0.23</v>
      </c>
      <c r="F7" s="4">
        <f t="shared" si="0"/>
        <v>0.19085949333333341</v>
      </c>
      <c r="G7" s="4"/>
      <c r="H7" s="2">
        <f t="shared" si="1"/>
        <v>28.628924000000012</v>
      </c>
      <c r="I7" t="s">
        <v>14</v>
      </c>
      <c r="J7" t="s">
        <v>124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8"/>
        <v>1216.9000000000001</v>
      </c>
      <c r="O7" s="2">
        <f t="shared" si="2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9"/>
        <v>1.5976288888888801E-2</v>
      </c>
    </row>
    <row r="8" spans="1:21">
      <c r="A8" s="5" t="s">
        <v>23</v>
      </c>
      <c r="B8">
        <v>150</v>
      </c>
      <c r="C8">
        <v>199.95</v>
      </c>
      <c r="D8">
        <v>0.75019999999999998</v>
      </c>
      <c r="E8" s="1">
        <v>0.23</v>
      </c>
      <c r="F8" s="4">
        <f t="shared" si="0"/>
        <v>0.19276839999999992</v>
      </c>
      <c r="G8" s="4"/>
      <c r="H8" s="2">
        <f t="shared" si="1"/>
        <v>28.915259999999989</v>
      </c>
      <c r="I8" t="s">
        <v>14</v>
      </c>
      <c r="J8" t="s">
        <v>125</v>
      </c>
      <c r="K8" s="2">
        <f t="shared" ref="K8:K9" si="10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8"/>
        <v>1416.8500000000001</v>
      </c>
      <c r="O8" s="2">
        <f t="shared" si="2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9"/>
        <v>1.230559047619062E-2</v>
      </c>
    </row>
    <row r="9" spans="1:21">
      <c r="A9" s="5" t="s">
        <v>24</v>
      </c>
      <c r="B9">
        <v>150</v>
      </c>
      <c r="C9">
        <v>198.49</v>
      </c>
      <c r="D9">
        <v>0.75570000000000004</v>
      </c>
      <c r="E9" s="1">
        <v>0.23</v>
      </c>
      <c r="F9" s="4">
        <f t="shared" si="0"/>
        <v>0.18405901333333341</v>
      </c>
      <c r="G9" s="21"/>
      <c r="H9" s="2">
        <f t="shared" si="1"/>
        <v>27.608852000000013</v>
      </c>
      <c r="I9" t="s">
        <v>14</v>
      </c>
      <c r="J9" t="s">
        <v>126</v>
      </c>
      <c r="K9" s="2">
        <f t="shared" si="10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8"/>
        <v>1615.3400000000001</v>
      </c>
      <c r="O9" s="2">
        <f t="shared" si="2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9"/>
        <v>1.7260365000000277E-2</v>
      </c>
    </row>
    <row r="10" spans="1:21">
      <c r="A10" s="5" t="s">
        <v>25</v>
      </c>
      <c r="B10">
        <v>150</v>
      </c>
      <c r="C10">
        <v>199.76</v>
      </c>
      <c r="D10">
        <v>0.75090000000000001</v>
      </c>
      <c r="E10" s="1">
        <v>0.23</v>
      </c>
      <c r="F10" s="4">
        <f t="shared" si="0"/>
        <v>0.1916349866666667</v>
      </c>
      <c r="G10" s="1"/>
      <c r="H10" s="2">
        <f t="shared" si="1"/>
        <v>28.745248000000004</v>
      </c>
      <c r="I10" t="s">
        <v>14</v>
      </c>
      <c r="J10" t="s">
        <v>127</v>
      </c>
      <c r="K10" s="2">
        <f t="shared" ref="K10:K13" si="11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8"/>
        <v>1815.1000000000001</v>
      </c>
      <c r="O10" s="2">
        <f t="shared" si="2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9"/>
        <v>9.5989555555557882E-3</v>
      </c>
    </row>
    <row r="11" spans="1:21">
      <c r="A11" s="5" t="s">
        <v>26</v>
      </c>
      <c r="B11">
        <v>150</v>
      </c>
      <c r="C11">
        <v>197.11</v>
      </c>
      <c r="D11">
        <v>0.76100000000000001</v>
      </c>
      <c r="E11" s="1">
        <v>0.23</v>
      </c>
      <c r="F11" s="4">
        <f t="shared" si="0"/>
        <v>0.17582685333333339</v>
      </c>
      <c r="G11" s="1"/>
      <c r="H11" s="2">
        <f t="shared" si="1"/>
        <v>26.37402800000001</v>
      </c>
      <c r="I11" t="s">
        <v>14</v>
      </c>
      <c r="J11" t="s">
        <v>128</v>
      </c>
      <c r="K11" s="2">
        <f t="shared" si="11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2">N10+C11-P11</f>
        <v>2012.21</v>
      </c>
      <c r="O11" s="2">
        <f t="shared" si="2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9"/>
        <v>2.0861206666666687E-2</v>
      </c>
    </row>
    <row r="12" spans="1:21">
      <c r="A12" s="5" t="s">
        <v>27</v>
      </c>
      <c r="B12">
        <v>150</v>
      </c>
      <c r="C12">
        <v>197.58</v>
      </c>
      <c r="D12">
        <v>0.75919999999999999</v>
      </c>
      <c r="E12" s="1">
        <v>0.23</v>
      </c>
      <c r="F12" s="4">
        <f t="shared" si="0"/>
        <v>0.1786305600000001</v>
      </c>
      <c r="G12" s="1"/>
      <c r="H12" s="2">
        <f t="shared" si="1"/>
        <v>26.794584000000015</v>
      </c>
      <c r="I12" t="s">
        <v>14</v>
      </c>
      <c r="J12" t="s">
        <v>129</v>
      </c>
      <c r="K12" s="2">
        <f t="shared" si="11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2"/>
        <v>2209.79</v>
      </c>
      <c r="O12" s="2">
        <f t="shared" si="2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9"/>
        <v>1.6771253333333291E-2</v>
      </c>
    </row>
    <row r="13" spans="1:21">
      <c r="A13" s="5" t="s">
        <v>28</v>
      </c>
      <c r="B13">
        <v>150</v>
      </c>
      <c r="C13">
        <v>198.99</v>
      </c>
      <c r="D13">
        <v>0.75380000000000003</v>
      </c>
      <c r="E13" s="1">
        <v>0.23</v>
      </c>
      <c r="F13" s="4">
        <f t="shared" si="0"/>
        <v>0.18704168000000018</v>
      </c>
      <c r="G13" s="1"/>
      <c r="H13" s="2">
        <f t="shared" si="1"/>
        <v>28.056252000000029</v>
      </c>
      <c r="I13" t="s">
        <v>14</v>
      </c>
      <c r="J13" t="s">
        <v>130</v>
      </c>
      <c r="K13" s="2">
        <f t="shared" si="11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2"/>
        <v>2408.7799999999997</v>
      </c>
      <c r="O13" s="2">
        <f t="shared" si="2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9"/>
        <v>8.743535555555404E-3</v>
      </c>
    </row>
    <row r="14" spans="1:21">
      <c r="A14" s="5" t="s">
        <v>33</v>
      </c>
      <c r="B14">
        <v>150</v>
      </c>
      <c r="C14">
        <v>197.08</v>
      </c>
      <c r="D14">
        <v>0.7611</v>
      </c>
      <c r="E14" s="1">
        <v>0.23</v>
      </c>
      <c r="F14" s="4">
        <f t="shared" si="0"/>
        <v>0.17564789333333353</v>
      </c>
      <c r="G14" s="1"/>
      <c r="H14" s="2">
        <f t="shared" si="1"/>
        <v>26.347184000000027</v>
      </c>
      <c r="I14" t="s">
        <v>14</v>
      </c>
      <c r="J14" t="s">
        <v>131</v>
      </c>
      <c r="K14" s="2">
        <f t="shared" ref="K14" si="13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2"/>
        <v>2605.8599999999997</v>
      </c>
      <c r="O14" s="2">
        <f t="shared" si="2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9"/>
        <v>1.7087203076922908E-2</v>
      </c>
    </row>
    <row r="15" spans="1:21">
      <c r="A15" s="5" t="s">
        <v>40</v>
      </c>
      <c r="B15">
        <v>150</v>
      </c>
      <c r="C15">
        <v>195.98</v>
      </c>
      <c r="D15">
        <v>0.76539999999999997</v>
      </c>
      <c r="E15" s="1">
        <v>0.23</v>
      </c>
      <c r="F15" s="4">
        <f t="shared" si="0"/>
        <v>0.16908602666666658</v>
      </c>
      <c r="G15" s="1"/>
      <c r="H15" s="2">
        <f t="shared" si="1"/>
        <v>25.362903999999986</v>
      </c>
      <c r="I15" t="s">
        <v>14</v>
      </c>
      <c r="J15" t="s">
        <v>132</v>
      </c>
      <c r="K15" s="2">
        <f t="shared" ref="K15:K19" si="14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2"/>
        <v>2801.8399999999997</v>
      </c>
      <c r="O15" s="2">
        <f t="shared" si="2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9"/>
        <v>2.120396952380954E-2</v>
      </c>
    </row>
    <row r="16" spans="1:21">
      <c r="A16" s="5" t="s">
        <v>41</v>
      </c>
      <c r="B16">
        <v>150</v>
      </c>
      <c r="C16">
        <v>198.78</v>
      </c>
      <c r="D16">
        <v>0.75460000000000005</v>
      </c>
      <c r="E16" s="1">
        <v>0.23</v>
      </c>
      <c r="F16" s="4">
        <f t="shared" si="0"/>
        <v>0.18578896000000006</v>
      </c>
      <c r="G16" s="1"/>
      <c r="H16" s="2">
        <f t="shared" si="1"/>
        <v>27.868344000000008</v>
      </c>
      <c r="I16" t="s">
        <v>14</v>
      </c>
      <c r="J16" t="s">
        <v>133</v>
      </c>
      <c r="K16" s="2">
        <f t="shared" si="14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2"/>
        <v>3000.62</v>
      </c>
      <c r="O16" s="2">
        <f t="shared" si="2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9"/>
        <v>6.3412675555556408E-3</v>
      </c>
    </row>
    <row r="17" spans="1:21">
      <c r="A17" s="5" t="s">
        <v>42</v>
      </c>
      <c r="B17">
        <v>150</v>
      </c>
      <c r="C17">
        <v>198.44</v>
      </c>
      <c r="D17">
        <v>0.75590000000000002</v>
      </c>
      <c r="E17" s="1">
        <v>0.23</v>
      </c>
      <c r="F17" s="4">
        <f t="shared" si="0"/>
        <v>0.18376074666666664</v>
      </c>
      <c r="G17" s="1"/>
      <c r="H17" s="2">
        <f t="shared" si="1"/>
        <v>27.564111999999994</v>
      </c>
      <c r="I17" t="s">
        <v>14</v>
      </c>
      <c r="J17" t="s">
        <v>134</v>
      </c>
      <c r="K17" s="2">
        <f t="shared" si="14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2"/>
        <v>3199.06</v>
      </c>
      <c r="O17" s="2">
        <f t="shared" si="2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9"/>
        <v>7.5706058333333548E-3</v>
      </c>
    </row>
    <row r="18" spans="1:21">
      <c r="A18" s="5" t="s">
        <v>43</v>
      </c>
      <c r="B18">
        <v>150</v>
      </c>
      <c r="C18">
        <v>197.45</v>
      </c>
      <c r="D18">
        <v>0.75970000000000004</v>
      </c>
      <c r="E18" s="1">
        <v>0.23</v>
      </c>
      <c r="F18" s="4">
        <f t="shared" si="0"/>
        <v>0.17785506666666662</v>
      </c>
      <c r="G18" s="1"/>
      <c r="H18" s="2">
        <f t="shared" si="1"/>
        <v>26.678259999999995</v>
      </c>
      <c r="I18" t="s">
        <v>14</v>
      </c>
      <c r="J18" t="s">
        <v>135</v>
      </c>
      <c r="K18" s="2">
        <f t="shared" si="14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2"/>
        <v>3396.5099999999998</v>
      </c>
      <c r="O18" s="2">
        <f t="shared" si="2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9"/>
        <v>1.1893587058823485E-2</v>
      </c>
    </row>
    <row r="19" spans="1:21">
      <c r="A19" s="5" t="s">
        <v>44</v>
      </c>
      <c r="B19">
        <v>150</v>
      </c>
      <c r="C19">
        <v>198.26</v>
      </c>
      <c r="D19">
        <v>0.75660000000000005</v>
      </c>
      <c r="E19" s="1">
        <v>0.23</v>
      </c>
      <c r="F19" s="4">
        <f t="shared" si="0"/>
        <v>0.18268698666666675</v>
      </c>
      <c r="G19" s="1"/>
      <c r="H19" s="2">
        <f t="shared" si="1"/>
        <v>27.403048000000013</v>
      </c>
      <c r="I19" t="s">
        <v>14</v>
      </c>
      <c r="J19" t="s">
        <v>136</v>
      </c>
      <c r="K19" s="2">
        <f t="shared" si="14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2"/>
        <v>3594.7699999999995</v>
      </c>
      <c r="O19" s="2">
        <f t="shared" si="2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9"/>
        <v>7.3344377777777581E-3</v>
      </c>
    </row>
    <row r="20" spans="1:21">
      <c r="A20" s="5" t="s">
        <v>45</v>
      </c>
      <c r="B20">
        <v>270</v>
      </c>
      <c r="C20">
        <v>357.76</v>
      </c>
      <c r="D20">
        <v>0.75470000000000004</v>
      </c>
      <c r="E20" s="1">
        <f>10%*M20+13%</f>
        <v>0.31000098133333331</v>
      </c>
      <c r="F20" s="4">
        <f t="shared" si="0"/>
        <v>0.18564314074074076</v>
      </c>
      <c r="G20" s="1"/>
      <c r="H20" s="2">
        <f t="shared" si="1"/>
        <v>50.123648000000003</v>
      </c>
      <c r="I20" t="s">
        <v>14</v>
      </c>
      <c r="J20" t="s">
        <v>137</v>
      </c>
      <c r="K20" s="2">
        <f t="shared" ref="K20:K23" si="15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2"/>
        <v>3952.5299999999997</v>
      </c>
      <c r="O20" s="2">
        <f t="shared" si="2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9"/>
        <v>4.3684818181817242E-3</v>
      </c>
    </row>
    <row r="21" spans="1:21">
      <c r="A21" s="5" t="s">
        <v>46</v>
      </c>
      <c r="B21">
        <v>270</v>
      </c>
      <c r="C21">
        <v>361.93</v>
      </c>
      <c r="D21">
        <v>0.746</v>
      </c>
      <c r="E21" s="1">
        <f t="shared" ref="E21:E34" si="16">10%*M21+13%</f>
        <v>0.30999985333333335</v>
      </c>
      <c r="F21" s="4">
        <f t="shared" si="0"/>
        <v>0.19946282962962961</v>
      </c>
      <c r="G21" s="1"/>
      <c r="H21" s="2">
        <f t="shared" si="1"/>
        <v>53.854963999999995</v>
      </c>
      <c r="I21" t="s">
        <v>14</v>
      </c>
      <c r="J21" t="s">
        <v>138</v>
      </c>
      <c r="K21" s="2">
        <f t="shared" si="15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2"/>
        <v>4314.46</v>
      </c>
      <c r="O21" s="2">
        <f t="shared" si="2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9"/>
        <v>-6.608901234567921E-3</v>
      </c>
    </row>
    <row r="22" spans="1:21">
      <c r="A22" s="5" t="s">
        <v>47</v>
      </c>
      <c r="B22">
        <v>270</v>
      </c>
      <c r="C22">
        <v>365.31</v>
      </c>
      <c r="D22">
        <v>0.73909999999999998</v>
      </c>
      <c r="E22" s="1">
        <f t="shared" si="16"/>
        <v>0.310000414</v>
      </c>
      <c r="F22" s="4">
        <f t="shared" si="0"/>
        <v>0.21066440000000003</v>
      </c>
      <c r="G22" s="1"/>
      <c r="H22" s="2">
        <f t="shared" si="1"/>
        <v>56.879388000000006</v>
      </c>
      <c r="I22" t="s">
        <v>14</v>
      </c>
      <c r="J22" t="s">
        <v>139</v>
      </c>
      <c r="K22" s="2">
        <f t="shared" si="15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2"/>
        <v>4679.7700000000004</v>
      </c>
      <c r="O22" s="2">
        <f t="shared" si="2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9"/>
        <v>-1.458176438746428E-2</v>
      </c>
    </row>
    <row r="23" spans="1:21">
      <c r="A23" s="5" t="s">
        <v>48</v>
      </c>
      <c r="B23">
        <v>270</v>
      </c>
      <c r="C23">
        <v>368.2</v>
      </c>
      <c r="D23">
        <v>0.73329999999999995</v>
      </c>
      <c r="E23" s="1">
        <f t="shared" si="16"/>
        <v>0.31000070666666668</v>
      </c>
      <c r="F23" s="4">
        <f t="shared" si="0"/>
        <v>0.2202420740740742</v>
      </c>
      <c r="G23" s="1"/>
      <c r="H23" s="2">
        <f t="shared" si="1"/>
        <v>59.465360000000032</v>
      </c>
      <c r="I23" t="s">
        <v>14</v>
      </c>
      <c r="J23" t="s">
        <v>140</v>
      </c>
      <c r="K23" s="2">
        <f t="shared" si="15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2"/>
        <v>5047.97</v>
      </c>
      <c r="O23" s="2">
        <f t="shared" si="2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9"/>
        <v>-2.0720528835978747E-2</v>
      </c>
    </row>
    <row r="24" spans="1:21">
      <c r="A24" s="5" t="s">
        <v>54</v>
      </c>
      <c r="B24">
        <v>270</v>
      </c>
      <c r="C24">
        <v>358.76</v>
      </c>
      <c r="D24">
        <v>0.75260000000000005</v>
      </c>
      <c r="E24" s="1">
        <f t="shared" si="16"/>
        <v>0.31000185066666663</v>
      </c>
      <c r="F24" s="4">
        <f t="shared" si="0"/>
        <v>0.18895721481481473</v>
      </c>
      <c r="G24" s="1"/>
      <c r="H24" s="2">
        <f t="shared" si="1"/>
        <v>51.018447999999978</v>
      </c>
      <c r="I24" t="s">
        <v>14</v>
      </c>
      <c r="J24" t="s">
        <v>141</v>
      </c>
      <c r="K24" s="2">
        <f t="shared" ref="K24" si="17">D24*C24</f>
        <v>270.00277599999998</v>
      </c>
      <c r="L24" s="2">
        <f t="shared" si="4"/>
        <v>2.7759999999830143E-3</v>
      </c>
      <c r="M24" s="1">
        <f t="shared" ref="M24" si="18">K24/150</f>
        <v>1.8000185066666665</v>
      </c>
      <c r="N24" s="6">
        <f t="shared" si="12"/>
        <v>5406.7300000000005</v>
      </c>
      <c r="O24" s="2">
        <f t="shared" si="2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9"/>
        <v>4.7172834567903443E-3</v>
      </c>
    </row>
    <row r="25" spans="1:21">
      <c r="A25" s="5" t="s">
        <v>68</v>
      </c>
      <c r="B25">
        <v>270</v>
      </c>
      <c r="C25">
        <v>350.56</v>
      </c>
      <c r="D25">
        <v>0.7702</v>
      </c>
      <c r="E25" s="1">
        <f t="shared" si="16"/>
        <v>0.3100008746666667</v>
      </c>
      <c r="F25" s="4">
        <f t="shared" ref="F25" si="19">(($F$1)*C25-B25)/B25</f>
        <v>0.16178180740740736</v>
      </c>
      <c r="G25" s="1"/>
      <c r="H25" s="2">
        <f t="shared" ref="H25" si="20">$F$1*C25-B25</f>
        <v>43.681087999999988</v>
      </c>
      <c r="I25" t="s">
        <v>14</v>
      </c>
      <c r="J25" t="s">
        <v>142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2"/>
        <v>5757.2900000000009</v>
      </c>
      <c r="O25" s="2">
        <f t="shared" si="2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9"/>
        <v>2.6450175462963132E-2</v>
      </c>
    </row>
    <row r="26" spans="1:21">
      <c r="A26" s="5" t="s">
        <v>69</v>
      </c>
      <c r="B26">
        <v>120</v>
      </c>
      <c r="C26">
        <v>154.58000000000001</v>
      </c>
      <c r="D26">
        <v>0.77629999999999999</v>
      </c>
      <c r="E26" s="1">
        <f t="shared" si="16"/>
        <v>0.21000030266666669</v>
      </c>
      <c r="F26" s="4">
        <f t="shared" ref="F26:F29" si="25">(($F$1)*C26-B26)/B26</f>
        <v>0.15265153333333359</v>
      </c>
      <c r="G26" s="1"/>
      <c r="H26" s="2">
        <f t="shared" ref="H26:H29" si="26">$F$1*C26-B26</f>
        <v>18.318184000000031</v>
      </c>
      <c r="I26" t="s">
        <v>14</v>
      </c>
      <c r="J26" t="s">
        <v>143</v>
      </c>
      <c r="K26" s="2">
        <f t="shared" ref="K26:K29" si="27">D26*C26</f>
        <v>120.000454</v>
      </c>
      <c r="L26" s="2">
        <f t="shared" ref="L26:L29" si="28">K26-B26</f>
        <v>4.5400000000483942E-4</v>
      </c>
      <c r="M26" s="1">
        <f t="shared" ref="M26:M29" si="29">K26/150</f>
        <v>0.80000302666666667</v>
      </c>
      <c r="N26" s="6">
        <f t="shared" si="12"/>
        <v>5911.8700000000008</v>
      </c>
      <c r="O26" s="2">
        <f t="shared" si="2"/>
        <v>4589.3846810000005</v>
      </c>
      <c r="P26" s="2"/>
      <c r="Q26" s="16"/>
      <c r="R26">
        <v>0</v>
      </c>
      <c r="S26" s="6">
        <f t="shared" ref="S26:S29" si="30">O26+R26</f>
        <v>4589.3846810000005</v>
      </c>
      <c r="T26">
        <f t="shared" si="7"/>
        <v>4440</v>
      </c>
      <c r="U26" s="4">
        <f t="shared" si="9"/>
        <v>3.3645198423423617E-2</v>
      </c>
    </row>
    <row r="27" spans="1:21">
      <c r="A27" s="5" t="s">
        <v>70</v>
      </c>
      <c r="B27">
        <v>120</v>
      </c>
      <c r="C27">
        <v>152.22999999999999</v>
      </c>
      <c r="D27">
        <v>0.7883</v>
      </c>
      <c r="E27" s="1">
        <f t="shared" si="16"/>
        <v>0.21000193933333333</v>
      </c>
      <c r="F27" s="4">
        <f t="shared" si="25"/>
        <v>0.13512836666666672</v>
      </c>
      <c r="G27" s="1"/>
      <c r="H27" s="2">
        <f t="shared" si="26"/>
        <v>16.215404000000007</v>
      </c>
      <c r="I27" t="s">
        <v>14</v>
      </c>
      <c r="J27" t="s">
        <v>144</v>
      </c>
      <c r="K27" s="2">
        <f t="shared" si="27"/>
        <v>120.00290899999999</v>
      </c>
      <c r="L27" s="2">
        <f t="shared" si="28"/>
        <v>2.9089999999882821E-3</v>
      </c>
      <c r="M27" s="1">
        <f t="shared" si="29"/>
        <v>0.80001939333333327</v>
      </c>
      <c r="N27" s="6">
        <f t="shared" si="12"/>
        <v>6064.1</v>
      </c>
      <c r="O27" s="2">
        <f t="shared" si="2"/>
        <v>4780.3300300000001</v>
      </c>
      <c r="P27" s="2"/>
      <c r="Q27" s="16"/>
      <c r="R27">
        <v>0</v>
      </c>
      <c r="S27" s="6">
        <f t="shared" si="30"/>
        <v>4780.3300300000001</v>
      </c>
      <c r="T27">
        <f t="shared" si="7"/>
        <v>4560</v>
      </c>
      <c r="U27" s="4">
        <f t="shared" si="9"/>
        <v>4.8317989035087772E-2</v>
      </c>
    </row>
    <row r="28" spans="1:21">
      <c r="A28" s="5" t="s">
        <v>71</v>
      </c>
      <c r="B28">
        <v>120</v>
      </c>
      <c r="C28">
        <v>151.59</v>
      </c>
      <c r="D28">
        <v>0.79159999999999997</v>
      </c>
      <c r="E28" s="1">
        <f t="shared" si="16"/>
        <v>0.209999096</v>
      </c>
      <c r="F28" s="4">
        <f t="shared" si="25"/>
        <v>0.13035609999999995</v>
      </c>
      <c r="G28" s="1"/>
      <c r="H28" s="2">
        <f t="shared" si="26"/>
        <v>15.642731999999995</v>
      </c>
      <c r="I28" t="s">
        <v>14</v>
      </c>
      <c r="J28" t="s">
        <v>145</v>
      </c>
      <c r="K28" s="2">
        <f t="shared" si="27"/>
        <v>119.998644</v>
      </c>
      <c r="L28" s="2">
        <f t="shared" si="28"/>
        <v>-1.3560000000012451E-3</v>
      </c>
      <c r="M28" s="1">
        <f t="shared" si="29"/>
        <v>0.79999096000000003</v>
      </c>
      <c r="N28" s="6">
        <f t="shared" si="12"/>
        <v>6215.6900000000005</v>
      </c>
      <c r="O28" s="2">
        <f t="shared" si="2"/>
        <v>4920.3402040000001</v>
      </c>
      <c r="P28" s="2"/>
      <c r="Q28" s="16"/>
      <c r="R28">
        <v>0</v>
      </c>
      <c r="S28" s="6">
        <f t="shared" si="30"/>
        <v>4920.3402040000001</v>
      </c>
      <c r="T28">
        <f t="shared" si="7"/>
        <v>4680</v>
      </c>
      <c r="U28" s="4">
        <f t="shared" si="9"/>
        <v>5.1354744444444433E-2</v>
      </c>
    </row>
    <row r="29" spans="1:21">
      <c r="A29" s="5" t="s">
        <v>72</v>
      </c>
      <c r="B29">
        <v>120</v>
      </c>
      <c r="C29">
        <v>152.56</v>
      </c>
      <c r="D29">
        <v>0.78659999999999997</v>
      </c>
      <c r="E29" s="1">
        <f t="shared" si="16"/>
        <v>0.210002464</v>
      </c>
      <c r="F29" s="4">
        <f t="shared" si="25"/>
        <v>0.13758906666666679</v>
      </c>
      <c r="G29" s="1"/>
      <c r="H29" s="2">
        <f t="shared" si="26"/>
        <v>16.510688000000016</v>
      </c>
      <c r="I29" t="s">
        <v>14</v>
      </c>
      <c r="J29" t="s">
        <v>146</v>
      </c>
      <c r="K29" s="2">
        <f t="shared" si="27"/>
        <v>120.00369599999999</v>
      </c>
      <c r="L29" s="2">
        <f t="shared" si="28"/>
        <v>3.6959999999908177E-3</v>
      </c>
      <c r="M29" s="1">
        <f t="shared" si="29"/>
        <v>0.80002463999999995</v>
      </c>
      <c r="N29" s="6">
        <f t="shared" si="12"/>
        <v>6368.2500000000009</v>
      </c>
      <c r="O29" s="2">
        <f t="shared" si="2"/>
        <v>5009.2654500000008</v>
      </c>
      <c r="P29" s="2"/>
      <c r="Q29" s="16"/>
      <c r="R29">
        <v>0</v>
      </c>
      <c r="S29" s="6">
        <f t="shared" si="30"/>
        <v>5009.2654500000008</v>
      </c>
      <c r="T29">
        <f t="shared" si="7"/>
        <v>4800</v>
      </c>
      <c r="U29" s="4">
        <f t="shared" si="9"/>
        <v>4.3596968750000187E-2</v>
      </c>
    </row>
    <row r="30" spans="1:21">
      <c r="A30" s="5" t="s">
        <v>78</v>
      </c>
      <c r="B30">
        <v>120</v>
      </c>
      <c r="C30">
        <v>147.63999999999999</v>
      </c>
      <c r="D30">
        <v>0.81279999999999997</v>
      </c>
      <c r="E30" s="1">
        <f t="shared" si="16"/>
        <v>0.21000119466666667</v>
      </c>
      <c r="F30" s="4">
        <f t="shared" ref="F30" si="31">(($F$1)*C30-B30)/B30</f>
        <v>0.10090226666666666</v>
      </c>
      <c r="G30" s="1"/>
      <c r="H30" s="2">
        <f t="shared" ref="H30" si="32">$F$1*C30-B30</f>
        <v>12.108271999999999</v>
      </c>
      <c r="I30" t="s">
        <v>14</v>
      </c>
      <c r="J30" t="s">
        <v>147</v>
      </c>
      <c r="K30" s="2">
        <f t="shared" ref="K30" si="33">D30*C30</f>
        <v>120.00179199999998</v>
      </c>
      <c r="L30" s="2">
        <f t="shared" ref="L30" si="34">K30-B30</f>
        <v>1.7919999999804759E-3</v>
      </c>
      <c r="M30" s="1">
        <f t="shared" ref="M30" si="35">K30/150</f>
        <v>0.80001194666666653</v>
      </c>
      <c r="N30" s="6">
        <f t="shared" si="12"/>
        <v>6515.8900000000012</v>
      </c>
      <c r="O30" s="2">
        <f t="shared" si="2"/>
        <v>5296.1153920000006</v>
      </c>
      <c r="P30" s="2"/>
      <c r="Q30" s="16"/>
      <c r="R30">
        <v>0</v>
      </c>
      <c r="S30" s="6">
        <f t="shared" ref="S30" si="36">O30+R30</f>
        <v>5296.1153920000006</v>
      </c>
      <c r="T30">
        <f t="shared" si="7"/>
        <v>4920</v>
      </c>
      <c r="U30" s="4">
        <f t="shared" si="9"/>
        <v>7.6446217886178891E-2</v>
      </c>
    </row>
    <row r="31" spans="1:21">
      <c r="A31" s="5" t="s">
        <v>79</v>
      </c>
      <c r="B31">
        <v>105</v>
      </c>
      <c r="C31">
        <v>129.06</v>
      </c>
      <c r="D31">
        <v>0.81359999999999999</v>
      </c>
      <c r="E31" s="1">
        <f t="shared" si="16"/>
        <v>0.20000214399999999</v>
      </c>
      <c r="F31" s="4">
        <f t="shared" ref="F31:F34" si="37">(($F$1)*C31-B31)/B31</f>
        <v>9.9837028571428593E-2</v>
      </c>
      <c r="G31" s="1"/>
      <c r="H31" s="2">
        <f t="shared" ref="H31:H34" si="38">$F$1*C31-B31</f>
        <v>10.482888000000003</v>
      </c>
      <c r="I31" t="s">
        <v>14</v>
      </c>
      <c r="J31" t="s">
        <v>148</v>
      </c>
      <c r="K31" s="2">
        <f t="shared" ref="K31:K34" si="39">D31*C31</f>
        <v>105.00321599999999</v>
      </c>
      <c r="L31" s="2">
        <f t="shared" ref="L31:L34" si="40">K31-B31</f>
        <v>3.2159999999947786E-3</v>
      </c>
      <c r="M31" s="1">
        <f t="shared" ref="M31:M34" si="41">K31/150</f>
        <v>0.70002143999999999</v>
      </c>
      <c r="N31" s="6">
        <f t="shared" si="12"/>
        <v>6644.9500000000016</v>
      </c>
      <c r="O31" s="2">
        <f t="shared" si="2"/>
        <v>5406.3313200000011</v>
      </c>
      <c r="P31" s="2"/>
      <c r="Q31" s="16"/>
      <c r="R31">
        <v>0</v>
      </c>
      <c r="S31" s="6">
        <f t="shared" ref="S31:S34" si="42">O31+R31</f>
        <v>5406.3313200000011</v>
      </c>
      <c r="T31">
        <f t="shared" si="7"/>
        <v>5025</v>
      </c>
      <c r="U31" s="4">
        <f t="shared" si="9"/>
        <v>7.5886829850746462E-2</v>
      </c>
    </row>
    <row r="32" spans="1:21">
      <c r="A32" s="5" t="s">
        <v>80</v>
      </c>
      <c r="B32">
        <v>105</v>
      </c>
      <c r="C32">
        <v>129.04</v>
      </c>
      <c r="D32">
        <v>0.81369999999999998</v>
      </c>
      <c r="E32" s="1">
        <f t="shared" si="16"/>
        <v>0.19999989866666668</v>
      </c>
      <c r="F32" s="4">
        <f t="shared" si="37"/>
        <v>9.9666590476190434E-2</v>
      </c>
      <c r="G32" s="1"/>
      <c r="H32" s="2">
        <f t="shared" si="38"/>
        <v>10.464991999999995</v>
      </c>
      <c r="I32" t="s">
        <v>14</v>
      </c>
      <c r="J32" t="s">
        <v>149</v>
      </c>
      <c r="K32" s="2">
        <f t="shared" si="39"/>
        <v>104.99984799999999</v>
      </c>
      <c r="L32" s="2">
        <f t="shared" si="40"/>
        <v>-1.5200000001414082E-4</v>
      </c>
      <c r="M32" s="1">
        <f t="shared" si="41"/>
        <v>0.6999989866666666</v>
      </c>
      <c r="N32" s="6">
        <f t="shared" si="12"/>
        <v>6773.9900000000016</v>
      </c>
      <c r="O32" s="2">
        <f t="shared" si="2"/>
        <v>5511.9956630000015</v>
      </c>
      <c r="P32" s="2"/>
      <c r="Q32" s="16"/>
      <c r="R32">
        <v>0</v>
      </c>
      <c r="S32" s="6">
        <f t="shared" si="42"/>
        <v>5511.9956630000015</v>
      </c>
      <c r="T32">
        <f t="shared" si="7"/>
        <v>5130</v>
      </c>
      <c r="U32" s="4">
        <f t="shared" si="9"/>
        <v>7.4463092202729397E-2</v>
      </c>
    </row>
    <row r="33" spans="1:21">
      <c r="A33" s="5" t="s">
        <v>81</v>
      </c>
      <c r="B33">
        <v>105</v>
      </c>
      <c r="C33">
        <v>129.26</v>
      </c>
      <c r="D33">
        <v>0.81230000000000002</v>
      </c>
      <c r="E33" s="1">
        <f t="shared" si="16"/>
        <v>0.19999859866666667</v>
      </c>
      <c r="F33" s="4">
        <f t="shared" si="37"/>
        <v>0.10154140952380945</v>
      </c>
      <c r="G33" s="1"/>
      <c r="H33" s="2">
        <f t="shared" si="38"/>
        <v>10.661847999999992</v>
      </c>
      <c r="I33" t="s">
        <v>14</v>
      </c>
      <c r="J33" t="s">
        <v>150</v>
      </c>
      <c r="K33" s="2">
        <f t="shared" si="39"/>
        <v>104.99789799999999</v>
      </c>
      <c r="L33" s="2">
        <f t="shared" si="40"/>
        <v>-2.1020000000078198E-3</v>
      </c>
      <c r="M33" s="1">
        <f t="shared" si="41"/>
        <v>0.69998598666666656</v>
      </c>
      <c r="N33" s="6">
        <f t="shared" si="12"/>
        <v>6903.2500000000018</v>
      </c>
      <c r="O33" s="2">
        <f t="shared" si="2"/>
        <v>5607.5099750000018</v>
      </c>
      <c r="P33" s="2"/>
      <c r="Q33" s="16"/>
      <c r="R33">
        <v>0</v>
      </c>
      <c r="S33" s="6">
        <f t="shared" si="42"/>
        <v>5607.5099750000018</v>
      </c>
      <c r="T33">
        <f t="shared" si="7"/>
        <v>5235</v>
      </c>
      <c r="U33" s="4">
        <f t="shared" si="9"/>
        <v>7.1157588347660283E-2</v>
      </c>
    </row>
    <row r="34" spans="1:21">
      <c r="A34" s="7" t="s">
        <v>82</v>
      </c>
      <c r="B34">
        <v>105</v>
      </c>
      <c r="C34">
        <v>126.26</v>
      </c>
      <c r="D34">
        <v>0.83160000000000001</v>
      </c>
      <c r="E34" s="1">
        <f t="shared" si="16"/>
        <v>0.199998544</v>
      </c>
      <c r="F34" s="4">
        <f t="shared" si="37"/>
        <v>7.5975695238095331E-2</v>
      </c>
      <c r="G34" s="1"/>
      <c r="H34" s="2">
        <f t="shared" si="38"/>
        <v>7.9774480000000096</v>
      </c>
      <c r="I34" t="s">
        <v>14</v>
      </c>
      <c r="J34" t="s">
        <v>151</v>
      </c>
      <c r="K34" s="2">
        <f t="shared" si="39"/>
        <v>104.997816</v>
      </c>
      <c r="L34" s="2">
        <f t="shared" si="40"/>
        <v>-2.1839999999997417E-3</v>
      </c>
      <c r="M34" s="1">
        <f t="shared" si="41"/>
        <v>0.69998543999999996</v>
      </c>
      <c r="N34" s="6">
        <f>N33+C34-P34</f>
        <v>7029.510000000002</v>
      </c>
      <c r="O34" s="2">
        <f t="shared" si="2"/>
        <v>5845.7405160000017</v>
      </c>
      <c r="P34" s="2"/>
      <c r="Q34" s="16"/>
      <c r="R34" s="6">
        <f>Q34+R33</f>
        <v>0</v>
      </c>
      <c r="S34" s="6">
        <f t="shared" si="42"/>
        <v>5845.7405160000017</v>
      </c>
      <c r="T34">
        <f t="shared" si="7"/>
        <v>5340</v>
      </c>
      <c r="U34" s="4">
        <f t="shared" si="9"/>
        <v>9.4707961797753093E-2</v>
      </c>
    </row>
    <row r="35" spans="1:21">
      <c r="A35" s="7" t="s">
        <v>157</v>
      </c>
      <c r="B35">
        <v>105</v>
      </c>
      <c r="C35">
        <v>119.93</v>
      </c>
      <c r="D35">
        <v>0.87549999999999994</v>
      </c>
      <c r="E35" s="1">
        <f t="shared" ref="E35:E36" si="43">10%*M35+13%</f>
        <v>0.19999914333333335</v>
      </c>
      <c r="F35" s="4">
        <f t="shared" ref="F35:F36" si="44">(($F$1)*C35-B35)/B35</f>
        <v>2.2032038095238161E-2</v>
      </c>
      <c r="G35" s="1"/>
      <c r="H35" s="2">
        <f t="shared" ref="H35:H36" si="45">$F$1*C35-B35</f>
        <v>2.3133640000000071</v>
      </c>
      <c r="I35" t="s">
        <v>14</v>
      </c>
      <c r="J35" t="s">
        <v>158</v>
      </c>
      <c r="K35" s="2">
        <f t="shared" ref="K35:K36" si="46">D35*C35</f>
        <v>104.998715</v>
      </c>
      <c r="L35" s="2">
        <f t="shared" ref="L35:L36" si="47">K35-B35</f>
        <v>-1.2849999999957618E-3</v>
      </c>
      <c r="M35" s="1">
        <f t="shared" ref="M35:M36" si="48">K35/150</f>
        <v>0.69999143333333336</v>
      </c>
      <c r="N35" s="6">
        <f t="shared" ref="N35:N36" si="49">N34+C35-P35</f>
        <v>7149.4400000000023</v>
      </c>
      <c r="O35" s="2">
        <f t="shared" si="2"/>
        <v>6259.3347200000017</v>
      </c>
      <c r="P35" s="2"/>
      <c r="Q35" s="16"/>
      <c r="R35" s="6">
        <f t="shared" ref="R35:R36" si="50">Q35+R34</f>
        <v>0</v>
      </c>
      <c r="S35" s="6">
        <f t="shared" ref="S35:S36" si="51">O35+R35</f>
        <v>6259.3347200000017</v>
      </c>
      <c r="T35">
        <f t="shared" ref="T35:T36" si="52">T34+B35</f>
        <v>5445</v>
      </c>
      <c r="U35" s="4">
        <f t="shared" ref="U35:U36" si="53">S35/T35-1</f>
        <v>0.14955642240587719</v>
      </c>
    </row>
    <row r="36" spans="1:21">
      <c r="A36" s="7" t="s">
        <v>159</v>
      </c>
      <c r="B36">
        <v>90</v>
      </c>
      <c r="C36">
        <v>102.92</v>
      </c>
      <c r="D36">
        <v>0.87450000000000006</v>
      </c>
      <c r="E36" s="1">
        <f t="shared" si="43"/>
        <v>0.19000236000000001</v>
      </c>
      <c r="F36" s="4">
        <f t="shared" si="44"/>
        <v>2.3253511111111101E-2</v>
      </c>
      <c r="G36" s="1"/>
      <c r="H36" s="2">
        <f t="shared" si="45"/>
        <v>2.0928159999999991</v>
      </c>
      <c r="I36" t="s">
        <v>14</v>
      </c>
      <c r="J36" t="s">
        <v>160</v>
      </c>
      <c r="K36" s="2">
        <f t="shared" si="46"/>
        <v>90.003540000000001</v>
      </c>
      <c r="L36" s="2">
        <f t="shared" si="47"/>
        <v>3.5400000000009868E-3</v>
      </c>
      <c r="M36" s="1">
        <f t="shared" si="48"/>
        <v>0.60002359999999999</v>
      </c>
      <c r="N36" s="6">
        <f t="shared" si="49"/>
        <v>7252.3600000000024</v>
      </c>
      <c r="O36" s="2">
        <f t="shared" si="2"/>
        <v>6342.1888200000021</v>
      </c>
      <c r="P36" s="2"/>
      <c r="Q36" s="16"/>
      <c r="R36" s="6">
        <f t="shared" si="50"/>
        <v>0</v>
      </c>
      <c r="S36" s="6">
        <f t="shared" si="51"/>
        <v>6342.1888200000021</v>
      </c>
      <c r="T36">
        <f t="shared" si="52"/>
        <v>5535</v>
      </c>
      <c r="U36" s="4">
        <f t="shared" si="53"/>
        <v>0.14583357181571843</v>
      </c>
    </row>
    <row r="37" spans="1:21">
      <c r="A37" s="7" t="s">
        <v>172</v>
      </c>
      <c r="B37">
        <v>90</v>
      </c>
      <c r="C37">
        <v>103.33</v>
      </c>
      <c r="D37">
        <v>0.871</v>
      </c>
      <c r="E37" s="1">
        <f t="shared" ref="E37:E39" si="54">10%*M37+13%</f>
        <v>0.19000028666666666</v>
      </c>
      <c r="F37" s="4">
        <f t="shared" ref="F37:F39" si="55">(($F$1)*C37-B37)/B37</f>
        <v>2.7329822222222175E-2</v>
      </c>
      <c r="G37" s="1"/>
      <c r="H37" s="2">
        <f t="shared" ref="H37:H39" si="56">$F$1*C37-B37</f>
        <v>2.4596839999999958</v>
      </c>
      <c r="I37" t="s">
        <v>14</v>
      </c>
      <c r="J37" t="s">
        <v>173</v>
      </c>
      <c r="K37" s="2">
        <f t="shared" ref="K37:K39" si="57">D37*C37</f>
        <v>90.000429999999994</v>
      </c>
      <c r="L37" s="2">
        <f t="shared" ref="L37:L39" si="58">K37-B37</f>
        <v>4.2999999999437932E-4</v>
      </c>
      <c r="M37" s="1">
        <f t="shared" ref="M37:M39" si="59">K37/150</f>
        <v>0.60000286666666658</v>
      </c>
      <c r="N37" s="6">
        <f t="shared" ref="N37:N39" si="60">N36+C37-P37</f>
        <v>7355.6900000000023</v>
      </c>
      <c r="O37" s="2">
        <f t="shared" ref="O37:O39" si="61">N37*D37</f>
        <v>6406.8059900000017</v>
      </c>
      <c r="P37" s="2"/>
      <c r="Q37" s="16"/>
      <c r="R37" s="6">
        <f t="shared" ref="R37:R39" si="62">Q37+R36</f>
        <v>0</v>
      </c>
      <c r="S37" s="6">
        <f t="shared" ref="S37:S39" si="63">O37+R37</f>
        <v>6406.8059900000017</v>
      </c>
      <c r="T37">
        <f t="shared" ref="T37:T39" si="64">T36+B37</f>
        <v>5625</v>
      </c>
      <c r="U37" s="4">
        <f t="shared" ref="U37:U39" si="65">S37/T37-1</f>
        <v>0.13898773155555588</v>
      </c>
    </row>
    <row r="38" spans="1:21">
      <c r="A38" s="7" t="s">
        <v>174</v>
      </c>
      <c r="B38">
        <v>90</v>
      </c>
      <c r="C38">
        <v>103.2</v>
      </c>
      <c r="D38">
        <v>0.87209999999999999</v>
      </c>
      <c r="E38" s="1">
        <f t="shared" si="54"/>
        <v>0.19000048</v>
      </c>
      <c r="F38" s="4">
        <f t="shared" si="55"/>
        <v>2.6037333333333378E-2</v>
      </c>
      <c r="G38" s="1"/>
      <c r="H38" s="2">
        <f t="shared" si="56"/>
        <v>2.3433600000000041</v>
      </c>
      <c r="I38" t="s">
        <v>14</v>
      </c>
      <c r="J38" t="s">
        <v>175</v>
      </c>
      <c r="K38" s="2">
        <f t="shared" si="57"/>
        <v>90.000720000000001</v>
      </c>
      <c r="L38" s="2">
        <f t="shared" si="58"/>
        <v>7.2000000000116415E-4</v>
      </c>
      <c r="M38" s="1">
        <f t="shared" si="59"/>
        <v>0.6000048</v>
      </c>
      <c r="N38" s="6">
        <f t="shared" si="60"/>
        <v>7458.8900000000021</v>
      </c>
      <c r="O38" s="2">
        <f t="shared" si="61"/>
        <v>6504.8979690000015</v>
      </c>
      <c r="P38" s="2"/>
      <c r="Q38" s="16"/>
      <c r="R38" s="6">
        <f t="shared" si="62"/>
        <v>0</v>
      </c>
      <c r="S38" s="6">
        <f t="shared" si="63"/>
        <v>6504.8979690000015</v>
      </c>
      <c r="T38">
        <f t="shared" si="64"/>
        <v>5715</v>
      </c>
      <c r="U38" s="4">
        <f t="shared" si="65"/>
        <v>0.13821486771653579</v>
      </c>
    </row>
    <row r="39" spans="1:21">
      <c r="A39" s="7" t="s">
        <v>176</v>
      </c>
      <c r="B39">
        <v>90</v>
      </c>
      <c r="C39">
        <v>102.4</v>
      </c>
      <c r="D39">
        <v>0.87890000000000001</v>
      </c>
      <c r="E39" s="1">
        <f t="shared" si="54"/>
        <v>0.18999957333333334</v>
      </c>
      <c r="F39" s="4">
        <f t="shared" si="55"/>
        <v>1.8083555555555599E-2</v>
      </c>
      <c r="G39" s="1"/>
      <c r="H39" s="2">
        <f t="shared" si="56"/>
        <v>1.6275200000000041</v>
      </c>
      <c r="I39" t="s">
        <v>14</v>
      </c>
      <c r="J39" t="s">
        <v>177</v>
      </c>
      <c r="K39" s="2">
        <f t="shared" si="57"/>
        <v>89.99936000000001</v>
      </c>
      <c r="L39" s="2">
        <f t="shared" si="58"/>
        <v>-6.3999999998998192E-4</v>
      </c>
      <c r="M39" s="1">
        <f t="shared" si="59"/>
        <v>0.59999573333333345</v>
      </c>
      <c r="N39" s="6">
        <f t="shared" si="60"/>
        <v>7561.2900000000018</v>
      </c>
      <c r="O39" s="2">
        <f t="shared" si="61"/>
        <v>6645.6177810000017</v>
      </c>
      <c r="P39" s="2"/>
      <c r="Q39" s="16"/>
      <c r="R39" s="6">
        <f t="shared" si="62"/>
        <v>0</v>
      </c>
      <c r="S39" s="6">
        <f t="shared" si="63"/>
        <v>6645.6177810000017</v>
      </c>
      <c r="T39">
        <f t="shared" si="64"/>
        <v>5805</v>
      </c>
      <c r="U39" s="4">
        <f t="shared" si="65"/>
        <v>0.1448092645994834</v>
      </c>
    </row>
  </sheetData>
  <phoneticPr fontId="2" type="noConversion"/>
  <conditionalFormatting sqref="G2:G4 F2:F39">
    <cfRule type="cellIs" dxfId="2" priority="8" operator="greaterThan">
      <formula>$E$2</formula>
    </cfRule>
  </conditionalFormatting>
  <conditionalFormatting sqref="G7:G8">
    <cfRule type="cellIs" dxfId="1" priority="7" operator="greaterThan">
      <formula>$E$2</formula>
    </cfRule>
  </conditionalFormatting>
  <conditionalFormatting sqref="L1:L1048576">
    <cfRule type="cellIs" dxfId="0" priority="3" operator="between">
      <formula>-0.01</formula>
      <formula>0.01</formula>
    </cfRule>
  </conditionalFormatting>
  <conditionalFormatting sqref="U1:U104857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2019-03-04T02:37:00Z</dcterms:modified>
</cp:coreProperties>
</file>