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资产收益统计\"/>
    </mc:Choice>
  </mc:AlternateContent>
  <xr:revisionPtr revIDLastSave="0" documentId="13_ncr:1_{681210E0-C8C2-4153-B74E-B0A22FC2B503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0" i="2" l="1"/>
  <c r="H7" i="1"/>
  <c r="G5" i="1"/>
  <c r="B1" i="1"/>
  <c r="S19" i="2" l="1"/>
  <c r="S18" i="2" l="1"/>
  <c r="L2" i="1" l="1"/>
  <c r="G2" i="1"/>
  <c r="S17" i="2" l="1"/>
  <c r="S16" i="2" l="1"/>
  <c r="S15" i="2" l="1"/>
  <c r="S14" i="2" l="1"/>
  <c r="G12" i="1" l="1"/>
  <c r="S13" i="2"/>
  <c r="S12" i="2"/>
  <c r="S11" i="2"/>
  <c r="S10" i="2"/>
  <c r="S9" i="2"/>
  <c r="S8" i="2"/>
  <c r="S7" i="2"/>
  <c r="S6" i="2"/>
  <c r="Q2" i="2"/>
  <c r="G16" i="1"/>
  <c r="P2" i="2" s="1"/>
  <c r="G14" i="1"/>
  <c r="G13" i="1"/>
  <c r="N2" i="2" s="1"/>
  <c r="G11" i="1"/>
  <c r="L2" i="2" s="1"/>
  <c r="G10" i="1"/>
  <c r="K2" i="2" s="1"/>
  <c r="G9" i="1"/>
  <c r="J2" i="2" s="1"/>
  <c r="G8" i="1"/>
  <c r="I2" i="2" s="1"/>
  <c r="G7" i="1"/>
  <c r="G2" i="2"/>
  <c r="G4" i="1"/>
  <c r="F2" i="2" s="1"/>
  <c r="G3" i="1"/>
  <c r="E2" i="2" s="1"/>
  <c r="B3" i="1"/>
  <c r="B2" i="1" s="1"/>
  <c r="C2" i="2"/>
  <c r="O2" i="2" l="1"/>
  <c r="Q2" i="1"/>
  <c r="M2" i="2"/>
  <c r="O2" i="1"/>
  <c r="H2" i="2"/>
  <c r="E8" i="1"/>
  <c r="P2" i="1" s="1"/>
  <c r="E11" i="1"/>
  <c r="N2" i="1" s="1"/>
  <c r="E15" i="1"/>
  <c r="R2" i="1" s="1"/>
  <c r="F17" i="1"/>
  <c r="D2" i="2" l="1"/>
  <c r="R2" i="2" s="1"/>
  <c r="E3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  <comment ref="I16" authorId="0" shapeId="0" xr:uid="{00000000-0006-0000-0000-000003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张朋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</commentList>
</comments>
</file>

<file path=xl/sharedStrings.xml><?xml version="1.0" encoding="utf-8"?>
<sst xmlns="http://schemas.openxmlformats.org/spreadsheetml/2006/main" count="71" uniqueCount="62">
  <si>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</si>
  <si>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</si>
  <si>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</si>
  <si>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</si>
  <si>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</si>
  <si>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</si>
  <si>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</si>
  <si>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</si>
  <si>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招商信用卡待还</t>
  </si>
  <si>
    <t>·</t>
  </si>
  <si>
    <t>支付宝定期-中期
(30% 45-179)</t>
  </si>
  <si>
    <t>广发信用卡待还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</si>
  <si>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</si>
  <si>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</si>
  <si>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</si>
  <si>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</si>
  <si>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</si>
  <si>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</si>
  <si>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</si>
  <si>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</si>
  <si>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</si>
  <si>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</si>
  <si>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</si>
  <si>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</si>
  <si>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</si>
  <si>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</si>
  <si>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花呗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</si>
  <si>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</si>
  <si>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</si>
  <si>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</si>
  <si>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</si>
  <si>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</si>
  <si>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赵世麒（股）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</si>
  <si>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</si>
  <si>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</si>
  <si>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</si>
  <si>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</si>
  <si>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</si>
  <si>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</si>
  <si>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</si>
  <si>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</si>
  <si>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</si>
  <si>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</si>
  <si>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</si>
  <si>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</si>
  <si>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</si>
  <si>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</si>
  <si>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</si>
  <si>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</si>
  <si>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</si>
  <si>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</si>
  <si>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</si>
  <si>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</si>
  <si>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</si>
  <si>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余额宝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</si>
  <si>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</si>
  <si>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</si>
  <si>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</si>
  <si>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</si>
  <si>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</si>
  <si>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</si>
  <si>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2020年08月10日更新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</si>
</sst>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7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配置计划!$L$1:$R$1</c:f>
              <c:strCache>
                <c:ptCount val="7"/>
                <c:pt idx="0">
                  <c:v>余额宝</c:v>
                </c:pt>
                <c:pt idx="1">
                  <c:v>理财</c:v>
                </c:pt>
                <c:pt idx="2">
                  <c:v>基金</c:v>
                </c:pt>
                <c:pt idx="3">
                  <c:v>债券</c:v>
                </c:pt>
                <c:pt idx="4">
                  <c:v>股票</c:v>
                </c:pt>
                <c:pt idx="5">
                  <c:v>定期</c:v>
                </c:pt>
                <c:pt idx="6">
                  <c:v>债权</c:v>
                </c:pt>
              </c:strCache>
            </c:strRef>
          </c:cat>
          <c:val>
            <c:numRef>
              <c:f>配置计划!$L$2:$R$2</c:f>
              <c:numCache>
                <c:formatCode>0.00</c:formatCode>
                <c:ptCount val="7"/>
                <c:pt idx="0">
                  <c:v>44891.25</c:v>
                </c:pt>
                <c:pt idx="1">
                  <c:v>91404.489999999991</c:v>
                </c:pt>
                <c:pt idx="2">
                  <c:v>26613.85</c:v>
                </c:pt>
                <c:pt idx="3">
                  <c:v>0</c:v>
                </c:pt>
                <c:pt idx="4">
                  <c:v>419081.81</c:v>
                </c:pt>
                <c:pt idx="5">
                  <c:v>0</c:v>
                </c:pt>
                <c:pt idx="6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655369</xdr:colOff>
      <xdr:row>2</xdr:row>
      <xdr:rowOff>251604</xdr:rowOff>
    </xdr:from>
    <xdr:to>
      <xdr:col>18</xdr:col>
      <xdr:colOff>203680</xdr:colOff>
      <xdr:row>13</xdr:row>
      <xdr:rowOff>335471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37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48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"/>
  <sheetViews>
    <sheetView zoomScale="106" zoomScaleNormal="106" workbookViewId="0">
      <selection activeCell="G16" sqref="G16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5" width="9" style="2" customWidth="1"/>
  </cols>
  <sheetData>
    <row r="1" spans="1:18" ht="28.5" customHeight="1" x14ac:dyDescent="0.2">
      <c r="A1" s="1" t="s">
        <v>0</v>
      </c>
      <c r="B1" s="5">
        <f>20828.41+19242.2+4820.64</f>
        <v>44891.25</v>
      </c>
      <c r="D1" s="24" t="s">
        <v>61</v>
      </c>
      <c r="E1" s="24"/>
      <c r="F1" s="24"/>
      <c r="G1" s="2" t="s">
        <v>1</v>
      </c>
      <c r="H1" s="2" t="s">
        <v>2</v>
      </c>
      <c r="L1" s="2" t="s">
        <v>54</v>
      </c>
      <c r="M1" s="2" t="s">
        <v>58</v>
      </c>
      <c r="N1" s="2" t="s">
        <v>56</v>
      </c>
      <c r="O1" s="2" t="s">
        <v>59</v>
      </c>
      <c r="P1" s="2" t="s">
        <v>57</v>
      </c>
      <c r="Q1" s="2" t="s">
        <v>55</v>
      </c>
      <c r="R1" s="2" t="s">
        <v>60</v>
      </c>
    </row>
    <row r="2" spans="1:18" ht="28.5" customHeight="1" x14ac:dyDescent="0.2">
      <c r="A2" s="6" t="s">
        <v>3</v>
      </c>
      <c r="B2" s="7">
        <f>B1-B3</f>
        <v>25794.28</v>
      </c>
      <c r="E2" s="2" t="s">
        <v>4</v>
      </c>
      <c r="F2" s="6" t="s">
        <v>5</v>
      </c>
      <c r="G2" s="4">
        <f>SUM(H2:K2)</f>
        <v>41364.619999999995</v>
      </c>
      <c r="H2" s="4">
        <v>20525</v>
      </c>
      <c r="I2" s="4">
        <v>10262.06</v>
      </c>
      <c r="J2" s="4">
        <v>10577.56</v>
      </c>
      <c r="K2" s="4"/>
      <c r="L2" s="2">
        <f>B1</f>
        <v>44891.25</v>
      </c>
      <c r="M2" s="2">
        <f>E3</f>
        <v>91404.489999999991</v>
      </c>
      <c r="N2" s="2">
        <f>E11-G12</f>
        <v>26613.85</v>
      </c>
      <c r="O2" s="2">
        <f>G12</f>
        <v>0</v>
      </c>
      <c r="P2" s="2">
        <f>E8</f>
        <v>419081.81</v>
      </c>
      <c r="Q2" s="2">
        <f>G14</f>
        <v>0</v>
      </c>
      <c r="R2" s="2">
        <f>E15</f>
        <v>9000</v>
      </c>
    </row>
    <row r="3" spans="1:18" ht="28.5" customHeight="1" x14ac:dyDescent="0.2">
      <c r="A3" s="6" t="s">
        <v>6</v>
      </c>
      <c r="B3" s="5">
        <f>SUM(B4:B12)</f>
        <v>19096.97</v>
      </c>
      <c r="E3" s="5">
        <f>SUM(G2:G5)</f>
        <v>91404.489999999991</v>
      </c>
      <c r="F3" s="6" t="s">
        <v>7</v>
      </c>
      <c r="G3" s="4">
        <f>SUM(H3:P3)</f>
        <v>0</v>
      </c>
      <c r="H3" s="4"/>
      <c r="I3" s="4"/>
      <c r="J3" s="4"/>
      <c r="K3" s="4"/>
    </row>
    <row r="4" spans="1:18" ht="28.5" customHeight="1" x14ac:dyDescent="0.2">
      <c r="A4" s="1" t="s">
        <v>8</v>
      </c>
      <c r="B4" s="5">
        <v>-723.67</v>
      </c>
      <c r="E4" s="2" t="s">
        <v>9</v>
      </c>
      <c r="F4" s="6" t="s">
        <v>10</v>
      </c>
      <c r="G4" s="4">
        <f>SUM(H4:P4)</f>
        <v>0</v>
      </c>
      <c r="H4" s="8"/>
      <c r="I4" s="4"/>
      <c r="J4" s="4"/>
      <c r="K4" s="4"/>
    </row>
    <row r="5" spans="1:18" ht="28.5" customHeight="1" x14ac:dyDescent="0.2">
      <c r="A5" s="1" t="s">
        <v>11</v>
      </c>
      <c r="B5" s="5">
        <v>4820.6400000000003</v>
      </c>
      <c r="F5" s="6" t="s">
        <v>12</v>
      </c>
      <c r="G5" s="4">
        <f>SUM(H5:P5)</f>
        <v>50039.869999999995</v>
      </c>
      <c r="H5" s="4">
        <v>10006.709999999999</v>
      </c>
      <c r="I5" s="4">
        <v>10007.85</v>
      </c>
      <c r="J5" s="4">
        <v>10007.85</v>
      </c>
      <c r="K5" s="4">
        <v>10008.83</v>
      </c>
      <c r="L5" s="4">
        <v>10008.629999999999</v>
      </c>
    </row>
    <row r="6" spans="1:18" ht="28.5" customHeight="1" x14ac:dyDescent="0.2">
      <c r="A6" s="1" t="s">
        <v>13</v>
      </c>
      <c r="B6" s="5">
        <v>3000</v>
      </c>
      <c r="F6" s="6"/>
      <c r="G6" s="4"/>
      <c r="H6" s="4"/>
      <c r="I6" s="4"/>
      <c r="J6" s="4"/>
      <c r="K6" s="4"/>
    </row>
    <row r="7" spans="1:18" ht="28.5" customHeight="1" x14ac:dyDescent="0.2">
      <c r="A7" s="1" t="s">
        <v>14</v>
      </c>
      <c r="B7" s="5">
        <v>3000</v>
      </c>
      <c r="E7" s="2" t="s">
        <v>15</v>
      </c>
      <c r="F7" s="6" t="s">
        <v>16</v>
      </c>
      <c r="G7" s="4">
        <f t="shared" ref="G7:G14" si="0">SUM(H7:P7)</f>
        <v>247170</v>
      </c>
      <c r="H7" s="4">
        <f>(59000-5500)*4.62</f>
        <v>247170</v>
      </c>
      <c r="I7" s="4"/>
      <c r="J7" s="4"/>
      <c r="K7" s="4"/>
    </row>
    <row r="8" spans="1:18" ht="28.5" customHeight="1" x14ac:dyDescent="0.2">
      <c r="A8" s="1" t="s">
        <v>17</v>
      </c>
      <c r="B8" s="2">
        <v>0</v>
      </c>
      <c r="E8" s="5">
        <f>SUM(G7:G9)</f>
        <v>419081.81</v>
      </c>
      <c r="F8" s="6" t="s">
        <v>18</v>
      </c>
      <c r="G8" s="4">
        <f t="shared" si="0"/>
        <v>36904</v>
      </c>
      <c r="H8" s="4">
        <v>19470</v>
      </c>
      <c r="I8" s="4">
        <v>7060</v>
      </c>
      <c r="J8" s="4">
        <v>10374</v>
      </c>
      <c r="K8" s="4"/>
    </row>
    <row r="9" spans="1:18" ht="28.5" customHeight="1" x14ac:dyDescent="0.2">
      <c r="A9" s="1" t="s">
        <v>19</v>
      </c>
      <c r="B9" s="2">
        <v>0</v>
      </c>
      <c r="F9" s="1" t="s">
        <v>20</v>
      </c>
      <c r="G9" s="4">
        <f t="shared" si="0"/>
        <v>135007.81</v>
      </c>
      <c r="H9" s="4">
        <v>135007.81</v>
      </c>
      <c r="I9" s="4"/>
      <c r="J9" s="4"/>
      <c r="K9" s="4"/>
    </row>
    <row r="10" spans="1:18" ht="28.5" customHeight="1" x14ac:dyDescent="0.2">
      <c r="A10" s="1" t="s">
        <v>21</v>
      </c>
      <c r="B10" s="5">
        <v>0</v>
      </c>
      <c r="E10" s="2" t="s">
        <v>22</v>
      </c>
      <c r="F10" s="6" t="s">
        <v>23</v>
      </c>
      <c r="G10" s="4">
        <f t="shared" si="0"/>
        <v>17840.41</v>
      </c>
      <c r="H10" s="4">
        <v>17840.41</v>
      </c>
      <c r="I10" s="4"/>
      <c r="J10" s="4"/>
      <c r="K10" s="4"/>
    </row>
    <row r="11" spans="1:18" ht="28.5" customHeight="1" x14ac:dyDescent="0.2">
      <c r="A11" s="1" t="s">
        <v>24</v>
      </c>
      <c r="B11" s="5">
        <v>9000</v>
      </c>
      <c r="E11" s="5">
        <f>SUM(G10:G13)</f>
        <v>26613.85</v>
      </c>
      <c r="F11" s="6" t="s">
        <v>25</v>
      </c>
      <c r="G11" s="4">
        <f t="shared" si="0"/>
        <v>8773.44</v>
      </c>
      <c r="H11" s="4">
        <v>8773.44</v>
      </c>
      <c r="I11" s="4"/>
      <c r="J11" s="4"/>
      <c r="K11" s="4"/>
    </row>
    <row r="12" spans="1:18" ht="28.5" customHeight="1" x14ac:dyDescent="0.2">
      <c r="A12" s="6" t="s">
        <v>26</v>
      </c>
      <c r="B12" s="5">
        <v>0</v>
      </c>
      <c r="F12" s="6" t="s">
        <v>27</v>
      </c>
      <c r="G12" s="4">
        <f t="shared" si="0"/>
        <v>0</v>
      </c>
      <c r="H12" s="4">
        <v>0</v>
      </c>
      <c r="I12" s="4"/>
      <c r="J12" s="4"/>
      <c r="K12" s="4"/>
    </row>
    <row r="13" spans="1:18" ht="28.5" customHeight="1" x14ac:dyDescent="0.2">
      <c r="A13" s="6" t="s">
        <v>28</v>
      </c>
      <c r="F13" s="6" t="s">
        <v>29</v>
      </c>
      <c r="G13" s="4">
        <f t="shared" si="0"/>
        <v>0</v>
      </c>
      <c r="H13" s="4">
        <v>0</v>
      </c>
      <c r="I13" s="4"/>
      <c r="J13" s="4"/>
      <c r="K13" s="4"/>
    </row>
    <row r="14" spans="1:18" ht="28.5" customHeight="1" x14ac:dyDescent="0.2">
      <c r="A14" s="6" t="s">
        <v>30</v>
      </c>
      <c r="B14" s="8"/>
      <c r="E14" s="2" t="s">
        <v>29</v>
      </c>
      <c r="F14" s="6" t="s">
        <v>31</v>
      </c>
      <c r="G14" s="4">
        <f t="shared" si="0"/>
        <v>0</v>
      </c>
      <c r="H14" s="4"/>
      <c r="I14" s="4"/>
      <c r="J14" s="4"/>
      <c r="K14" s="4"/>
    </row>
    <row r="15" spans="1:18" ht="28.5" customHeight="1" x14ac:dyDescent="0.2">
      <c r="A15" s="1" t="s">
        <v>32</v>
      </c>
      <c r="B15" s="2">
        <v>5500</v>
      </c>
      <c r="E15" s="5">
        <f>SUM(G14:G16)</f>
        <v>9000</v>
      </c>
      <c r="F15" s="1"/>
      <c r="G15" s="4"/>
      <c r="H15" s="4"/>
      <c r="I15" s="4"/>
      <c r="J15" s="4"/>
      <c r="K15" s="4"/>
    </row>
    <row r="16" spans="1:18" ht="28.5" customHeight="1" x14ac:dyDescent="0.2">
      <c r="A16" s="1" t="s">
        <v>33</v>
      </c>
      <c r="B16" s="2">
        <v>53500</v>
      </c>
      <c r="F16" s="6" t="s">
        <v>34</v>
      </c>
      <c r="G16" s="4">
        <f>SUM(H16:P16)</f>
        <v>9000</v>
      </c>
      <c r="H16" s="4">
        <v>7000</v>
      </c>
      <c r="I16" s="4">
        <v>2000</v>
      </c>
      <c r="J16" s="4"/>
      <c r="K16" s="4"/>
    </row>
    <row r="17" spans="1:11" ht="28.5" customHeight="1" x14ac:dyDescent="0.2">
      <c r="A17" s="1" t="s">
        <v>35</v>
      </c>
      <c r="B17" s="2">
        <v>10000</v>
      </c>
      <c r="E17" s="9" t="s">
        <v>1</v>
      </c>
      <c r="F17" s="10">
        <f>SUM(G2:G17)+B1-B4-B5-B12</f>
        <v>586894.42999999993</v>
      </c>
      <c r="G17" s="4"/>
      <c r="H17" s="4"/>
      <c r="I17" s="4"/>
      <c r="J17" s="4"/>
      <c r="K17" s="4"/>
    </row>
    <row r="18" spans="1:11" ht="28.5" customHeight="1" x14ac:dyDescent="0.2">
      <c r="F18" s="1"/>
      <c r="G18" s="4"/>
      <c r="H18" s="4"/>
      <c r="I18" s="4"/>
      <c r="J18" s="4"/>
      <c r="K18" s="4"/>
    </row>
    <row r="19" spans="1:11" ht="28.5" customHeight="1" x14ac:dyDescent="0.2">
      <c r="F19" s="2"/>
    </row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2"/>
  <sheetViews>
    <sheetView showGridLines="0" tabSelected="1" zoomScale="98" zoomScaleNormal="98" workbookViewId="0">
      <selection activeCell="B2" sqref="B2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36</v>
      </c>
      <c r="C1" t="s">
        <v>52</v>
      </c>
    </row>
    <row r="2" spans="2:19" x14ac:dyDescent="0.2">
      <c r="B2" s="11" t="s">
        <v>53</v>
      </c>
      <c r="C2" s="12">
        <f>配置计划!B1</f>
        <v>44891.25</v>
      </c>
      <c r="D2" s="12">
        <f>配置计划!G2</f>
        <v>41364.619999999995</v>
      </c>
      <c r="E2" s="12">
        <f>配置计划!G3</f>
        <v>0</v>
      </c>
      <c r="F2" s="12">
        <f>配置计划!G4</f>
        <v>0</v>
      </c>
      <c r="G2" s="12">
        <f>配置计划!G5</f>
        <v>50039.869999999995</v>
      </c>
      <c r="H2" s="12">
        <f>配置计划!G7</f>
        <v>247170</v>
      </c>
      <c r="I2" s="12">
        <f>配置计划!G8</f>
        <v>36904</v>
      </c>
      <c r="J2" s="12">
        <f>配置计划!G9</f>
        <v>135007.81</v>
      </c>
      <c r="K2" s="12">
        <f>配置计划!G10</f>
        <v>17840.41</v>
      </c>
      <c r="L2" s="12">
        <f>配置计划!G11</f>
        <v>8773.44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9000</v>
      </c>
      <c r="Q2" s="12">
        <f>0-配置计划!B4-配置计划!B5-配置计划!B12</f>
        <v>-4096.97</v>
      </c>
      <c r="R2" s="12">
        <f>SUM(C2:Q2)</f>
        <v>586894.43000000005</v>
      </c>
      <c r="S2" s="13"/>
    </row>
    <row r="3" spans="2:19" x14ac:dyDescent="0.2">
      <c r="B3" s="14"/>
      <c r="C3" s="15" t="s">
        <v>37</v>
      </c>
      <c r="D3" s="26" t="s">
        <v>38</v>
      </c>
      <c r="E3" s="26"/>
      <c r="F3" s="26"/>
      <c r="G3" s="26"/>
      <c r="H3" s="26" t="s">
        <v>39</v>
      </c>
      <c r="I3" s="26"/>
      <c r="J3" s="26"/>
      <c r="K3" s="26" t="s">
        <v>40</v>
      </c>
      <c r="L3" s="26"/>
      <c r="M3" s="26"/>
      <c r="N3" s="26"/>
      <c r="O3" s="26" t="s">
        <v>41</v>
      </c>
      <c r="P3" s="26"/>
      <c r="Q3" s="26"/>
      <c r="R3" s="26" t="s">
        <v>1</v>
      </c>
      <c r="S3" s="25" t="s">
        <v>42</v>
      </c>
    </row>
    <row r="4" spans="2:19" ht="28.5" x14ac:dyDescent="0.2">
      <c r="B4" s="14"/>
      <c r="C4" s="15" t="s">
        <v>0</v>
      </c>
      <c r="D4" s="16" t="s">
        <v>43</v>
      </c>
      <c r="E4" s="16" t="s">
        <v>44</v>
      </c>
      <c r="F4" s="16" t="s">
        <v>45</v>
      </c>
      <c r="G4" s="16" t="s">
        <v>46</v>
      </c>
      <c r="H4" s="15" t="s">
        <v>16</v>
      </c>
      <c r="I4" s="15" t="s">
        <v>18</v>
      </c>
      <c r="J4" s="16" t="s">
        <v>47</v>
      </c>
      <c r="K4" s="15" t="s">
        <v>23</v>
      </c>
      <c r="L4" s="15" t="s">
        <v>48</v>
      </c>
      <c r="M4" s="15" t="s">
        <v>27</v>
      </c>
      <c r="N4" s="15" t="s">
        <v>49</v>
      </c>
      <c r="O4" s="15" t="s">
        <v>50</v>
      </c>
      <c r="P4" s="15" t="s">
        <v>34</v>
      </c>
      <c r="Q4" s="15" t="s">
        <v>51</v>
      </c>
      <c r="R4" s="26"/>
      <c r="S4" s="25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20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20">
        <v>44053</v>
      </c>
      <c r="C19" s="18">
        <v>16218.76</v>
      </c>
      <c r="D19" s="18">
        <v>41256.36</v>
      </c>
      <c r="E19" s="18">
        <v>0</v>
      </c>
      <c r="F19" s="18">
        <v>0</v>
      </c>
      <c r="G19" s="18">
        <v>0</v>
      </c>
      <c r="H19" s="18">
        <v>226094</v>
      </c>
      <c r="I19" s="18">
        <v>16300</v>
      </c>
      <c r="J19" s="18">
        <v>242196.59</v>
      </c>
      <c r="K19" s="18">
        <v>18424.78</v>
      </c>
      <c r="L19" s="18">
        <v>6346.39</v>
      </c>
      <c r="M19" s="18">
        <v>0</v>
      </c>
      <c r="N19" s="18">
        <v>0</v>
      </c>
      <c r="O19" s="18">
        <v>0</v>
      </c>
      <c r="P19" s="18">
        <v>9000</v>
      </c>
      <c r="Q19" s="18">
        <v>-9029.68</v>
      </c>
      <c r="R19" s="18">
        <v>566807.19999999995</v>
      </c>
      <c r="S19" s="19">
        <f t="shared" si="0"/>
        <v>-2006.5500000000466</v>
      </c>
    </row>
    <row r="20" spans="2:19" x14ac:dyDescent="0.2">
      <c r="B20" s="20">
        <v>44084</v>
      </c>
      <c r="C20" s="18">
        <v>44891.25</v>
      </c>
      <c r="D20" s="18">
        <v>41364.619999999995</v>
      </c>
      <c r="E20" s="18">
        <v>0</v>
      </c>
      <c r="F20" s="18">
        <v>0</v>
      </c>
      <c r="G20" s="18">
        <v>50039.869999999995</v>
      </c>
      <c r="H20" s="18">
        <v>247170</v>
      </c>
      <c r="I20" s="18">
        <v>36904</v>
      </c>
      <c r="J20" s="18">
        <v>135007.81</v>
      </c>
      <c r="K20" s="18">
        <v>17840.41</v>
      </c>
      <c r="L20" s="18">
        <v>8773.44</v>
      </c>
      <c r="M20" s="18">
        <v>0</v>
      </c>
      <c r="N20" s="18">
        <v>0</v>
      </c>
      <c r="O20" s="18">
        <v>0</v>
      </c>
      <c r="P20" s="18">
        <v>9000</v>
      </c>
      <c r="Q20" s="18">
        <v>-4096.97</v>
      </c>
      <c r="R20" s="18">
        <v>586894.43000000005</v>
      </c>
      <c r="S20" s="19">
        <f t="shared" si="0"/>
        <v>20087.230000000098</v>
      </c>
    </row>
    <row r="21" spans="2:19" x14ac:dyDescent="0.2">
      <c r="B21" s="14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2:19" ht="15" thickBot="1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2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S11:S22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2020-09-10T09:18:57Z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